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24/"/>
    </mc:Choice>
  </mc:AlternateContent>
  <xr:revisionPtr revIDLastSave="287" documentId="13_ncr:101_{B91BC76C-0E7E-47F8-BE21-452EB11387E4}" xr6:coauthVersionLast="47" xr6:coauthVersionMax="47" xr10:uidLastSave="{425B0BFF-B254-4510-9376-4AE192111112}"/>
  <bookViews>
    <workbookView xWindow="90" yWindow="30" windowWidth="28710" windowHeight="15450" tabRatio="907" xr2:uid="{00000000-000D-0000-FFFF-FFFF00000000}"/>
  </bookViews>
  <sheets>
    <sheet name="الحساب الختامي" sheetId="2" r:id="rId1"/>
    <sheet name="مصروفات وايرادات الوزارات" sheetId="56" r:id="rId2"/>
    <sheet name="الايرادات" sheetId="57" r:id="rId3"/>
    <sheet name="تفصيل الإيرادات" sheetId="84" r:id="rId4"/>
    <sheet name="الميزانية المعتمدة" sheetId="62" r:id="rId5"/>
    <sheet name="مناقلات الميزانية  " sheetId="87" r:id="rId6"/>
    <sheet name="مصروفات الوزارات" sheetId="64" r:id="rId7"/>
    <sheet name="تفصيل المصروفات" sheetId="79" r:id="rId8"/>
    <sheet name="مصروفات الميزانية التحويلية" sheetId="86" r:id="rId9"/>
    <sheet name="مشاريع " sheetId="85" r:id="rId10"/>
    <sheet name="ملحقات" sheetId="16" r:id="rId11"/>
    <sheet name="المقبوضات والمدفوعات" sheetId="50" r:id="rId12"/>
    <sheet name="المطلوبات المستحقة" sheetId="66" r:id="rId13"/>
    <sheet name="المصروفات المستحقة" sheetId="67" r:id="rId14"/>
    <sheet name="الارتباطات" sheetId="68" r:id="rId15"/>
    <sheet name="التمويـل" sheetId="61" r:id="rId16"/>
    <sheet name="التسهيلات الإئتمانية " sheetId="44" r:id="rId17"/>
  </sheets>
  <externalReferences>
    <externalReference r:id="rId18"/>
  </externalReferences>
  <definedNames>
    <definedName name="_xlnm._FilterDatabase" localSheetId="3" hidden="1">'تفصيل الإيرادات'!$A$4:$N$250</definedName>
    <definedName name="_xlnm._FilterDatabase" localSheetId="7" hidden="1">'تفصيل المصروفات'!$A$5:$AI$529</definedName>
    <definedName name="_xlnm._FilterDatabase" localSheetId="1" hidden="1">'مصروفات وايرادات الوزارات'!$A$4:$IC$4</definedName>
    <definedName name="leer" localSheetId="11">'[1]تفصيل المصروفات (3)'!$A$2:$A$6</definedName>
    <definedName name="leer">'[1]تفصيل المصروفات (3)'!$A$2:$A$6</definedName>
    <definedName name="_xlnm.Print_Area" localSheetId="14">الارتباطات!$A$1:$D$19</definedName>
    <definedName name="_xlnm.Print_Area" localSheetId="2">الايرادات!$A$1:$J$44</definedName>
    <definedName name="_xlnm.Print_Area" localSheetId="16">'التسهيلات الإئتمانية '!$A$1:$D$13</definedName>
    <definedName name="_xlnm.Print_Area" localSheetId="15">التمويـل!$A$1:$F$16</definedName>
    <definedName name="_xlnm.Print_Area" localSheetId="0">'الحساب الختامي'!$A$1:$E$38</definedName>
    <definedName name="_xlnm.Print_Area" localSheetId="13">'المصروفات المستحقة'!$A$1:$E$15</definedName>
    <definedName name="_xlnm.Print_Area" localSheetId="12">'المطلوبات المستحقة'!$A$1:$E$16</definedName>
    <definedName name="_xlnm.Print_Area" localSheetId="11">'المقبوضات والمدفوعات'!$A$1:$D$33</definedName>
    <definedName name="_xlnm.Print_Area" localSheetId="4">'الميزانية المعتمدة'!$A$1:$G$22</definedName>
    <definedName name="_xlnm.Print_Area" localSheetId="3">'تفصيل الإيرادات'!$A$1:$I$250</definedName>
    <definedName name="_xlnm.Print_Area" localSheetId="7">'تفصيل المصروفات'!$A$1:$I$527</definedName>
    <definedName name="_xlnm.Print_Area" localSheetId="9">'مشاريع '!$A$1:$E$46</definedName>
    <definedName name="_xlnm.Print_Area" localSheetId="8">'مصروفات الميزانية التحويلية'!$A$1:$E$18</definedName>
    <definedName name="_xlnm.Print_Area" localSheetId="6">'مصروفات الوزارات'!$A$1:$K$60</definedName>
    <definedName name="_xlnm.Print_Area" localSheetId="1">'مصروفات وايرادات الوزارات'!$A$1:$J$64</definedName>
    <definedName name="_xlnm.Print_Area" localSheetId="5">'مناقلات الميزانية  '!$A$1:$E$137</definedName>
    <definedName name="_xlnm.Print_Titles" localSheetId="3">'تفصيل الإيرادات'!$58:$61</definedName>
    <definedName name="_xlnm.Print_Titles" localSheetId="7">'تفصيل المصروفات'!$56:$59</definedName>
    <definedName name="_xlnm.Print_Titles" localSheetId="8">'مصروفات الميزانية التحويلية'!$1:$4</definedName>
    <definedName name="_xlnm.Print_Titles" localSheetId="1">'مصروفات وايرادات الوزارات'!$26:$29</definedName>
    <definedName name="_xlnm.Print_Titles" localSheetId="5">'مناقلات الميزانية  '!$50:$52</definedName>
    <definedName name="المصروفات_حسب_الأبواب_والأقسام_والبنود" localSheetId="14">#REF!</definedName>
    <definedName name="المصروفات_حسب_الأبواب_والأقسام_والبنود" localSheetId="2">#REF!</definedName>
    <definedName name="المصروفات_حسب_الأبواب_والأقسام_والبنود" localSheetId="15">#REF!</definedName>
    <definedName name="المصروفات_حسب_الأبواب_والأقسام_والبنود" localSheetId="3">#REF!</definedName>
    <definedName name="المصروفات_حسب_الأبواب_والأقسام_والبنود" localSheetId="7">#REF!</definedName>
    <definedName name="المصروفات_حسب_الأبواب_والأقسام_والبنود" localSheetId="9">#REF!</definedName>
    <definedName name="المصروفات_حسب_الأبواب_والأقسام_والبنود" localSheetId="1">#REF!</definedName>
    <definedName name="المصروفات_حسب_الأبواب_والأقسام_والبنود" localSheetId="10">#REF!</definedName>
    <definedName name="المصروفات_حسب_الأبواب_والأقسام_والبنود" localSheetId="5">#REF!</definedName>
    <definedName name="المصروفات_حسب_الأبواب_والأقسام_والبنود">#REF!</definedName>
  </definedNames>
  <calcPr calcId="191028"/>
  <customWorkbookViews>
    <customWorkbookView name="mfadhkm - Personal View" guid="{59AEDEC5-F969-4EC4-8B7C-A5FABAF15261}" mergeInterval="0" changesSavedWin="1" personalView="1" maximized="1" windowWidth="796" windowHeight="454" tabRatio="824" activeSheetId="19"/>
    <customWorkbookView name="mfadtr1 - Personal View" guid="{8B0CEBC0-8CF2-4235-AE87-6B90A4C21969}" mergeInterval="0" personalView="1" maximized="1" windowWidth="1020" windowHeight="622" tabRatio="824"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7" i="79" l="1"/>
  <c r="G487" i="79"/>
  <c r="F487" i="79"/>
  <c r="I26" i="84"/>
  <c r="G26" i="84"/>
  <c r="F26" i="84"/>
  <c r="B4" i="87"/>
  <c r="C41" i="87"/>
  <c r="D41" i="87"/>
  <c r="B41" i="87"/>
  <c r="H499" i="79"/>
  <c r="H500" i="79"/>
  <c r="H486" i="79"/>
  <c r="H485" i="79"/>
  <c r="H424" i="79"/>
  <c r="H415" i="79"/>
  <c r="H414" i="79"/>
  <c r="H483" i="79"/>
  <c r="D14" i="85" l="1"/>
  <c r="J33" i="56" l="1"/>
  <c r="J9" i="56"/>
  <c r="F46" i="79"/>
  <c r="F106" i="79"/>
  <c r="F96" i="79"/>
  <c r="F89" i="79"/>
  <c r="F74" i="79"/>
  <c r="F6" i="79"/>
  <c r="B44" i="57" l="1"/>
  <c r="E60" i="64"/>
  <c r="F44" i="57"/>
  <c r="H446" i="79" l="1"/>
  <c r="I445" i="79"/>
  <c r="G445" i="79"/>
  <c r="F445" i="79"/>
  <c r="G343" i="79"/>
  <c r="G283" i="79"/>
  <c r="F343" i="79"/>
  <c r="I331" i="79"/>
  <c r="G331" i="79"/>
  <c r="F331" i="79"/>
  <c r="H335" i="79"/>
  <c r="H336" i="79"/>
  <c r="F340" i="79" l="1"/>
  <c r="H331" i="79"/>
  <c r="I6" i="79" l="1"/>
  <c r="I106" i="79"/>
  <c r="I96" i="79"/>
  <c r="I89" i="79"/>
  <c r="I74" i="79"/>
  <c r="I46" i="79"/>
  <c r="I118" i="79"/>
  <c r="G74" i="79"/>
  <c r="H86" i="79"/>
  <c r="H84" i="79"/>
  <c r="H82" i="79"/>
  <c r="H78" i="79"/>
  <c r="H524" i="79"/>
  <c r="H515" i="79"/>
  <c r="G6" i="79"/>
  <c r="H45" i="79"/>
  <c r="H43" i="79"/>
  <c r="H32" i="79"/>
  <c r="H520" i="79"/>
  <c r="H493" i="79"/>
  <c r="G279" i="79"/>
  <c r="G115" i="84"/>
  <c r="G109" i="84"/>
  <c r="G56" i="84"/>
  <c r="G16" i="84"/>
  <c r="G216" i="79"/>
  <c r="G202" i="79"/>
  <c r="G188" i="79"/>
  <c r="G175" i="79"/>
  <c r="G141" i="79"/>
  <c r="G122" i="79"/>
  <c r="H274" i="79"/>
  <c r="H246" i="84"/>
  <c r="F238" i="84"/>
  <c r="I225" i="84"/>
  <c r="G225" i="84"/>
  <c r="F225" i="84"/>
  <c r="H237" i="84"/>
  <c r="H263" i="79"/>
  <c r="H261" i="79"/>
  <c r="I194" i="84"/>
  <c r="G194" i="84"/>
  <c r="F194" i="84"/>
  <c r="H201" i="84"/>
  <c r="G228" i="79" l="1"/>
  <c r="H225" i="84"/>
  <c r="H74" i="79"/>
  <c r="G121" i="79"/>
  <c r="G15" i="84"/>
  <c r="H154" i="84" l="1"/>
  <c r="H155" i="84"/>
  <c r="H177" i="79"/>
  <c r="I121" i="84"/>
  <c r="F121" i="84"/>
  <c r="F115" i="84"/>
  <c r="H142" i="84"/>
  <c r="H108" i="84"/>
  <c r="I56" i="84"/>
  <c r="H107" i="84"/>
  <c r="H91" i="84"/>
  <c r="E46" i="85"/>
  <c r="D6" i="85"/>
  <c r="C45" i="85"/>
  <c r="C46" i="85" s="1"/>
  <c r="D42" i="85"/>
  <c r="D8" i="85"/>
  <c r="E34" i="87"/>
  <c r="D4" i="87"/>
  <c r="B123" i="87"/>
  <c r="B81" i="87"/>
  <c r="C4" i="87"/>
  <c r="E15" i="87" l="1"/>
  <c r="E9" i="87"/>
  <c r="H63" i="56"/>
  <c r="C18" i="86"/>
  <c r="D11" i="61" l="1"/>
  <c r="I470" i="79"/>
  <c r="I248" i="84"/>
  <c r="I238" i="84"/>
  <c r="I222" i="84"/>
  <c r="I216" i="84"/>
  <c r="I213" i="84"/>
  <c r="I203" i="84"/>
  <c r="I182" i="84"/>
  <c r="I120" i="84" s="1"/>
  <c r="I115" i="84"/>
  <c r="I109" i="84"/>
  <c r="I16" i="84"/>
  <c r="I12" i="84"/>
  <c r="I10" i="84"/>
  <c r="I6" i="84"/>
  <c r="H13" i="57"/>
  <c r="H4" i="57"/>
  <c r="J44" i="57"/>
  <c r="J46" i="57" s="1"/>
  <c r="I44" i="57"/>
  <c r="I46" i="57" s="1"/>
  <c r="G44" i="57"/>
  <c r="G46" i="57" s="1"/>
  <c r="F46" i="57"/>
  <c r="E44" i="57"/>
  <c r="E46" i="57" s="1"/>
  <c r="D44" i="57"/>
  <c r="D46" i="57" s="1"/>
  <c r="C44" i="57"/>
  <c r="C46" i="57" s="1"/>
  <c r="B46" i="57"/>
  <c r="J59" i="56"/>
  <c r="I215" i="84" l="1"/>
  <c r="I193" i="84"/>
  <c r="I5" i="84"/>
  <c r="I224" i="84"/>
  <c r="I15" i="84"/>
  <c r="J12" i="56"/>
  <c r="D9" i="86"/>
  <c r="I52" i="64"/>
  <c r="C60" i="64"/>
  <c r="I63" i="56"/>
  <c r="J62" i="56"/>
  <c r="J49" i="56"/>
  <c r="B60" i="64"/>
  <c r="B47" i="87"/>
  <c r="H392" i="79"/>
  <c r="G511" i="79"/>
  <c r="F511" i="79"/>
  <c r="H441" i="79"/>
  <c r="H387" i="79"/>
  <c r="I511" i="79"/>
  <c r="H512" i="79"/>
  <c r="H432" i="79"/>
  <c r="H429" i="79"/>
  <c r="H423" i="79"/>
  <c r="H422" i="79"/>
  <c r="H420" i="79"/>
  <c r="H412" i="79"/>
  <c r="H304" i="79"/>
  <c r="H305" i="79"/>
  <c r="H297" i="79"/>
  <c r="H298" i="79"/>
  <c r="H105" i="79"/>
  <c r="H100" i="79"/>
  <c r="H88" i="79"/>
  <c r="H488" i="79"/>
  <c r="H492" i="79"/>
  <c r="I481" i="79"/>
  <c r="I216" i="79"/>
  <c r="I434" i="79"/>
  <c r="I456" i="79"/>
  <c r="I419" i="79"/>
  <c r="I394" i="79"/>
  <c r="I250" i="84" l="1"/>
  <c r="I122" i="79"/>
  <c r="F141" i="79"/>
  <c r="I391" i="79"/>
  <c r="G391" i="79"/>
  <c r="F391" i="79"/>
  <c r="F216" i="79"/>
  <c r="F228" i="79"/>
  <c r="F368" i="79"/>
  <c r="H391" i="79" l="1"/>
  <c r="H277" i="79" l="1"/>
  <c r="I321" i="79"/>
  <c r="I337" i="79"/>
  <c r="I340" i="79"/>
  <c r="I293" i="79"/>
  <c r="I314" i="79"/>
  <c r="I283" i="79"/>
  <c r="I287" i="79"/>
  <c r="H233" i="79"/>
  <c r="H234" i="79"/>
  <c r="H260" i="79"/>
  <c r="H267" i="79"/>
  <c r="H217" i="79"/>
  <c r="G46" i="79"/>
  <c r="H178" i="79"/>
  <c r="H83" i="79"/>
  <c r="H79" i="79"/>
  <c r="H69" i="79"/>
  <c r="H70" i="79"/>
  <c r="H68" i="79"/>
  <c r="H169" i="79"/>
  <c r="H42" i="79"/>
  <c r="H41" i="79"/>
  <c r="H40" i="79"/>
  <c r="H44" i="79"/>
  <c r="I87" i="79"/>
  <c r="H205" i="84" l="1"/>
  <c r="H200" i="84"/>
  <c r="H180" i="84"/>
  <c r="H181" i="84"/>
  <c r="H179" i="84"/>
  <c r="H178" i="84"/>
  <c r="H165" i="84"/>
  <c r="H122" i="84" l="1"/>
  <c r="B18" i="86" l="1"/>
  <c r="B13" i="61"/>
  <c r="D13" i="61"/>
  <c r="C13" i="61"/>
  <c r="E12" i="61"/>
  <c r="F12" i="61" s="1"/>
  <c r="E13" i="61" l="1"/>
  <c r="F13" i="61" s="1"/>
  <c r="E7" i="61" l="1"/>
  <c r="I17" i="64" l="1"/>
  <c r="D60" i="64"/>
  <c r="F63" i="56"/>
  <c r="J18" i="56"/>
  <c r="G18" i="56"/>
  <c r="C63" i="56"/>
  <c r="E107" i="87" l="1"/>
  <c r="E93" i="87"/>
  <c r="E92" i="87"/>
  <c r="E91" i="87"/>
  <c r="E65" i="87"/>
  <c r="I4" i="64"/>
  <c r="H37" i="57"/>
  <c r="D12" i="68"/>
  <c r="E12" i="67"/>
  <c r="E35" i="87"/>
  <c r="E13" i="66"/>
  <c r="D31" i="50"/>
  <c r="D27" i="50"/>
  <c r="D20" i="50"/>
  <c r="D10" i="50"/>
  <c r="D21" i="50" s="1"/>
  <c r="D10" i="85"/>
  <c r="D9" i="85"/>
  <c r="D7" i="85"/>
  <c r="D5" i="85"/>
  <c r="D11" i="85"/>
  <c r="D12" i="85"/>
  <c r="D13" i="85"/>
  <c r="D15" i="85"/>
  <c r="D16" i="85"/>
  <c r="D17" i="85"/>
  <c r="D18" i="85"/>
  <c r="D19" i="85"/>
  <c r="D20" i="85"/>
  <c r="D21" i="85"/>
  <c r="D22" i="85"/>
  <c r="D23" i="85"/>
  <c r="D24" i="85"/>
  <c r="D26" i="85"/>
  <c r="D27" i="85"/>
  <c r="D28" i="85"/>
  <c r="D29" i="85"/>
  <c r="D30" i="85"/>
  <c r="D31" i="85"/>
  <c r="D32" i="85"/>
  <c r="D33" i="85"/>
  <c r="D34" i="85"/>
  <c r="D35" i="85"/>
  <c r="D36" i="85"/>
  <c r="D37" i="85"/>
  <c r="D38" i="85"/>
  <c r="D39" i="85"/>
  <c r="D40" i="85"/>
  <c r="D41" i="85"/>
  <c r="D43" i="85"/>
  <c r="D44" i="85"/>
  <c r="D45" i="85"/>
  <c r="H26" i="57"/>
  <c r="D32" i="50" l="1"/>
  <c r="G11" i="56"/>
  <c r="H21" i="57"/>
  <c r="H7" i="57"/>
  <c r="C9" i="44"/>
  <c r="E68" i="87"/>
  <c r="E6" i="87"/>
  <c r="D61" i="87"/>
  <c r="C61" i="87"/>
  <c r="E25" i="87"/>
  <c r="E66" i="87"/>
  <c r="H30" i="84"/>
  <c r="H34" i="84"/>
  <c r="H28" i="84"/>
  <c r="H23" i="84"/>
  <c r="H249" i="84"/>
  <c r="H247" i="84"/>
  <c r="H245" i="84"/>
  <c r="H244" i="84"/>
  <c r="H243" i="84"/>
  <c r="H242" i="84"/>
  <c r="H241" i="84"/>
  <c r="H240" i="84"/>
  <c r="H239" i="84"/>
  <c r="H236" i="84"/>
  <c r="H235" i="84"/>
  <c r="H234" i="84"/>
  <c r="H233" i="84"/>
  <c r="H232" i="84"/>
  <c r="H231" i="84"/>
  <c r="H230" i="84"/>
  <c r="H229" i="84"/>
  <c r="H228" i="84"/>
  <c r="H227" i="84"/>
  <c r="H226" i="84"/>
  <c r="H223" i="84"/>
  <c r="H221" i="84"/>
  <c r="H220" i="84"/>
  <c r="H219" i="84"/>
  <c r="H218" i="84"/>
  <c r="H217" i="84"/>
  <c r="H214" i="84"/>
  <c r="H212" i="84"/>
  <c r="H211" i="84"/>
  <c r="H210" i="84"/>
  <c r="H209" i="84"/>
  <c r="H208" i="84"/>
  <c r="H207" i="84"/>
  <c r="H206" i="84"/>
  <c r="H204" i="84"/>
  <c r="H202" i="84"/>
  <c r="H199" i="84"/>
  <c r="H198" i="84"/>
  <c r="H197" i="84"/>
  <c r="H196" i="84"/>
  <c r="H195" i="84"/>
  <c r="H192" i="84"/>
  <c r="H191" i="84"/>
  <c r="H190" i="84"/>
  <c r="H189" i="84"/>
  <c r="H188" i="84"/>
  <c r="H187" i="84"/>
  <c r="H186" i="84"/>
  <c r="H185" i="84"/>
  <c r="H184" i="84"/>
  <c r="H183" i="84"/>
  <c r="H177" i="84"/>
  <c r="H176" i="84"/>
  <c r="H175" i="84"/>
  <c r="H174" i="84"/>
  <c r="H173" i="84"/>
  <c r="H172" i="84"/>
  <c r="H171" i="84"/>
  <c r="H170" i="84"/>
  <c r="H169" i="84"/>
  <c r="H168" i="84"/>
  <c r="H167" i="84"/>
  <c r="H166" i="84"/>
  <c r="H164" i="84"/>
  <c r="H163" i="84"/>
  <c r="H162" i="84"/>
  <c r="H161" i="84"/>
  <c r="H160" i="84"/>
  <c r="H159" i="84"/>
  <c r="H158" i="84"/>
  <c r="H157" i="84"/>
  <c r="H156" i="84"/>
  <c r="H153" i="84"/>
  <c r="H152" i="84"/>
  <c r="H151" i="84"/>
  <c r="H150" i="84"/>
  <c r="H149" i="84"/>
  <c r="H148" i="84"/>
  <c r="H147" i="84"/>
  <c r="H146" i="84"/>
  <c r="H145" i="84"/>
  <c r="H144" i="84"/>
  <c r="H143" i="84"/>
  <c r="H141" i="84"/>
  <c r="H140" i="84"/>
  <c r="H139" i="84"/>
  <c r="H138" i="84"/>
  <c r="H137" i="84"/>
  <c r="H136" i="84"/>
  <c r="H135" i="84"/>
  <c r="H134" i="84"/>
  <c r="H133" i="84"/>
  <c r="H132" i="84"/>
  <c r="H131" i="84"/>
  <c r="H130" i="84"/>
  <c r="H129" i="84"/>
  <c r="H128" i="84"/>
  <c r="H127" i="84"/>
  <c r="H126" i="84"/>
  <c r="H125" i="84"/>
  <c r="H124" i="84"/>
  <c r="H123" i="84"/>
  <c r="H119" i="84"/>
  <c r="H118" i="84"/>
  <c r="H117" i="84"/>
  <c r="H116" i="84"/>
  <c r="H114" i="84"/>
  <c r="H113" i="84"/>
  <c r="H112" i="84"/>
  <c r="H111" i="84"/>
  <c r="H110" i="84"/>
  <c r="H106" i="84"/>
  <c r="H105" i="84"/>
  <c r="H104" i="84"/>
  <c r="H103" i="84"/>
  <c r="H102" i="84"/>
  <c r="H101" i="84"/>
  <c r="H100" i="84"/>
  <c r="H99" i="84"/>
  <c r="H98" i="84"/>
  <c r="H97" i="84"/>
  <c r="H96" i="84"/>
  <c r="H95" i="84"/>
  <c r="H94" i="84"/>
  <c r="H93" i="84"/>
  <c r="H92" i="84"/>
  <c r="H90" i="84"/>
  <c r="H89" i="84"/>
  <c r="H88" i="84"/>
  <c r="H87" i="84"/>
  <c r="H86" i="84"/>
  <c r="H85" i="84"/>
  <c r="H84" i="84"/>
  <c r="H83" i="84"/>
  <c r="H82" i="84"/>
  <c r="H81" i="84"/>
  <c r="H80" i="84"/>
  <c r="H79" i="84"/>
  <c r="H78" i="84"/>
  <c r="H77" i="84"/>
  <c r="H76" i="84"/>
  <c r="H75" i="84"/>
  <c r="H74" i="84"/>
  <c r="H73" i="84"/>
  <c r="H72" i="84"/>
  <c r="H71" i="84"/>
  <c r="H70" i="84"/>
  <c r="H69" i="84"/>
  <c r="H68" i="84"/>
  <c r="H67" i="84"/>
  <c r="H66" i="84"/>
  <c r="H65" i="84"/>
  <c r="H64" i="84"/>
  <c r="H63" i="84"/>
  <c r="H62" i="84"/>
  <c r="H57" i="84"/>
  <c r="H55" i="84"/>
  <c r="H54" i="84"/>
  <c r="H53" i="84"/>
  <c r="H52" i="84"/>
  <c r="H51" i="84"/>
  <c r="H50" i="84"/>
  <c r="H49" i="84"/>
  <c r="H48" i="84"/>
  <c r="H47" i="84"/>
  <c r="H46" i="84"/>
  <c r="H45" i="84"/>
  <c r="H44" i="84"/>
  <c r="H43" i="84"/>
  <c r="H42" i="84"/>
  <c r="H41" i="84"/>
  <c r="H40" i="84"/>
  <c r="H39" i="84"/>
  <c r="H38" i="84"/>
  <c r="H37" i="84"/>
  <c r="H36" i="84"/>
  <c r="H35" i="84"/>
  <c r="H33" i="84"/>
  <c r="H32" i="84"/>
  <c r="H31" i="84"/>
  <c r="F216" i="84"/>
  <c r="G216" i="84"/>
  <c r="J61" i="56"/>
  <c r="J60" i="56"/>
  <c r="J57" i="56"/>
  <c r="J56" i="56"/>
  <c r="J54" i="56"/>
  <c r="J53" i="56"/>
  <c r="J51" i="56"/>
  <c r="J50" i="56"/>
  <c r="J48" i="56"/>
  <c r="J47" i="56"/>
  <c r="J45" i="56"/>
  <c r="J44" i="56"/>
  <c r="J43" i="56"/>
  <c r="J41" i="56"/>
  <c r="J40" i="56"/>
  <c r="J39" i="56"/>
  <c r="J38" i="56"/>
  <c r="J35" i="56"/>
  <c r="J34" i="56"/>
  <c r="J30" i="56"/>
  <c r="J24" i="56"/>
  <c r="J23" i="56"/>
  <c r="J21" i="56"/>
  <c r="J20" i="56"/>
  <c r="J19" i="56"/>
  <c r="J17" i="56"/>
  <c r="J16" i="56"/>
  <c r="J15" i="56"/>
  <c r="J14" i="56"/>
  <c r="J13" i="56"/>
  <c r="J10" i="56"/>
  <c r="G62" i="56"/>
  <c r="G61" i="56"/>
  <c r="G60" i="56"/>
  <c r="G59" i="56"/>
  <c r="G58" i="56"/>
  <c r="G57" i="56"/>
  <c r="G56" i="56"/>
  <c r="G55" i="56"/>
  <c r="G54" i="56"/>
  <c r="G53" i="56"/>
  <c r="G52" i="56"/>
  <c r="G51" i="56"/>
  <c r="G50" i="56"/>
  <c r="G49" i="56"/>
  <c r="G48" i="56"/>
  <c r="G47" i="56"/>
  <c r="G46" i="56"/>
  <c r="G45" i="56"/>
  <c r="G44" i="56"/>
  <c r="G43" i="56"/>
  <c r="G41" i="56"/>
  <c r="G40" i="56"/>
  <c r="G39" i="56"/>
  <c r="G38" i="56"/>
  <c r="G37" i="56"/>
  <c r="G36" i="56"/>
  <c r="G35" i="56"/>
  <c r="G34" i="56"/>
  <c r="G33" i="56"/>
  <c r="G32" i="56"/>
  <c r="G31" i="56"/>
  <c r="D60" i="56"/>
  <c r="D59" i="56"/>
  <c r="D56" i="56"/>
  <c r="D54" i="56"/>
  <c r="D51" i="56"/>
  <c r="D48" i="56"/>
  <c r="D43" i="56"/>
  <c r="D42" i="56"/>
  <c r="D41" i="56"/>
  <c r="D40" i="56"/>
  <c r="D39" i="56"/>
  <c r="D34" i="56"/>
  <c r="D33" i="56"/>
  <c r="D31" i="56"/>
  <c r="D23" i="56"/>
  <c r="D19" i="56"/>
  <c r="D17" i="56"/>
  <c r="D16" i="56"/>
  <c r="D15" i="56"/>
  <c r="D14" i="56"/>
  <c r="D13" i="56"/>
  <c r="H216" i="84" l="1"/>
  <c r="F12" i="62"/>
  <c r="F14" i="62" s="1"/>
  <c r="D12" i="62"/>
  <c r="E32" i="2"/>
  <c r="B46" i="85" l="1"/>
  <c r="I345" i="79"/>
  <c r="I353" i="79"/>
  <c r="I368" i="79"/>
  <c r="G490" i="79"/>
  <c r="G502" i="79"/>
  <c r="F394" i="79"/>
  <c r="G394" i="79"/>
  <c r="G203" i="84"/>
  <c r="F203" i="84"/>
  <c r="F56" i="84"/>
  <c r="F16" i="84"/>
  <c r="F10" i="84"/>
  <c r="F6" i="84"/>
  <c r="H205" i="79"/>
  <c r="H184" i="79"/>
  <c r="B12" i="62"/>
  <c r="H430" i="79"/>
  <c r="H413" i="79"/>
  <c r="H390" i="79"/>
  <c r="I389" i="79"/>
  <c r="G389" i="79"/>
  <c r="F389" i="79"/>
  <c r="E37" i="87"/>
  <c r="C123" i="87"/>
  <c r="H309" i="79"/>
  <c r="H133" i="79"/>
  <c r="H139" i="79"/>
  <c r="H11" i="84"/>
  <c r="H7" i="84"/>
  <c r="H94" i="79"/>
  <c r="G87" i="79"/>
  <c r="F87" i="79"/>
  <c r="H39" i="79"/>
  <c r="E18" i="86"/>
  <c r="E116" i="87"/>
  <c r="H87" i="79" l="1"/>
  <c r="I344" i="79"/>
  <c r="H141" i="79"/>
  <c r="H203" i="84"/>
  <c r="H194" i="84"/>
  <c r="H26" i="84"/>
  <c r="H56" i="84"/>
  <c r="E63" i="56" l="1"/>
  <c r="E69" i="87"/>
  <c r="E135" i="87"/>
  <c r="E133" i="87"/>
  <c r="E132" i="87"/>
  <c r="E131" i="87"/>
  <c r="E130" i="87"/>
  <c r="E129" i="87"/>
  <c r="E128" i="87"/>
  <c r="E127" i="87"/>
  <c r="E126" i="87"/>
  <c r="E125" i="87"/>
  <c r="E124" i="87"/>
  <c r="E120" i="87"/>
  <c r="E119" i="87"/>
  <c r="E118" i="87"/>
  <c r="E117" i="87"/>
  <c r="E115" i="87"/>
  <c r="E114" i="87"/>
  <c r="E110" i="87"/>
  <c r="E104" i="87"/>
  <c r="E109" i="87"/>
  <c r="E108" i="87"/>
  <c r="E106" i="87"/>
  <c r="E105" i="87"/>
  <c r="E103" i="87"/>
  <c r="E102" i="87"/>
  <c r="E101" i="87"/>
  <c r="E98" i="87"/>
  <c r="E97" i="87"/>
  <c r="E96" i="87"/>
  <c r="E95" i="87"/>
  <c r="E94" i="87"/>
  <c r="E90" i="87"/>
  <c r="E89" i="87"/>
  <c r="E86" i="87"/>
  <c r="E85" i="87"/>
  <c r="E84" i="87"/>
  <c r="E83" i="87"/>
  <c r="E82" i="87"/>
  <c r="E79" i="87"/>
  <c r="E78" i="87"/>
  <c r="E45" i="87"/>
  <c r="E75" i="87"/>
  <c r="E74" i="87"/>
  <c r="E73" i="87"/>
  <c r="E72" i="87"/>
  <c r="E71" i="87"/>
  <c r="E70" i="87"/>
  <c r="E67" i="87"/>
  <c r="E64" i="87"/>
  <c r="E63" i="87"/>
  <c r="E62" i="87"/>
  <c r="E58" i="87"/>
  <c r="E57" i="87"/>
  <c r="E56" i="87"/>
  <c r="E55" i="87"/>
  <c r="E54" i="87"/>
  <c r="E53" i="87"/>
  <c r="E49" i="87"/>
  <c r="E48" i="87"/>
  <c r="E44" i="87"/>
  <c r="E43" i="87"/>
  <c r="E42" i="87"/>
  <c r="E39" i="87"/>
  <c r="E38" i="87"/>
  <c r="E36" i="87"/>
  <c r="E33" i="87"/>
  <c r="E136" i="87"/>
  <c r="E32" i="87"/>
  <c r="E31" i="87"/>
  <c r="E30" i="87"/>
  <c r="E29" i="87"/>
  <c r="E28" i="87"/>
  <c r="E27" i="87"/>
  <c r="E26" i="87"/>
  <c r="E16" i="87"/>
  <c r="E24" i="87"/>
  <c r="E23" i="87"/>
  <c r="E22" i="87"/>
  <c r="E21" i="87"/>
  <c r="E20" i="87"/>
  <c r="E19" i="87"/>
  <c r="E18" i="87"/>
  <c r="E17" i="87"/>
  <c r="E14" i="87"/>
  <c r="E13" i="87"/>
  <c r="E12" i="87"/>
  <c r="E11" i="87"/>
  <c r="E10" i="87"/>
  <c r="E7" i="87"/>
  <c r="E5" i="87"/>
  <c r="E41" i="87" l="1"/>
  <c r="E61" i="87"/>
  <c r="E77" i="87"/>
  <c r="E123" i="87"/>
  <c r="E47" i="87"/>
  <c r="E113" i="87"/>
  <c r="E88" i="87"/>
  <c r="E81" i="87"/>
  <c r="E100" i="87"/>
  <c r="E11" i="61"/>
  <c r="F11" i="61" s="1"/>
  <c r="E10" i="61"/>
  <c r="F10" i="61" s="1"/>
  <c r="E9" i="61"/>
  <c r="F9" i="61" s="1"/>
  <c r="E4" i="61" l="1"/>
  <c r="E8" i="87" l="1"/>
  <c r="E4" i="87" s="1"/>
  <c r="E137" i="87" s="1"/>
  <c r="I202" i="79" l="1"/>
  <c r="I228" i="79"/>
  <c r="I490" i="79"/>
  <c r="I502" i="79"/>
  <c r="I508" i="79"/>
  <c r="I523" i="79"/>
  <c r="I525" i="79"/>
  <c r="I141" i="79"/>
  <c r="I175" i="79"/>
  <c r="I188" i="79"/>
  <c r="F490" i="79"/>
  <c r="B61" i="87"/>
  <c r="B63" i="56"/>
  <c r="G6" i="56"/>
  <c r="G7" i="56"/>
  <c r="G5" i="56"/>
  <c r="F60" i="64"/>
  <c r="J60" i="64"/>
  <c r="H60" i="64"/>
  <c r="G60" i="64"/>
  <c r="I5" i="64"/>
  <c r="I6" i="64"/>
  <c r="H5" i="57"/>
  <c r="H38" i="57"/>
  <c r="H39" i="57"/>
  <c r="H40" i="57"/>
  <c r="H41" i="57"/>
  <c r="H42" i="57"/>
  <c r="H43" i="57"/>
  <c r="H34" i="57"/>
  <c r="H35" i="57"/>
  <c r="H36" i="57"/>
  <c r="H33" i="57"/>
  <c r="H32" i="57"/>
  <c r="H6" i="57"/>
  <c r="H8" i="57"/>
  <c r="H9" i="57"/>
  <c r="H10" i="57"/>
  <c r="H11" i="57"/>
  <c r="H12" i="57"/>
  <c r="H14" i="57"/>
  <c r="H15" i="57"/>
  <c r="H16" i="57"/>
  <c r="H17" i="57"/>
  <c r="H18" i="57"/>
  <c r="H19" i="57"/>
  <c r="H20" i="57"/>
  <c r="H25" i="57"/>
  <c r="H22" i="57"/>
  <c r="H23" i="57"/>
  <c r="H24" i="57"/>
  <c r="H27" i="57"/>
  <c r="H28" i="57"/>
  <c r="H44" i="57" l="1"/>
  <c r="H46" i="57" s="1"/>
  <c r="I5" i="79"/>
  <c r="I121" i="79"/>
  <c r="I480" i="79"/>
  <c r="D63" i="56"/>
  <c r="G63" i="56"/>
  <c r="I282" i="79"/>
  <c r="I489" i="79"/>
  <c r="I393" i="79"/>
  <c r="K60" i="64"/>
  <c r="C10" i="50"/>
  <c r="H183" i="79"/>
  <c r="I527" i="79" l="1"/>
  <c r="D8" i="61"/>
  <c r="C8" i="61"/>
  <c r="B8" i="61"/>
  <c r="E6" i="61"/>
  <c r="E5" i="61"/>
  <c r="F4" i="61"/>
  <c r="C31" i="50"/>
  <c r="C27" i="50"/>
  <c r="C20" i="50"/>
  <c r="D14" i="61" l="1"/>
  <c r="E8" i="61"/>
  <c r="F8" i="61" s="1"/>
  <c r="F14" i="61" s="1"/>
  <c r="C14" i="61"/>
  <c r="B14" i="61"/>
  <c r="C21" i="50"/>
  <c r="E14" i="61" l="1"/>
  <c r="I12" i="64"/>
  <c r="D113" i="87" l="1"/>
  <c r="C113" i="87"/>
  <c r="E13" i="62" l="1"/>
  <c r="B77" i="87"/>
  <c r="D77" i="87"/>
  <c r="C77" i="87"/>
  <c r="I7" i="64" l="1"/>
  <c r="D81" i="87"/>
  <c r="D47" i="87"/>
  <c r="B88" i="87" l="1"/>
  <c r="B100" i="87"/>
  <c r="B113" i="87"/>
  <c r="E6" i="62"/>
  <c r="E7" i="62"/>
  <c r="E8" i="62"/>
  <c r="G8" i="62" s="1"/>
  <c r="E9" i="62"/>
  <c r="E10" i="62"/>
  <c r="E11" i="62"/>
  <c r="E5" i="62"/>
  <c r="G5" i="62" s="1"/>
  <c r="I59" i="64"/>
  <c r="I25" i="64"/>
  <c r="I24" i="64"/>
  <c r="I23" i="64"/>
  <c r="I21" i="64"/>
  <c r="I20" i="64"/>
  <c r="I8" i="64"/>
  <c r="I9" i="64"/>
  <c r="I10" i="64"/>
  <c r="I11" i="64"/>
  <c r="I13" i="64"/>
  <c r="I14" i="64"/>
  <c r="I15" i="64"/>
  <c r="I58" i="64"/>
  <c r="I57" i="64"/>
  <c r="I56" i="64"/>
  <c r="I54" i="64"/>
  <c r="I53" i="64"/>
  <c r="I51" i="64"/>
  <c r="I50" i="64"/>
  <c r="I49" i="64"/>
  <c r="I48" i="64"/>
  <c r="I47" i="64"/>
  <c r="I46" i="64"/>
  <c r="I44" i="64"/>
  <c r="I43" i="64"/>
  <c r="I41" i="64"/>
  <c r="I29" i="64"/>
  <c r="I30" i="64"/>
  <c r="I35" i="64"/>
  <c r="I36" i="64"/>
  <c r="I39" i="64"/>
  <c r="I40" i="64"/>
  <c r="I37" i="64"/>
  <c r="I34" i="64"/>
  <c r="I28" i="64"/>
  <c r="I27" i="64"/>
  <c r="I26" i="64"/>
  <c r="I18" i="64"/>
  <c r="I19" i="64"/>
  <c r="B137" i="87" l="1"/>
  <c r="E12" i="62"/>
  <c r="G22" i="56" l="1"/>
  <c r="G470" i="79" l="1"/>
  <c r="G456" i="79"/>
  <c r="G434" i="79"/>
  <c r="G419" i="79"/>
  <c r="G523" i="79"/>
  <c r="F508" i="79" l="1"/>
  <c r="F502" i="79"/>
  <c r="F470" i="79"/>
  <c r="F456" i="79"/>
  <c r="F434" i="79"/>
  <c r="F353" i="79"/>
  <c r="F321" i="79"/>
  <c r="F287" i="79"/>
  <c r="F202" i="79"/>
  <c r="F188" i="79"/>
  <c r="F175" i="79"/>
  <c r="F118" i="79"/>
  <c r="F283" i="79"/>
  <c r="J8" i="56"/>
  <c r="F248" i="84"/>
  <c r="F222" i="84"/>
  <c r="F215" i="84" s="1"/>
  <c r="F213" i="84"/>
  <c r="F182" i="84"/>
  <c r="F109" i="84"/>
  <c r="H418" i="79"/>
  <c r="G321" i="79"/>
  <c r="H199" i="79"/>
  <c r="F122" i="79"/>
  <c r="H140" i="79"/>
  <c r="F15" i="84" l="1"/>
  <c r="F224" i="84"/>
  <c r="F193" i="84"/>
  <c r="G353" i="79"/>
  <c r="F345" i="79"/>
  <c r="F293" i="79"/>
  <c r="F344" i="79" l="1"/>
  <c r="H353" i="79"/>
  <c r="G106" i="79" l="1"/>
  <c r="H477" i="79" l="1"/>
  <c r="H383" i="79"/>
  <c r="H285" i="79"/>
  <c r="H266" i="79"/>
  <c r="H258" i="79"/>
  <c r="H259" i="79"/>
  <c r="H244" i="79"/>
  <c r="H245" i="79"/>
  <c r="H240" i="79"/>
  <c r="H241" i="79"/>
  <c r="H242" i="79"/>
  <c r="H237" i="79"/>
  <c r="H230" i="79"/>
  <c r="H231" i="79"/>
  <c r="H232" i="79"/>
  <c r="H235" i="79"/>
  <c r="H227" i="79"/>
  <c r="H225" i="79"/>
  <c r="H213" i="79"/>
  <c r="H214" i="79"/>
  <c r="H195" i="79"/>
  <c r="H185" i="79"/>
  <c r="H180" i="79"/>
  <c r="H172" i="79"/>
  <c r="H173" i="79"/>
  <c r="H168" i="79"/>
  <c r="H161" i="79"/>
  <c r="H115" i="79"/>
  <c r="H37" i="79" l="1"/>
  <c r="H38" i="79"/>
  <c r="D88" i="87" l="1"/>
  <c r="H487" i="79" l="1"/>
  <c r="C47" i="87"/>
  <c r="C81" i="87"/>
  <c r="C100" i="87"/>
  <c r="D100" i="87"/>
  <c r="D123" i="87"/>
  <c r="D137" i="87" l="1"/>
  <c r="D17" i="86" l="1"/>
  <c r="D16" i="86"/>
  <c r="D15" i="86"/>
  <c r="D14" i="86"/>
  <c r="D13" i="86"/>
  <c r="D12" i="86"/>
  <c r="D11" i="86"/>
  <c r="D8" i="86"/>
  <c r="D7" i="86"/>
  <c r="D6" i="86"/>
  <c r="D5" i="86"/>
  <c r="C22" i="2"/>
  <c r="D22" i="2" l="1"/>
  <c r="G13" i="62" s="1"/>
  <c r="E22" i="2"/>
  <c r="D46" i="85"/>
  <c r="D18" i="86"/>
  <c r="H471" i="79" l="1"/>
  <c r="H433" i="79"/>
  <c r="H417" i="79"/>
  <c r="H330" i="79"/>
  <c r="H273" i="79"/>
  <c r="H265" i="79"/>
  <c r="H243" i="79"/>
  <c r="H239" i="79"/>
  <c r="H238" i="79"/>
  <c r="H236" i="79"/>
  <c r="H182" i="79"/>
  <c r="H179" i="79"/>
  <c r="H174" i="79"/>
  <c r="H167" i="79"/>
  <c r="H166" i="79"/>
  <c r="H165" i="79"/>
  <c r="H164" i="79"/>
  <c r="H163" i="79"/>
  <c r="H162" i="79"/>
  <c r="H159" i="79"/>
  <c r="H138" i="79"/>
  <c r="H137" i="79"/>
  <c r="H132" i="79"/>
  <c r="G248" i="84"/>
  <c r="H248" i="84" s="1"/>
  <c r="G238" i="84"/>
  <c r="H238" i="84" s="1"/>
  <c r="G222" i="84"/>
  <c r="G215" i="84" s="1"/>
  <c r="G213" i="84"/>
  <c r="H213" i="84" s="1"/>
  <c r="G182" i="84"/>
  <c r="H182" i="84" s="1"/>
  <c r="H115" i="84"/>
  <c r="H29" i="84"/>
  <c r="H27" i="84"/>
  <c r="H25" i="84"/>
  <c r="H24" i="84"/>
  <c r="H22" i="84"/>
  <c r="H21" i="84"/>
  <c r="H20" i="84"/>
  <c r="H19" i="84"/>
  <c r="H18" i="84"/>
  <c r="H17" i="84"/>
  <c r="G12" i="84"/>
  <c r="F12" i="84"/>
  <c r="F5" i="84" s="1"/>
  <c r="C6" i="2" s="1"/>
  <c r="H14" i="84"/>
  <c r="H13" i="84"/>
  <c r="H9" i="84"/>
  <c r="H8" i="84"/>
  <c r="G6" i="84"/>
  <c r="H222" i="84" l="1"/>
  <c r="H215" i="84"/>
  <c r="H109" i="84"/>
  <c r="F120" i="84"/>
  <c r="F250" i="84" s="1"/>
  <c r="E11" i="2"/>
  <c r="E10" i="2"/>
  <c r="G121" i="84"/>
  <c r="H121" i="84" s="1"/>
  <c r="G193" i="84"/>
  <c r="E6" i="2"/>
  <c r="E9" i="2"/>
  <c r="C10" i="2"/>
  <c r="C11" i="2"/>
  <c r="C9" i="2"/>
  <c r="E8" i="2"/>
  <c r="H16" i="84"/>
  <c r="G224" i="84"/>
  <c r="H12" i="84"/>
  <c r="G10" i="84"/>
  <c r="H10" i="84" s="1"/>
  <c r="H6" i="84"/>
  <c r="D10" i="2" l="1"/>
  <c r="D9" i="2"/>
  <c r="H193" i="84"/>
  <c r="D11" i="2"/>
  <c r="H224" i="84"/>
  <c r="E7" i="2"/>
  <c r="C8" i="2"/>
  <c r="D7" i="2"/>
  <c r="G120" i="84"/>
  <c r="D8" i="2" s="1"/>
  <c r="G5" i="84"/>
  <c r="G250" i="84" l="1"/>
  <c r="H120" i="84"/>
  <c r="H5" i="84"/>
  <c r="D6" i="2"/>
  <c r="H65" i="79" l="1"/>
  <c r="G13" i="56" l="1"/>
  <c r="H333" i="79" l="1"/>
  <c r="H216" i="79" l="1"/>
  <c r="G25" i="56" l="1"/>
  <c r="J31" i="56"/>
  <c r="G9" i="56"/>
  <c r="G10" i="56"/>
  <c r="G12" i="56"/>
  <c r="G14" i="56"/>
  <c r="G15" i="56"/>
  <c r="G16" i="56"/>
  <c r="G17" i="56"/>
  <c r="G19" i="56"/>
  <c r="G20" i="56"/>
  <c r="G21" i="56"/>
  <c r="G23" i="56"/>
  <c r="G24" i="56"/>
  <c r="G30" i="56"/>
  <c r="G8" i="56"/>
  <c r="D10" i="56"/>
  <c r="J63" i="56" l="1"/>
  <c r="G508" i="79" l="1"/>
  <c r="H416" i="79"/>
  <c r="H401" i="79"/>
  <c r="H386" i="79"/>
  <c r="H385" i="79"/>
  <c r="H384" i="79"/>
  <c r="H366" i="79"/>
  <c r="H319" i="79"/>
  <c r="H308" i="79"/>
  <c r="H307" i="79"/>
  <c r="H306" i="79"/>
  <c r="H80" i="79"/>
  <c r="H312" i="79"/>
  <c r="H311" i="79"/>
  <c r="H310" i="79"/>
  <c r="H303" i="79"/>
  <c r="H302" i="79"/>
  <c r="H272" i="79"/>
  <c r="H271" i="79"/>
  <c r="H270" i="79"/>
  <c r="H269" i="79"/>
  <c r="H268" i="79"/>
  <c r="H257" i="79"/>
  <c r="H254" i="79"/>
  <c r="H253" i="79"/>
  <c r="H252" i="79"/>
  <c r="H251" i="79"/>
  <c r="H249" i="79"/>
  <c r="H218" i="79"/>
  <c r="H204" i="79"/>
  <c r="H200" i="79"/>
  <c r="H198" i="79"/>
  <c r="H192" i="79"/>
  <c r="H186" i="79"/>
  <c r="H160" i="79"/>
  <c r="H149" i="79"/>
  <c r="H148" i="79"/>
  <c r="H147" i="79"/>
  <c r="H146" i="79"/>
  <c r="H131" i="79"/>
  <c r="H61" i="79"/>
  <c r="H62" i="79"/>
  <c r="H33" i="79"/>
  <c r="H34" i="79"/>
  <c r="H35" i="79"/>
  <c r="H36" i="79"/>
  <c r="H21" i="79"/>
  <c r="H20" i="79"/>
  <c r="H19" i="79"/>
  <c r="H16" i="79"/>
  <c r="F5" i="61" l="1"/>
  <c r="F6" i="61"/>
  <c r="F7" i="61"/>
  <c r="I16" i="64" l="1"/>
  <c r="I22" i="64"/>
  <c r="I38" i="64"/>
  <c r="I42" i="64"/>
  <c r="I45" i="64"/>
  <c r="I55" i="64"/>
  <c r="F419" i="79" l="1"/>
  <c r="F5" i="79" l="1"/>
  <c r="H490" i="79" l="1"/>
  <c r="D32" i="2" l="1"/>
  <c r="G89" i="79" l="1"/>
  <c r="G96" i="79"/>
  <c r="G118" i="79"/>
  <c r="G293" i="79"/>
  <c r="G314" i="79"/>
  <c r="G340" i="79"/>
  <c r="G345" i="79"/>
  <c r="G368" i="79"/>
  <c r="G525" i="79"/>
  <c r="H501" i="79"/>
  <c r="H461" i="79"/>
  <c r="H403" i="79"/>
  <c r="H369" i="79"/>
  <c r="G337" i="79"/>
  <c r="H317" i="79"/>
  <c r="H208" i="79"/>
  <c r="H207" i="79"/>
  <c r="H136" i="79"/>
  <c r="H135" i="79"/>
  <c r="H128" i="79"/>
  <c r="H114" i="79"/>
  <c r="H54" i="79"/>
  <c r="H53" i="79"/>
  <c r="H52" i="79"/>
  <c r="G344" i="79" l="1"/>
  <c r="G5" i="79"/>
  <c r="G489" i="79"/>
  <c r="F337" i="79"/>
  <c r="H321" i="79"/>
  <c r="F314" i="79"/>
  <c r="H283" i="79"/>
  <c r="H202" i="79"/>
  <c r="H175" i="79"/>
  <c r="H122" i="79"/>
  <c r="H118" i="79"/>
  <c r="H96" i="79"/>
  <c r="H89" i="79"/>
  <c r="H46" i="79"/>
  <c r="H6" i="79"/>
  <c r="H314" i="79" l="1"/>
  <c r="H337" i="79"/>
  <c r="H293" i="79"/>
  <c r="F282" i="79"/>
  <c r="H228" i="79"/>
  <c r="F121" i="79"/>
  <c r="F393" i="79"/>
  <c r="C12" i="62" l="1"/>
  <c r="C14" i="62" s="1"/>
  <c r="H7" i="79" l="1"/>
  <c r="H8" i="79"/>
  <c r="H9" i="79"/>
  <c r="H10" i="79"/>
  <c r="H11" i="79"/>
  <c r="H12" i="79"/>
  <c r="H13" i="79"/>
  <c r="H14" i="79"/>
  <c r="H15" i="79"/>
  <c r="H17" i="79"/>
  <c r="H18" i="79"/>
  <c r="H22" i="79"/>
  <c r="H23" i="79"/>
  <c r="H24" i="79"/>
  <c r="H25" i="79"/>
  <c r="H26" i="79"/>
  <c r="H27" i="79"/>
  <c r="H28" i="79"/>
  <c r="H29" i="79"/>
  <c r="H30" i="79"/>
  <c r="H31" i="79"/>
  <c r="H47" i="79"/>
  <c r="H48" i="79"/>
  <c r="H49" i="79"/>
  <c r="H50" i="79"/>
  <c r="H51" i="79"/>
  <c r="H55" i="79"/>
  <c r="H60" i="79"/>
  <c r="H63" i="79"/>
  <c r="H64" i="79"/>
  <c r="H66" i="79"/>
  <c r="H67" i="79"/>
  <c r="H71" i="79"/>
  <c r="H72" i="79"/>
  <c r="H73" i="79"/>
  <c r="H75" i="79"/>
  <c r="H76" i="79"/>
  <c r="H77" i="79"/>
  <c r="H81" i="79"/>
  <c r="H85" i="79"/>
  <c r="H90" i="79"/>
  <c r="H91" i="79"/>
  <c r="H92" i="79"/>
  <c r="H93" i="79"/>
  <c r="H95" i="79"/>
  <c r="H97" i="79"/>
  <c r="H98" i="79"/>
  <c r="H99" i="79"/>
  <c r="H101" i="79"/>
  <c r="H102" i="79"/>
  <c r="H103" i="79"/>
  <c r="H104" i="79"/>
  <c r="H107" i="79"/>
  <c r="H108" i="79"/>
  <c r="H109" i="79"/>
  <c r="H110" i="79"/>
  <c r="H111" i="79"/>
  <c r="H112" i="79"/>
  <c r="H113" i="79"/>
  <c r="H116" i="79"/>
  <c r="H117" i="79"/>
  <c r="H119" i="79"/>
  <c r="H120" i="79"/>
  <c r="H123" i="79"/>
  <c r="H124" i="79"/>
  <c r="H125" i="79"/>
  <c r="H126" i="79"/>
  <c r="H127" i="79"/>
  <c r="H129" i="79"/>
  <c r="H130" i="79"/>
  <c r="H134" i="79"/>
  <c r="H142" i="79"/>
  <c r="H143" i="79"/>
  <c r="H144" i="79"/>
  <c r="H145" i="79"/>
  <c r="H150" i="79"/>
  <c r="H151" i="79"/>
  <c r="H152" i="79"/>
  <c r="H153" i="79"/>
  <c r="H154" i="79"/>
  <c r="H155" i="79"/>
  <c r="H156" i="79"/>
  <c r="H157" i="79"/>
  <c r="H158" i="79"/>
  <c r="H170" i="79"/>
  <c r="H171" i="79"/>
  <c r="H176" i="79"/>
  <c r="H181" i="79"/>
  <c r="H187" i="79"/>
  <c r="H189" i="79"/>
  <c r="H190" i="79"/>
  <c r="H191" i="79"/>
  <c r="H193" i="79"/>
  <c r="H194" i="79"/>
  <c r="H196" i="79"/>
  <c r="H197" i="79"/>
  <c r="H201" i="79"/>
  <c r="H203" i="79"/>
  <c r="H206" i="79"/>
  <c r="H209" i="79"/>
  <c r="H210" i="79"/>
  <c r="H211" i="79"/>
  <c r="H212" i="79"/>
  <c r="H215" i="79"/>
  <c r="H219" i="79"/>
  <c r="H220" i="79"/>
  <c r="H221" i="79"/>
  <c r="H222" i="79"/>
  <c r="H223" i="79"/>
  <c r="H224" i="79"/>
  <c r="H226" i="79"/>
  <c r="H229" i="79"/>
  <c r="H246" i="79"/>
  <c r="H247" i="79"/>
  <c r="H248" i="79"/>
  <c r="H250" i="79"/>
  <c r="H255" i="79"/>
  <c r="H256" i="79"/>
  <c r="H262" i="79"/>
  <c r="H264" i="79"/>
  <c r="H275" i="79"/>
  <c r="H276" i="79"/>
  <c r="H278" i="79"/>
  <c r="H279" i="79"/>
  <c r="H280" i="79"/>
  <c r="H281" i="79"/>
  <c r="H284" i="79"/>
  <c r="H286" i="79"/>
  <c r="G287" i="79"/>
  <c r="H288" i="79"/>
  <c r="H289" i="79"/>
  <c r="H290" i="79"/>
  <c r="H291" i="79"/>
  <c r="H292" i="79"/>
  <c r="H294" i="79"/>
  <c r="H295" i="79"/>
  <c r="H296" i="79"/>
  <c r="H299" i="79"/>
  <c r="H300" i="79"/>
  <c r="H301" i="79"/>
  <c r="H313" i="79"/>
  <c r="H315" i="79"/>
  <c r="H316" i="79"/>
  <c r="H318" i="79"/>
  <c r="H320" i="79"/>
  <c r="H322" i="79"/>
  <c r="H323" i="79"/>
  <c r="H324" i="79"/>
  <c r="H325" i="79"/>
  <c r="H326" i="79"/>
  <c r="H327" i="79"/>
  <c r="H328" i="79"/>
  <c r="H329" i="79"/>
  <c r="H332" i="79"/>
  <c r="H334" i="79"/>
  <c r="H338" i="79"/>
  <c r="H339" i="79"/>
  <c r="H341" i="79"/>
  <c r="H342" i="79"/>
  <c r="H343" i="79"/>
  <c r="H346" i="79"/>
  <c r="H347" i="79"/>
  <c r="H348" i="79"/>
  <c r="H349" i="79"/>
  <c r="H350" i="79"/>
  <c r="H351" i="79"/>
  <c r="H352" i="79"/>
  <c r="H354" i="79"/>
  <c r="H355" i="79"/>
  <c r="H356" i="79"/>
  <c r="H357" i="79"/>
  <c r="H358" i="79"/>
  <c r="H359" i="79"/>
  <c r="H360" i="79"/>
  <c r="H361" i="79"/>
  <c r="H362" i="79"/>
  <c r="H363" i="79"/>
  <c r="H364" i="79"/>
  <c r="H365" i="79"/>
  <c r="H367" i="79"/>
  <c r="H370" i="79"/>
  <c r="H371" i="79"/>
  <c r="H372" i="79"/>
  <c r="H373" i="79"/>
  <c r="H374" i="79"/>
  <c r="H375" i="79"/>
  <c r="H376" i="79"/>
  <c r="H377" i="79"/>
  <c r="H378" i="79"/>
  <c r="H379" i="79"/>
  <c r="H380" i="79"/>
  <c r="H381" i="79"/>
  <c r="H382" i="79"/>
  <c r="H388" i="79"/>
  <c r="H395" i="79"/>
  <c r="H396" i="79"/>
  <c r="H397" i="79"/>
  <c r="H398" i="79"/>
  <c r="H399" i="79"/>
  <c r="H400" i="79"/>
  <c r="H402" i="79"/>
  <c r="H404" i="79"/>
  <c r="H405" i="79"/>
  <c r="H406" i="79"/>
  <c r="H407" i="79"/>
  <c r="H408" i="79"/>
  <c r="H409" i="79"/>
  <c r="H410" i="79"/>
  <c r="H411" i="79"/>
  <c r="H421" i="79"/>
  <c r="H425" i="79"/>
  <c r="H426" i="79"/>
  <c r="H427" i="79"/>
  <c r="H428" i="79"/>
  <c r="H431" i="79"/>
  <c r="H435" i="79"/>
  <c r="H436" i="79"/>
  <c r="H437" i="79"/>
  <c r="H438" i="79"/>
  <c r="H439" i="79"/>
  <c r="H440" i="79"/>
  <c r="H442" i="79"/>
  <c r="H443" i="79"/>
  <c r="H444" i="79"/>
  <c r="H447" i="79"/>
  <c r="H448" i="79"/>
  <c r="H449" i="79"/>
  <c r="H450" i="79"/>
  <c r="H451" i="79"/>
  <c r="H452" i="79"/>
  <c r="H453" i="79"/>
  <c r="H454" i="79"/>
  <c r="H455" i="79"/>
  <c r="H457" i="79"/>
  <c r="H458" i="79"/>
  <c r="H459" i="79"/>
  <c r="H460" i="79"/>
  <c r="H462" i="79"/>
  <c r="H463" i="79"/>
  <c r="H464" i="79"/>
  <c r="H465" i="79"/>
  <c r="H466" i="79"/>
  <c r="H467" i="79"/>
  <c r="H468" i="79"/>
  <c r="H469" i="79"/>
  <c r="H472" i="79"/>
  <c r="H473" i="79"/>
  <c r="H474" i="79"/>
  <c r="H475" i="79"/>
  <c r="H476" i="79"/>
  <c r="H478" i="79"/>
  <c r="H479" i="79"/>
  <c r="H482" i="79"/>
  <c r="H484" i="79"/>
  <c r="F481" i="79"/>
  <c r="G481" i="79"/>
  <c r="H491" i="79"/>
  <c r="H494" i="79"/>
  <c r="H495" i="79"/>
  <c r="H496" i="79"/>
  <c r="H497" i="79"/>
  <c r="H498" i="79"/>
  <c r="H503" i="79"/>
  <c r="H504" i="79"/>
  <c r="H505" i="79"/>
  <c r="H506" i="79"/>
  <c r="H507" i="79"/>
  <c r="H509" i="79"/>
  <c r="H510" i="79"/>
  <c r="H513" i="79"/>
  <c r="H514" i="79"/>
  <c r="H516" i="79"/>
  <c r="H517" i="79"/>
  <c r="H518" i="79"/>
  <c r="H519" i="79"/>
  <c r="H521" i="79"/>
  <c r="H522" i="79"/>
  <c r="F523" i="79"/>
  <c r="F525" i="79"/>
  <c r="H526" i="79"/>
  <c r="H523" i="79" l="1"/>
  <c r="H121" i="79"/>
  <c r="G480" i="79"/>
  <c r="F480" i="79"/>
  <c r="E14" i="2"/>
  <c r="G393" i="79"/>
  <c r="G282" i="79"/>
  <c r="F489" i="79"/>
  <c r="H188" i="79"/>
  <c r="H419" i="79"/>
  <c r="H525" i="79"/>
  <c r="H502" i="79"/>
  <c r="H345" i="79"/>
  <c r="H394" i="79"/>
  <c r="H445" i="79"/>
  <c r="H287" i="79"/>
  <c r="H456" i="79"/>
  <c r="H368" i="79"/>
  <c r="H508" i="79"/>
  <c r="E19" i="2"/>
  <c r="E18" i="2"/>
  <c r="D14" i="2"/>
  <c r="H511" i="79"/>
  <c r="H434" i="79"/>
  <c r="D17" i="2"/>
  <c r="H106" i="79"/>
  <c r="H5" i="79" s="1"/>
  <c r="H389" i="79"/>
  <c r="H340" i="79"/>
  <c r="D20" i="2"/>
  <c r="E16" i="2"/>
  <c r="C18" i="2"/>
  <c r="D15" i="2"/>
  <c r="C16" i="2"/>
  <c r="H470" i="79"/>
  <c r="C19" i="2" l="1"/>
  <c r="H481" i="79"/>
  <c r="E20" i="2"/>
  <c r="D18" i="2"/>
  <c r="H282" i="79"/>
  <c r="D19" i="2"/>
  <c r="E15" i="2"/>
  <c r="E17" i="2"/>
  <c r="C17" i="2"/>
  <c r="F527" i="79"/>
  <c r="D16" i="2"/>
  <c r="C20" i="2"/>
  <c r="H489" i="79"/>
  <c r="C14" i="2"/>
  <c r="C15" i="2"/>
  <c r="H480" i="79"/>
  <c r="G527" i="79"/>
  <c r="H393" i="79"/>
  <c r="H344" i="79"/>
  <c r="D21" i="2" l="1"/>
  <c r="H527" i="79"/>
  <c r="C21" i="2"/>
  <c r="D12" i="2" l="1"/>
  <c r="D12" i="67" l="1"/>
  <c r="C12" i="68" l="1"/>
  <c r="D13" i="66"/>
  <c r="D14" i="62" l="1"/>
  <c r="B14" i="62"/>
  <c r="G11" i="62"/>
  <c r="G9" i="62"/>
  <c r="G7" i="62"/>
  <c r="E14" i="62" l="1"/>
  <c r="G6" i="62"/>
  <c r="G10" i="62"/>
  <c r="G12" i="62" l="1"/>
  <c r="G14" i="62" l="1"/>
  <c r="D23" i="2"/>
  <c r="C32" i="50" l="1"/>
  <c r="D9" i="44" l="1"/>
  <c r="E12" i="2"/>
  <c r="C23" i="2" l="1"/>
  <c r="E21" i="2" l="1"/>
  <c r="E23" i="2" s="1"/>
  <c r="E24" i="2" l="1"/>
  <c r="E27" i="2" s="1"/>
  <c r="D24" i="2"/>
  <c r="D27" i="2" s="1"/>
  <c r="C88" i="87"/>
  <c r="C137" i="87" s="1"/>
  <c r="C7" i="2" l="1"/>
  <c r="C12" i="2" l="1"/>
  <c r="H15" i="84"/>
  <c r="H250" i="84" s="1"/>
  <c r="I60" i="64"/>
  <c r="C24" i="2" l="1"/>
  <c r="C27" i="2" s="1"/>
</calcChain>
</file>

<file path=xl/sharedStrings.xml><?xml version="1.0" encoding="utf-8"?>
<sst xmlns="http://schemas.openxmlformats.org/spreadsheetml/2006/main" count="1443" uniqueCount="1032">
  <si>
    <t>التبويــب</t>
  </si>
  <si>
    <t>البيان</t>
  </si>
  <si>
    <t>وزارة الداخلية</t>
  </si>
  <si>
    <t xml:space="preserve"> بند </t>
  </si>
  <si>
    <t>قسم</t>
  </si>
  <si>
    <t>باب</t>
  </si>
  <si>
    <t>نوع</t>
  </si>
  <si>
    <t xml:space="preserve">هيئة التشريع والرأي القانوني </t>
  </si>
  <si>
    <t>النفط والغاز الطبيعي</t>
  </si>
  <si>
    <t>وزارة الخارجية</t>
  </si>
  <si>
    <t>مبيعات النفط</t>
  </si>
  <si>
    <t>وزارة العدل والشئون الإسلامية والأوقاف</t>
  </si>
  <si>
    <t>حقل أبوسعفة</t>
  </si>
  <si>
    <t>وزارة التربية والتعليم</t>
  </si>
  <si>
    <t>مبيعات الغاز</t>
  </si>
  <si>
    <t>نادي راشد للفروسية وسباق الخيل</t>
  </si>
  <si>
    <t>الضرائب والرسوم النفطية</t>
  </si>
  <si>
    <t>ضريبة دخل الغاز</t>
  </si>
  <si>
    <t>ضريبة البنزين</t>
  </si>
  <si>
    <t>وزارة الصناعة والتجارة</t>
  </si>
  <si>
    <t>المجلس الأعلى للبيئة</t>
  </si>
  <si>
    <t>وزارة الأشغال</t>
  </si>
  <si>
    <t>رسوم التسجيل والتراخيص</t>
  </si>
  <si>
    <t>وزارة المواصلات والاتصالات</t>
  </si>
  <si>
    <t>نشاطات التجارة العامة</t>
  </si>
  <si>
    <t>الحرس الوطني</t>
  </si>
  <si>
    <t>نشاطات الخدمات المالية</t>
  </si>
  <si>
    <t>نشاطات الخدمات المتنوعة</t>
  </si>
  <si>
    <t>وزارة شئون مجلسي الشورى والنواب</t>
  </si>
  <si>
    <t>رسوم تنظيم مزاولة المهن الهندسية</t>
  </si>
  <si>
    <t>مجلـس المناقصات والمزايدات</t>
  </si>
  <si>
    <t>وزارة النفط والبيئة</t>
  </si>
  <si>
    <t>الرسوم والأتعاب الإدارية</t>
  </si>
  <si>
    <t>إيرادات النفط والغاز الطبيعي</t>
  </si>
  <si>
    <t>رسوم الجوازات</t>
  </si>
  <si>
    <t>رسوم الإقامات</t>
  </si>
  <si>
    <t>هيئة البحرين للثقافة والآثار</t>
  </si>
  <si>
    <t>رسوم التأشيرات وشهادات عدم الممانعة</t>
  </si>
  <si>
    <t>الجهاز الإداري للنيابة العامة</t>
  </si>
  <si>
    <t>رسوم هيئة تنظيم سوق العمل</t>
  </si>
  <si>
    <t>رسوم تسجيل الملكية</t>
  </si>
  <si>
    <t>الأمانة العامة للمجلس الأعلى للشباب والرياضة</t>
  </si>
  <si>
    <t>رسوم نقل الملكية</t>
  </si>
  <si>
    <t>المجلس الأعلى للقضاء</t>
  </si>
  <si>
    <t>رسوم تسجيل العربات</t>
  </si>
  <si>
    <t>رسوم رخص السياقة</t>
  </si>
  <si>
    <t>جهاز المساحة والتسجيل العقاري</t>
  </si>
  <si>
    <t>رسوم قضائية</t>
  </si>
  <si>
    <t>رسوم التوثيق</t>
  </si>
  <si>
    <t>وزارة المالية والاقتصاد الوطني</t>
  </si>
  <si>
    <t>رسوم تصديق المعاملات الرسمية</t>
  </si>
  <si>
    <t xml:space="preserve">شئون الجمارك </t>
  </si>
  <si>
    <t>المجلس الأعلى للصحة</t>
  </si>
  <si>
    <t>رسوم فحص الذهب</t>
  </si>
  <si>
    <t>رسوم المواصفات والمقاييس</t>
  </si>
  <si>
    <t>الهيئة الوطنية لتنظيم المهن والخدمات الصحية</t>
  </si>
  <si>
    <t>رسوم التصميمات والعلامات التجارية</t>
  </si>
  <si>
    <t>رسوم تأشير السجل والعلامات التجارية</t>
  </si>
  <si>
    <t>رسوم المغادرة</t>
  </si>
  <si>
    <t>رسوم التصاريح</t>
  </si>
  <si>
    <t>هيئة جودة التعليم والتدريب</t>
  </si>
  <si>
    <t>رسوم المناقصات</t>
  </si>
  <si>
    <t>معهد البحرين للتنمية السياسية</t>
  </si>
  <si>
    <t>رسوم الأجهزة اللاسلكية</t>
  </si>
  <si>
    <t>حقوق توزيع أشرطة الفيديو</t>
  </si>
  <si>
    <t>رسوم رخص الوصول والمغادرة للسفن</t>
  </si>
  <si>
    <t>رسوم تقديم الطلبات</t>
  </si>
  <si>
    <t>المنتجات الخدمية والسلعية الحكومية</t>
  </si>
  <si>
    <t>المنتجات الخدمية الحكومية</t>
  </si>
  <si>
    <t>الغرف الخاصة بالمستشفيات</t>
  </si>
  <si>
    <t>الرعاية الصحية الأساسية</t>
  </si>
  <si>
    <t>خدمات الصحة العامة</t>
  </si>
  <si>
    <t>الخدمات الطبية الخاصة</t>
  </si>
  <si>
    <t>المرضى الخارجيون</t>
  </si>
  <si>
    <t>رسوم المختبر</t>
  </si>
  <si>
    <t>صناديق البريد الخاصة</t>
  </si>
  <si>
    <t>بريد العبور</t>
  </si>
  <si>
    <t>مكائن التخليص الآلي</t>
  </si>
  <si>
    <t>مناولة وتخزين الحاويات</t>
  </si>
  <si>
    <t>خدمات المرفأ</t>
  </si>
  <si>
    <t>عمليات الموانىء</t>
  </si>
  <si>
    <t>قيمة الأختام الجمركية للحاويات</t>
  </si>
  <si>
    <t>نزول الطائرات</t>
  </si>
  <si>
    <t>تحليق وإرشاد الطائرات</t>
  </si>
  <si>
    <t>استخدام الهواتف</t>
  </si>
  <si>
    <t>مواقف السيارات</t>
  </si>
  <si>
    <t>تدريب السياقة</t>
  </si>
  <si>
    <t>الإعلانات</t>
  </si>
  <si>
    <t>دخل الحراسة</t>
  </si>
  <si>
    <t>اشتراكات البرامج التدريبية</t>
  </si>
  <si>
    <t>مسح الأراضي</t>
  </si>
  <si>
    <t>رسوم الإمتحانات</t>
  </si>
  <si>
    <t>المنتجات السلعية الحكومية</t>
  </si>
  <si>
    <t>مبيعات زراعية</t>
  </si>
  <si>
    <t>مبيعات المنتجات الحيوانية</t>
  </si>
  <si>
    <t>مبيعات المطبعة</t>
  </si>
  <si>
    <t>مبيعات المطبوعات</t>
  </si>
  <si>
    <t>مبيعات الكتب</t>
  </si>
  <si>
    <t>مبيعات الإستمارات والأوراق الرسمية</t>
  </si>
  <si>
    <t>تزويد المطار بالمعلومات</t>
  </si>
  <si>
    <t>مبيعات مكتب الهواه</t>
  </si>
  <si>
    <t>الإستثمارات والأملاك الحكومية</t>
  </si>
  <si>
    <t>الإستثمارات</t>
  </si>
  <si>
    <t>عوائد الأسهم وحصص رأس المال</t>
  </si>
  <si>
    <t>فوائد الأمانات</t>
  </si>
  <si>
    <t>الإيجارات</t>
  </si>
  <si>
    <t>إيجار الأراضي</t>
  </si>
  <si>
    <t>إيجار المناطق الصناعية</t>
  </si>
  <si>
    <t>إيجار البيوت والمباني</t>
  </si>
  <si>
    <t>إيجار المحلات التجارية</t>
  </si>
  <si>
    <t>إيجار المعدات</t>
  </si>
  <si>
    <t>الإمتيازات</t>
  </si>
  <si>
    <t>الإمتيازات الحكومية</t>
  </si>
  <si>
    <t>الإعانات الخارجية</t>
  </si>
  <si>
    <t>مبيعات الأصول الرأسمالية</t>
  </si>
  <si>
    <t>مبيعات المعدات والأدوات</t>
  </si>
  <si>
    <t>مبيعات المعدات</t>
  </si>
  <si>
    <t>مبيعات المواد</t>
  </si>
  <si>
    <t>مبيعات الأجهزة</t>
  </si>
  <si>
    <t>مبيعات السيارات</t>
  </si>
  <si>
    <t>مبيعات المزادات</t>
  </si>
  <si>
    <t>الغرامات والجزاءات والإيرادات المتنوعة</t>
  </si>
  <si>
    <t>الغرامات والجزاءات</t>
  </si>
  <si>
    <t>الغرامات</t>
  </si>
  <si>
    <t>غرامات التأخير في تنفيذ الأعمال</t>
  </si>
  <si>
    <t>التعويضات</t>
  </si>
  <si>
    <t>سحب العربات</t>
  </si>
  <si>
    <t>الحوادث المرورية وتقاريرها</t>
  </si>
  <si>
    <t>مصادرة الكفالات المالية</t>
  </si>
  <si>
    <t>إيرادات أخرى</t>
  </si>
  <si>
    <t>تغطية المصروفات الثابتة</t>
  </si>
  <si>
    <t>كلفة العمال والموظفين</t>
  </si>
  <si>
    <t>إيرادات غير مصنفة</t>
  </si>
  <si>
    <t>مبيعات الأثاث</t>
  </si>
  <si>
    <t>نفقات القوى العاملة</t>
  </si>
  <si>
    <t>وظائف البحرينيين</t>
  </si>
  <si>
    <t>الرواتب الأساسية</t>
  </si>
  <si>
    <t>العمل الإضافي</t>
  </si>
  <si>
    <t>علاوات شخصية أخرى</t>
  </si>
  <si>
    <t>وظائف غير البحرينيين</t>
  </si>
  <si>
    <t>علاوات وتكاليف أخرى</t>
  </si>
  <si>
    <t>أجور السفر</t>
  </si>
  <si>
    <t>الوظائف المؤقتة للبحرينيين</t>
  </si>
  <si>
    <t>الوظائف المؤقتة لغير البحرينيين</t>
  </si>
  <si>
    <t>تدريب الموظفين داخل البحرين</t>
  </si>
  <si>
    <t>تدريب الموظفين خارج البحرين</t>
  </si>
  <si>
    <t>الفوائد النقدية والعينية للموظفين</t>
  </si>
  <si>
    <t>حصة الحكومة في نظام التقاعد المدني</t>
  </si>
  <si>
    <t>نظام التقاعد للعسكريين البحرينيين</t>
  </si>
  <si>
    <t>نظام المكافآت للعسكريين غير البحرينيين</t>
  </si>
  <si>
    <t>حصة الحكومة في نظام التأمين ضد التعطل</t>
  </si>
  <si>
    <t>مكافأة شراء مدة الخدمة الافتراضية</t>
  </si>
  <si>
    <t>أغذية للموظفين</t>
  </si>
  <si>
    <t>العمل الجزئي</t>
  </si>
  <si>
    <t>نفقات الخدمات</t>
  </si>
  <si>
    <t>مؤتمرات داخل البحرين</t>
  </si>
  <si>
    <t>الإتصالات والتراخيص</t>
  </si>
  <si>
    <t>تكاليف تركيب واستخدام الهاتف</t>
  </si>
  <si>
    <t>تكاليف تركيب واستخدام الأجهزة اللاسلكية</t>
  </si>
  <si>
    <t>تكاليف المنافع العامة</t>
  </si>
  <si>
    <t>تكاليف توصيل واستخدام المياه</t>
  </si>
  <si>
    <t>متأخرات الكهرباء والماء</t>
  </si>
  <si>
    <t>رسوم البلدية بأنواعها</t>
  </si>
  <si>
    <t>إيجار المباني - تشغيلي</t>
  </si>
  <si>
    <t>إيجار المباني - تمويلي</t>
  </si>
  <si>
    <t>عقود الإيجار لتقنية المعلومات</t>
  </si>
  <si>
    <t>إيجار المركبات والشاحنات</t>
  </si>
  <si>
    <t>إيجار العدد والآليات الثقيلة</t>
  </si>
  <si>
    <t>التأمين والنقل والتنظيف</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</si>
  <si>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</si>
  <si>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</si>
  <si>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</si>
  <si>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</si>
  <si>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</si>
  <si>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الإشتراكات في الجرائد والمجلات والنشرات</t>
  </si>
  <si>
    <t>إشتراكات أخرى</t>
  </si>
  <si>
    <t>خدمات متنوعة</t>
  </si>
  <si>
    <t>مكافآت لغير الموظفين</t>
  </si>
  <si>
    <t>جوائز لغير الموظفين</t>
  </si>
  <si>
    <t>الرسوم والعمولات</t>
  </si>
  <si>
    <t>استشارات فنية وأبحاث ودراسات</t>
  </si>
  <si>
    <t>بعثات دراسية لغير الموظفين</t>
  </si>
  <si>
    <t>نفقات العلاج في الخارج</t>
  </si>
  <si>
    <t>الغاز</t>
  </si>
  <si>
    <t>غاز للإستعمال المعملي والمكتبي</t>
  </si>
  <si>
    <t>وقود ومواد تزييت وتشحيم</t>
  </si>
  <si>
    <t>وقود وزيوت للمولدات الكهربائية</t>
  </si>
  <si>
    <t>مواد تزييت وتشحيم</t>
  </si>
  <si>
    <t>وقود وزيوت للطائرات</t>
  </si>
  <si>
    <t>وقود وزيوت للسفن</t>
  </si>
  <si>
    <t>كساء وأغذية لغير الموظفين</t>
  </si>
  <si>
    <t>مركبات كيماوية وإبادة الحشرات</t>
  </si>
  <si>
    <t>مركبات كيماوية وإبادة الحشرات (غير مخزنة)</t>
  </si>
  <si>
    <t>عدد وأدوات خفيفة متنوعة</t>
  </si>
  <si>
    <t>نفقات متنوعة</t>
  </si>
  <si>
    <t>معدل فرق الربح والخسارة</t>
  </si>
  <si>
    <t>فروقات الأسعار</t>
  </si>
  <si>
    <t>تعديل سعر التكلفة للمخزون</t>
  </si>
  <si>
    <t>مطبوعات وأدوات قرطاسية</t>
  </si>
  <si>
    <t>أدوات قرطاسية</t>
  </si>
  <si>
    <t>مواد طباعة وتصوير</t>
  </si>
  <si>
    <t>الخرائط والملصقات</t>
  </si>
  <si>
    <t>أدوية ومواد طبية</t>
  </si>
  <si>
    <t>عقاقير وأدوية</t>
  </si>
  <si>
    <t>مواد أشعة</t>
  </si>
  <si>
    <t>مواد مختبرية</t>
  </si>
  <si>
    <t>عقاقير وأدوية (غير مخزنة)</t>
  </si>
  <si>
    <t>مواد أشعة (غير مخزنة)</t>
  </si>
  <si>
    <t>مواد مختبرية (غير مخزنة)</t>
  </si>
  <si>
    <t>تكاليف البرامج الإعلامية</t>
  </si>
  <si>
    <t>برامج الدعاية والإعلان</t>
  </si>
  <si>
    <t>برامج تعليمية</t>
  </si>
  <si>
    <t>برامج تلفزيونية</t>
  </si>
  <si>
    <t>حسابات الميزانية الرقابية</t>
  </si>
  <si>
    <t>تكاليف أخرى</t>
  </si>
  <si>
    <t>مصروفات نثرية</t>
  </si>
  <si>
    <t>نفقات السلع الرأسمالية</t>
  </si>
  <si>
    <t>أصول المركبات والآليات والسفن والطائرات</t>
  </si>
  <si>
    <t>سيارات الركاب</t>
  </si>
  <si>
    <t>سيارات النقل والشاحنات</t>
  </si>
  <si>
    <t>مشتريات العدد والآليات والمعدات</t>
  </si>
  <si>
    <t>مصاريف الأصول</t>
  </si>
  <si>
    <t>أصول تقنية المعلومات</t>
  </si>
  <si>
    <t>مصاريف استهلاك الأصول لتقنية المعلومات</t>
  </si>
  <si>
    <t>أجهزة سلكية ولاسلكية</t>
  </si>
  <si>
    <t>أجهزة زراعية</t>
  </si>
  <si>
    <t>أجهزة أخرى</t>
  </si>
  <si>
    <t>أجهزة الإذاعة والتلفزيون</t>
  </si>
  <si>
    <t>أجهزة مكتبية</t>
  </si>
  <si>
    <t>أجهزة إطفاء الحرائق</t>
  </si>
  <si>
    <t>أجهزة التبريد والتدفئة</t>
  </si>
  <si>
    <t>أثاث</t>
  </si>
  <si>
    <t>أجهزة التموين</t>
  </si>
  <si>
    <t>أجهزة كهربائية</t>
  </si>
  <si>
    <t>أجهزة ومعدات</t>
  </si>
  <si>
    <t>أجهزة رياضية</t>
  </si>
  <si>
    <t>أصول ثابتة</t>
  </si>
  <si>
    <t>نفقات الصيانة</t>
  </si>
  <si>
    <t>صيانة المباني الحكومية</t>
  </si>
  <si>
    <t>صيانة المباني غير الحكومية</t>
  </si>
  <si>
    <t>صيانة سيارات الركاب</t>
  </si>
  <si>
    <t>صيانة سيارات النقل والشاحنات</t>
  </si>
  <si>
    <t>صيانة الدراجات النارية والهوائية</t>
  </si>
  <si>
    <t>صيانة السفن والمعدات البحرية</t>
  </si>
  <si>
    <t>صيانة المعدات المتصلة بإعدادات الطائرات</t>
  </si>
  <si>
    <t>صيانة الأثاث</t>
  </si>
  <si>
    <t>صيانة العدد والآليات الثقيلة</t>
  </si>
  <si>
    <t>صيانة الآلات والمعدات</t>
  </si>
  <si>
    <t>اتفاقيات الصيانة لتقنية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</si>
  <si>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</si>
  <si>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</si>
  <si>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</si>
  <si>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</si>
  <si>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</si>
  <si>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الإنتاجية</t>
  </si>
  <si>
    <t>صيانة أجهزة تقنية المعلومات الأخرى</t>
  </si>
  <si>
    <t>صيانة الأجهزة</t>
  </si>
  <si>
    <t>صيانة الأجهزة المكتبية</t>
  </si>
  <si>
    <t>صيانة أجهزة التبريد والتدفئة</t>
  </si>
  <si>
    <t>صيانة أجهزة إطفاء الحريق</t>
  </si>
  <si>
    <t>صيانة الأجهزة الأخرى</t>
  </si>
  <si>
    <t>صيانات متنوعة</t>
  </si>
  <si>
    <t>صيانة شبكات توزيع المياه العامة</t>
  </si>
  <si>
    <t>صيانة محطات إنتاج المياه</t>
  </si>
  <si>
    <t>صيانة محطات توليد وتوزيع الكهرباء</t>
  </si>
  <si>
    <t>صيانة مهابط الطائرات</t>
  </si>
  <si>
    <t>صيانات متنوعة أخرى</t>
  </si>
  <si>
    <t>الإعانات وتسديد فوائد القروض</t>
  </si>
  <si>
    <t>الفوائد المستحقة للقروض الخارجية</t>
  </si>
  <si>
    <t>فوائد صكوك التأجير الإسلامية الدولية - الإصدار الثاني</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</si>
  <si>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</si>
  <si>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</si>
  <si>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</si>
  <si>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</si>
  <si>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</si>
  <si>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سندات التنمية</t>
  </si>
  <si>
    <t>فوائد أذونات الخزينة</t>
  </si>
  <si>
    <t>فوائد أخرى</t>
  </si>
  <si>
    <t>فوائد صكوك السلم الإسلامية</t>
  </si>
  <si>
    <t>إعانة المواد الغذائية</t>
  </si>
  <si>
    <t>الطحين</t>
  </si>
  <si>
    <t>لحوم الأبقار والأغنام</t>
  </si>
  <si>
    <t>مساعدات الجمعيات</t>
  </si>
  <si>
    <t>مساعدات الأندية في الداخل</t>
  </si>
  <si>
    <t>دعم الأسر محدودة الدخل</t>
  </si>
  <si>
    <t>مساعدات البرامج الاجتماعية للطفولة</t>
  </si>
  <si>
    <t>مساعدات البرامج الاجتماعية للمسنين</t>
  </si>
  <si>
    <t>المنح والمساعدات الأخرى</t>
  </si>
  <si>
    <t>المصروفات المستحقة</t>
  </si>
  <si>
    <t xml:space="preserve"> بيان الإيرادات والمصروفات الموحد للدولة</t>
  </si>
  <si>
    <t xml:space="preserve">  للسنة المالية المنتهية في 31 ديسمبر 2024</t>
  </si>
  <si>
    <t>(دينار بحريني)</t>
  </si>
  <si>
    <t>الإيضاحات</t>
  </si>
  <si>
    <t>الاعتماد</t>
  </si>
  <si>
    <t>الفعلي 2024</t>
  </si>
  <si>
    <t>الفعلي 2023</t>
  </si>
  <si>
    <t>الإيرادات</t>
  </si>
  <si>
    <t xml:space="preserve">   النفط والغاز الطبيعي</t>
  </si>
  <si>
    <t>4،3</t>
  </si>
  <si>
    <t xml:space="preserve">   الإيرادات والرسوم</t>
  </si>
  <si>
    <t xml:space="preserve">   المنتجات الخدمية والسلعية الحكومية</t>
  </si>
  <si>
    <t xml:space="preserve">   الإستثمارات والأملاك الحكومية</t>
  </si>
  <si>
    <t xml:space="preserve">   مبيعات الأصول الرأسمالية</t>
  </si>
  <si>
    <t xml:space="preserve">   الغرامات والجزاءات والإيرادات المتنوعة</t>
  </si>
  <si>
    <t>مجموع الإيرادات</t>
  </si>
  <si>
    <t>4،3،2</t>
  </si>
  <si>
    <t>المصروفات المتكررة</t>
  </si>
  <si>
    <t xml:space="preserve">   القوى العاملة</t>
  </si>
  <si>
    <t>8،7،5</t>
  </si>
  <si>
    <t xml:space="preserve">   الخدمات</t>
  </si>
  <si>
    <t xml:space="preserve">   السلع الاستهلاكية</t>
  </si>
  <si>
    <t xml:space="preserve">   السلع الرأسمالية</t>
  </si>
  <si>
    <t xml:space="preserve">   الصيانة</t>
  </si>
  <si>
    <t xml:space="preserve">   النفقات التحويلية</t>
  </si>
  <si>
    <t xml:space="preserve">   الإعانات وتسديد فوائد القروض</t>
  </si>
  <si>
    <t>مجموع المصروفات المتكررة</t>
  </si>
  <si>
    <t>8،7،6،5،2</t>
  </si>
  <si>
    <t xml:space="preserve">   مصروفات المشاريع</t>
  </si>
  <si>
    <t>10،5،2</t>
  </si>
  <si>
    <t>مجموع المصروفات</t>
  </si>
  <si>
    <t>العجز للسنة</t>
  </si>
  <si>
    <t>مصروفات مشاريع التسليح والتطوير</t>
  </si>
  <si>
    <t>بيان الاعتمادات المدورة إلى السنة المالية اللاحقة</t>
  </si>
  <si>
    <t>اعتمادات المصروفات المتكررة</t>
  </si>
  <si>
    <t>اعتمادات المشاريع</t>
  </si>
  <si>
    <t>مجموع الاعتمادات المدورة</t>
  </si>
  <si>
    <t>احتياطي الأجيال القادمة</t>
  </si>
  <si>
    <t>2- الإيرادات والمصروفات مصنفة حسب الوزارات والجهات الحكومية</t>
  </si>
  <si>
    <t>الوزارة أو الجهة الحكومية</t>
  </si>
  <si>
    <t>مصروفات المشاريع</t>
  </si>
  <si>
    <t>الفعلي</t>
  </si>
  <si>
    <t>نسبة 
التحصيل
 %</t>
  </si>
  <si>
    <t>نسبة 
الصرف
 %</t>
  </si>
  <si>
    <t xml:space="preserve"> </t>
  </si>
  <si>
    <t xml:space="preserve">وزارة السياحة </t>
  </si>
  <si>
    <t xml:space="preserve">وزارة التنمية المستدامة </t>
  </si>
  <si>
    <t xml:space="preserve">وزارة الشئون القانونية </t>
  </si>
  <si>
    <t>مكتب رئيس مجلس الوزراء</t>
  </si>
  <si>
    <t>وزارة الدفاع (إيضاح رقم 11)</t>
  </si>
  <si>
    <t xml:space="preserve">جهاز المخابرات الوطني </t>
  </si>
  <si>
    <t xml:space="preserve">وزارة التربية والتعليم </t>
  </si>
  <si>
    <t xml:space="preserve">وزارة الصحة </t>
  </si>
  <si>
    <t>وزارة شئون البلديات والزراعة</t>
  </si>
  <si>
    <t>وزارة العمل</t>
  </si>
  <si>
    <t xml:space="preserve">وزارة شئون الشباب </t>
  </si>
  <si>
    <t xml:space="preserve">وزارة التنمية الاجتماعية </t>
  </si>
  <si>
    <t>وزارة شئون مجلس الوزراء</t>
  </si>
  <si>
    <t xml:space="preserve">وزارة الصناعة والتجارة </t>
  </si>
  <si>
    <t>وزارة الإسكان والتخطيط العمراني - قطاع الإسكان</t>
  </si>
  <si>
    <t>نائب رئيس مجلس الوزراء</t>
  </si>
  <si>
    <t xml:space="preserve">وزارة شئون الكهرباء والماء </t>
  </si>
  <si>
    <t>2- الإيرادات والمصروفات مصنفة حسب الوزارات والجهات الحكومية (تتمة)</t>
  </si>
  <si>
    <t>مركز محمد بن خليفة آل خليفة التخصصي للقلب (إيضاح رقم 11)</t>
  </si>
  <si>
    <t xml:space="preserve">وزارة الإعلام </t>
  </si>
  <si>
    <t>الميزانيات التحويلية (إيضاحي رقم 9 و10)</t>
  </si>
  <si>
    <t>جهاز الخدمة المدنية</t>
  </si>
  <si>
    <t>هيئة المعلومات والحكومة الإلكترونية</t>
  </si>
  <si>
    <t>المجلس الأعلى للشئون الإسلامية</t>
  </si>
  <si>
    <t xml:space="preserve">الجهاز الوطني للإيرادات </t>
  </si>
  <si>
    <t>وكالة البحرين للفضاء</t>
  </si>
  <si>
    <t>الهيئة العامة للرياضة</t>
  </si>
  <si>
    <t>المجموع</t>
  </si>
  <si>
    <t>3- الإيرادات مصنفة حسب الأبواب والوزارات والجهات الحكومية</t>
  </si>
  <si>
    <t xml:space="preserve">  </t>
  </si>
  <si>
    <t>نفط وغاز طبيعي</t>
  </si>
  <si>
    <t>إيرادات ورسوم</t>
  </si>
  <si>
    <t>منتجات خدمية وسلعية حكومية</t>
  </si>
  <si>
    <t>إستثمارات وأملاك حكومية</t>
  </si>
  <si>
    <t>مبيعات أصول رأسمالية</t>
  </si>
  <si>
    <t>غرامــات وجزاءات وإيرادات متنوعة</t>
  </si>
  <si>
    <t xml:space="preserve">الاعتماد </t>
  </si>
  <si>
    <t>هيئة التشريع والرأي القانوني</t>
  </si>
  <si>
    <t>وزارة شئون الشباب</t>
  </si>
  <si>
    <t xml:space="preserve">الميزانيات التحويلية </t>
  </si>
  <si>
    <t>وزارة الإعلام</t>
  </si>
  <si>
    <t>3- الإيرادات مصنفة حسب الأبواب والوزارات والجهات الحكومية (تتمة)</t>
  </si>
  <si>
    <t xml:space="preserve">هيئة المعلومات والحكومة الإلكترونية </t>
  </si>
  <si>
    <t xml:space="preserve">معهد البحرين للتنمية السياسية </t>
  </si>
  <si>
    <t xml:space="preserve">وزارة المالية والاقتصاد الوطني </t>
  </si>
  <si>
    <t>ارقام عام 2021  بحسب الاقفال المستلم من وزارة الماليه والاقتصاد الوطني بتاريخ 21 يوليو 2022</t>
  </si>
  <si>
    <t xml:space="preserve">4- الإيرادات مصنفة حسب الأبواب والأقسام والبنود </t>
  </si>
  <si>
    <t>البيـــان</t>
  </si>
  <si>
    <t>2023 الفعلي</t>
  </si>
  <si>
    <t xml:space="preserve">    الفرق</t>
  </si>
  <si>
    <t>حقل البحرين</t>
  </si>
  <si>
    <t>الشركات المحلية الأخرى</t>
  </si>
  <si>
    <t>الإيرادات والرسوم</t>
  </si>
  <si>
    <t>الإيرادات والرسوم على التجارة الدولية</t>
  </si>
  <si>
    <t>الإيرادات الجمركية على السلع الضرورية الأساسية</t>
  </si>
  <si>
    <t>الإيرادات الجمركية على المركبات</t>
  </si>
  <si>
    <t>الإيرادات الجمركية على التبغ المصنع وغير المصنع ومشتقاته</t>
  </si>
  <si>
    <t>الإيرادات الجمركية على اليخوت</t>
  </si>
  <si>
    <t xml:space="preserve">الإيرادات الجمركية على آلات التسخين </t>
  </si>
  <si>
    <t>الإيرادات الجمركية على الأجهزة الكهربائية ومعدات</t>
  </si>
  <si>
    <t>الإيرادات الجمركية على الحديد والفولاذ</t>
  </si>
  <si>
    <t>الإيرادات الجمركية على حديد التسليح ولفائف الحديد</t>
  </si>
  <si>
    <t>نشاطات النقل الجوي</t>
  </si>
  <si>
    <t>نشاطات التراخيص الجوية</t>
  </si>
  <si>
    <t>رسوم تراخيص النقل البري</t>
  </si>
  <si>
    <t>رسوم تراخيص تنظيم البريد</t>
  </si>
  <si>
    <t>رسوم ترخيص فحص المركبات</t>
  </si>
  <si>
    <t>رسوم عقود الإيجار</t>
  </si>
  <si>
    <t>رسوم تسجيل المؤسسات الصحية والطبية البيطرية</t>
  </si>
  <si>
    <t>رسوم تأهيل المقاولين</t>
  </si>
  <si>
    <t>رسوم ترخيص استخراج رمال بحرية</t>
  </si>
  <si>
    <t xml:space="preserve">رسوم ترخيص الغوص للصيد واستخراج اللؤلؤ  </t>
  </si>
  <si>
    <t>رسوم ترخيص مزاولة التطوير العقاري</t>
  </si>
  <si>
    <t>رسوم ترخيص الوسيط</t>
  </si>
  <si>
    <t>رسم ترخيص التطوير العقاري</t>
  </si>
  <si>
    <t>رسوم تسجيل الوحدات في سجل البيع على الخريطة</t>
  </si>
  <si>
    <t>التأشير في مشروع البيع على الخريطة</t>
  </si>
  <si>
    <t>رسوم إصدار التراخيص</t>
  </si>
  <si>
    <t>تراخيص ومنتجات الصيدلة</t>
  </si>
  <si>
    <t xml:space="preserve">تراخيص ورسوم المرافق الصحية </t>
  </si>
  <si>
    <t xml:space="preserve">تراخيص ورسوم الصحة المهنية </t>
  </si>
  <si>
    <t>رسوم التراخيص والتصاريح الزراعية والمبيدات</t>
  </si>
  <si>
    <t>تراخيص ورسوم الأجهزة الطبية</t>
  </si>
  <si>
    <t>التراخيص البيئية</t>
  </si>
  <si>
    <t xml:space="preserve">تراخيص إستيراد المواد الكيميائية والمشعة   </t>
  </si>
  <si>
    <t xml:space="preserve">تراخيص النفايات الخطرة </t>
  </si>
  <si>
    <t>رسوم بطاقة الهوية</t>
  </si>
  <si>
    <t>4- الإيرادات مصنفة حسب الأبواب والأقسام والبنود (تتمة)</t>
  </si>
  <si>
    <t>رسوم الخدمات الاستشارية</t>
  </si>
  <si>
    <t>رسوم تصديق البصمة</t>
  </si>
  <si>
    <t>تقديم اعتراض إلى لجنة التظلمات والاعتراضات الضريبية</t>
  </si>
  <si>
    <t xml:space="preserve">رسوم رخصة المنفذ الخاص </t>
  </si>
  <si>
    <t>حصة الحكومة من رسوم هيئة تنظيم سوق العمل</t>
  </si>
  <si>
    <t>رسوم الخدمة السريعة لإنهاء إجراءات التدقيق والمعاينة</t>
  </si>
  <si>
    <t xml:space="preserve">رسوم خدمات تصنيف البضائع </t>
  </si>
  <si>
    <t>رسوم مطابقة البضائع</t>
  </si>
  <si>
    <t>رسوم التأمين الجمركي</t>
  </si>
  <si>
    <t>رسوم البطاقة الجمركية للمركبات</t>
  </si>
  <si>
    <t>رسوم تحصيل إيرادات عضوية غرفة تجارة وصناعة البحرين</t>
  </si>
  <si>
    <t>عوائد بيع أرقام التسجيل المميزة وشبه المميزة للمركبات</t>
  </si>
  <si>
    <t>رسوم المناولة على جسر الملك فهد</t>
  </si>
  <si>
    <t>رسوم المغادرة على المسافر المحول</t>
  </si>
  <si>
    <t>رسوم تقسيم قطعة أرض للتقسيم الجزئي</t>
  </si>
  <si>
    <t>رسوم تقسيم قطعة أرض للتقسيم الرئيسي</t>
  </si>
  <si>
    <t>رسوم استخراج وبيع الرمال البحرية</t>
  </si>
  <si>
    <t>رسوم استرداد كلفة إنشاء وتطوير البنية التحتية</t>
  </si>
  <si>
    <t>رسوم طلب التقسيم الرئيسي للأراضي</t>
  </si>
  <si>
    <t>رسوم طلب التقسيم الجزئي للأراضي</t>
  </si>
  <si>
    <t xml:space="preserve">رسوم خدمة تغيير تصنيف الأراضي </t>
  </si>
  <si>
    <t xml:space="preserve">رسوم طلب تغيير تصنيف الأراضي </t>
  </si>
  <si>
    <t>رخص المحاماة ومقاولي الحج</t>
  </si>
  <si>
    <t>ربط النظام الإلكتروني للسجلات التجارية</t>
  </si>
  <si>
    <t>خدمات عمليات الإطار الوطني</t>
  </si>
  <si>
    <t>خدمات مراجعات أداء مؤسسات التعليم العالي والتدريب الفني والمهني</t>
  </si>
  <si>
    <t>الإيرادات الانتقائية</t>
  </si>
  <si>
    <t>الإيرادات الانتقائية على مشروبات الطاقة المستوردة من الخارج</t>
  </si>
  <si>
    <t>الإيرادات الانتقائية على المشروبات الغازية المستوردة من الخارج</t>
  </si>
  <si>
    <t xml:space="preserve">الإيرادات الانتقائية على الشيشة الإلكترونية المستوردة </t>
  </si>
  <si>
    <t>الإيرادات الانتقائية على التبغ ومشتقاته المستوردة من الخارج</t>
  </si>
  <si>
    <t>الإيرادات الانتقائية على المشروبات الغازية المنتجة محلياً</t>
  </si>
  <si>
    <t>إيرادات القيمة المضافة</t>
  </si>
  <si>
    <t>إيرادات القيمة المضافة على السلع المستوردة</t>
  </si>
  <si>
    <t>إيرادات القيمة المضافة على الخدمات الحكومية</t>
  </si>
  <si>
    <t>إيرادات القيمة المضافة المصادرة</t>
  </si>
  <si>
    <t>إيرادات القيمة المضافة المحصلة من إقرارات الخاضعين</t>
  </si>
  <si>
    <t>تم تغيير المسمى من القومسيون الطبي</t>
  </si>
  <si>
    <t>رسوم علاج إصابات العمل</t>
  </si>
  <si>
    <t>رسوم الفحص الطبي للمتقدمين على التوظيف</t>
  </si>
  <si>
    <t>رسوم الأشعة السينية</t>
  </si>
  <si>
    <t>رسوم العمليات الجراحية</t>
  </si>
  <si>
    <t>خدمات الأمومة</t>
  </si>
  <si>
    <t>رسوم الدورات والمحاضرات</t>
  </si>
  <si>
    <t>رسوم تسجيل الطلبة البحرينيين في الجامعات الحكومية</t>
  </si>
  <si>
    <t>البريد الممتاز</t>
  </si>
  <si>
    <t>البريد المسجل</t>
  </si>
  <si>
    <t>الفحص بالشاشات التلفزيونية</t>
  </si>
  <si>
    <t>البرنامج الوطني لتطوير القيادات الحكومية</t>
  </si>
  <si>
    <t>رسوم قبول الطلبة في الجامعات الحكومية</t>
  </si>
  <si>
    <t>إصدار الشهادات الضريبية</t>
  </si>
  <si>
    <t>خدمات العلاج الطبيعي</t>
  </si>
  <si>
    <t>خدمات التمريض</t>
  </si>
  <si>
    <t>خدمات الإسعاف</t>
  </si>
  <si>
    <t>رسوم إعلانات المناقصات</t>
  </si>
  <si>
    <t>الخدمات البيطرية والمحجرية</t>
  </si>
  <si>
    <t>رسوم تفتيش الشحنات والفحص والتحاليل الزراعية</t>
  </si>
  <si>
    <t>الاشتراكات</t>
  </si>
  <si>
    <t>اعتماد ملفات الطلبة في المؤسسات الخاصة</t>
  </si>
  <si>
    <t>41216</t>
  </si>
  <si>
    <t>خدمات الباحثين</t>
  </si>
  <si>
    <t>41217</t>
  </si>
  <si>
    <t>رسوم الأعضاء الفنيين والأكاديميين</t>
  </si>
  <si>
    <t xml:space="preserve">رسوم استهلاك المياه الجوفية  </t>
  </si>
  <si>
    <t>إصدار الشهادات</t>
  </si>
  <si>
    <t>خدمات الإعلام والأخبار</t>
  </si>
  <si>
    <t>رسوم الخدمات الإلكترونية</t>
  </si>
  <si>
    <t>رسوم إقامة المؤتمرات والمعارض والفعاليات</t>
  </si>
  <si>
    <t>الإيرادات الخاصة بنظام الـ E-Meeting</t>
  </si>
  <si>
    <t>رسوم إصدار التقارير</t>
  </si>
  <si>
    <t>الطرود</t>
  </si>
  <si>
    <t>البريد العادي</t>
  </si>
  <si>
    <t>خدمات بريدية وغير بريدية</t>
  </si>
  <si>
    <t>مبيعات الأوراق والمواد المخصصة للتدوير</t>
  </si>
  <si>
    <t>مبيعات أخرى</t>
  </si>
  <si>
    <t>مبيعات الأدوية</t>
  </si>
  <si>
    <t>عوائد الحكومة من هيئة تنظيم الاتصالات</t>
  </si>
  <si>
    <t>عوائد بنك الإسكان</t>
  </si>
  <si>
    <t>عوائد شركة ممتلكات البحرين القابضة</t>
  </si>
  <si>
    <t>مساهمة هيئة البحرين للسياحة والمعارض</t>
  </si>
  <si>
    <t>رسوم الإقامة الفندقية</t>
  </si>
  <si>
    <t>تأجير المنشآت الرياضية</t>
  </si>
  <si>
    <t>إيجار المسارح وقاعات العرض</t>
  </si>
  <si>
    <t>ايجار العربات</t>
  </si>
  <si>
    <t>إيجار المعارض (Exhibition)</t>
  </si>
  <si>
    <t>الغرامات الإدارية للقيمة المضافة</t>
  </si>
  <si>
    <t>الغرامات والمخالفات المرورية</t>
  </si>
  <si>
    <t>الغرامات الجنائية</t>
  </si>
  <si>
    <t>كفالات المصادرة النيابية</t>
  </si>
  <si>
    <t>مصادرة أمانات جنائية</t>
  </si>
  <si>
    <t>فروق العملات</t>
  </si>
  <si>
    <t>إيرادات المؤسسات الأخرى</t>
  </si>
  <si>
    <t>العملاء غير المصنفين</t>
  </si>
  <si>
    <t>الفواتير غير المصنفة</t>
  </si>
  <si>
    <t xml:space="preserve">استرداد مبالغ ضريبية لسنوات سابقة من الخارج </t>
  </si>
  <si>
    <t>فائض الميزانية</t>
  </si>
  <si>
    <t xml:space="preserve"> المجموع</t>
  </si>
  <si>
    <t>5- ميزانية المصروفات المتكررة والمشاريع</t>
  </si>
  <si>
    <t>البيـان</t>
  </si>
  <si>
    <t>الاعتمادات 
الأصلية</t>
  </si>
  <si>
    <t>تعديل الميزانية</t>
  </si>
  <si>
    <t>الاعتمادات بعد التعديل</t>
  </si>
  <si>
    <t>الاعتمادات المدورة من سنوات سابقة</t>
  </si>
  <si>
    <t>الاعتمادات 
بعد التعديل</t>
  </si>
  <si>
    <t>المصروفات 
الفعلية</t>
  </si>
  <si>
    <t>الوفر / (التجاوز)</t>
  </si>
  <si>
    <t xml:space="preserve">المجموع </t>
  </si>
  <si>
    <t>6- الميزانية الأصلية والتعديل للمصروفات المتكررة</t>
  </si>
  <si>
    <t>الاعتمادات الإضافية والمناقلات</t>
  </si>
  <si>
    <t>قطاع خدمات الإدارة العامة</t>
  </si>
  <si>
    <t>مجلس الشورى</t>
  </si>
  <si>
    <t>مجلس النواب</t>
  </si>
  <si>
    <t>ديوان الرقابة المالية والإدارية</t>
  </si>
  <si>
    <t>نصيب البحرين في مجلس التعاون</t>
  </si>
  <si>
    <t>اشتراكات ومساهمات في منظمات الأمم المتحدة</t>
  </si>
  <si>
    <t>اشتراكات ومساهمات في المنظمات العربية والإسلامية</t>
  </si>
  <si>
    <t>مجلس المناقصات والمزايدات</t>
  </si>
  <si>
    <t>المؤسسة الوطنية لحقوق الإنسان</t>
  </si>
  <si>
    <t>معهد الإدارة العامة</t>
  </si>
  <si>
    <t>الأوقاف السنية</t>
  </si>
  <si>
    <t>الأوقاف الجعفرية</t>
  </si>
  <si>
    <t>بيت القرآن</t>
  </si>
  <si>
    <t>فوائد الدين الحكومي</t>
  </si>
  <si>
    <t>تمويل الأخطار</t>
  </si>
  <si>
    <t>عقود تقنية المعلومات الاستراتيجية</t>
  </si>
  <si>
    <t>مساعدات حكومية</t>
  </si>
  <si>
    <t>التزامات متنوعة</t>
  </si>
  <si>
    <t>تقديرات أخرى للوزارات والجهات الحكومية</t>
  </si>
  <si>
    <t>حساب الاعتمادات المدورة</t>
  </si>
  <si>
    <t>اللجنة التنفيذية لانتخابات مجلس النواب</t>
  </si>
  <si>
    <t>قطاع الدفاع</t>
  </si>
  <si>
    <t>الأمانة العامة لمجلس الدفاع الأعلى</t>
  </si>
  <si>
    <t>قطاع النظام العام وشئون السلامة العامة</t>
  </si>
  <si>
    <t>المحافظات</t>
  </si>
  <si>
    <t>6- الميزانية الأصلية والتعديل للمصروفات المتكررة (تتمة)</t>
  </si>
  <si>
    <t>جهاز المخابرات الوطني</t>
  </si>
  <si>
    <t>شئون الجمارك</t>
  </si>
  <si>
    <t>المحكمة الدستورية</t>
  </si>
  <si>
    <t xml:space="preserve">                          -  </t>
  </si>
  <si>
    <t>قطاع الشئون الاقتصادية والبنية التحتية</t>
  </si>
  <si>
    <t>مجلس التنمية الاقتصادية</t>
  </si>
  <si>
    <t xml:space="preserve">وزارة العمل </t>
  </si>
  <si>
    <t>وزارة التنمية الاجتماعية</t>
  </si>
  <si>
    <t>وزارة السياحة</t>
  </si>
  <si>
    <t>وزارة التنمية المستدامة</t>
  </si>
  <si>
    <t>هيئة تنظيم سوق العمل</t>
  </si>
  <si>
    <t>معرض البحرين الدولي للطيران</t>
  </si>
  <si>
    <t>بدالة إنترنت البحرين</t>
  </si>
  <si>
    <t>مركز البحرين للدراسات الاستراتيجية والدولية والطاقة</t>
  </si>
  <si>
    <t>الجهاز التنفيذي والإداري لمجلس احتياطي الأجيال القادمة</t>
  </si>
  <si>
    <t xml:space="preserve">وكالة البحرين للفضاء </t>
  </si>
  <si>
    <t>قطاع حماية البيئة</t>
  </si>
  <si>
    <t>المبادرة الوطنية لتنمية القطاع الزراعي</t>
  </si>
  <si>
    <t>قطاع الإسكان ومرافق المجتمع</t>
  </si>
  <si>
    <t>مؤسسة التنظيم العقاري</t>
  </si>
  <si>
    <t>المجالس البلدية</t>
  </si>
  <si>
    <t>قطاع الصحة</t>
  </si>
  <si>
    <t>المستشفيات الحكومية</t>
  </si>
  <si>
    <t>مراكز الرعاية الصحية الأولية</t>
  </si>
  <si>
    <t>حساب نفقات علاج إصابات الحوادث والحالات الطارئة للمواطنين بالخارج</t>
  </si>
  <si>
    <t>قطاع الشباب والثقافة والإعلام</t>
  </si>
  <si>
    <t>مركز عيسى الثقافي</t>
  </si>
  <si>
    <t>مركز الملك حمد العالمي للتعايش والتسامح</t>
  </si>
  <si>
    <t>جائزة عيسى لخدمة الإنسانية</t>
  </si>
  <si>
    <t xml:space="preserve">الهيئة العامة للرياضة </t>
  </si>
  <si>
    <t>الهيئة العليا للإعلام والاتصال</t>
  </si>
  <si>
    <t>قطاع التعليم</t>
  </si>
  <si>
    <t>مجلس التعليم العالي</t>
  </si>
  <si>
    <t>كلية عبدالله بن خالد للدراسات الإسلامية</t>
  </si>
  <si>
    <t>جامعة البحرين</t>
  </si>
  <si>
    <t xml:space="preserve">كلية البحرين للمعلمين </t>
  </si>
  <si>
    <t>بوليتكنك البحرين</t>
  </si>
  <si>
    <t>قطاع الحماية الاجتماعية</t>
  </si>
  <si>
    <t>الصندوق الإجتماعي الوطني</t>
  </si>
  <si>
    <t>صندوق الضمان الإجتماعي</t>
  </si>
  <si>
    <t>الالتزامات ومبالغ الدعم لأنظمة التقاعد</t>
  </si>
  <si>
    <t xml:space="preserve">علاوة تحسين مستوى المعيشة للمتقاعدين </t>
  </si>
  <si>
    <t>حصة ومساهمة الحكومة في أنظمة التقاعد</t>
  </si>
  <si>
    <t>صندوق النفقة</t>
  </si>
  <si>
    <t>دعم برنامج الإسكان (علاوة الإيجار)</t>
  </si>
  <si>
    <t>دعم برنامج الإسكان (تخفيض الأقساط الإسكانية)</t>
  </si>
  <si>
    <t>حساب الاحتياطي (3%)</t>
  </si>
  <si>
    <t xml:space="preserve">8- المصروفات المتكررة مصنفة حسب الأبواب والأقسام والبنود </t>
  </si>
  <si>
    <t>الفرق</t>
  </si>
  <si>
    <t>العلاوة الاجتماعية</t>
  </si>
  <si>
    <t>علاوة تحسين مستوى معيشي</t>
  </si>
  <si>
    <t>علاوة السيارة</t>
  </si>
  <si>
    <t xml:space="preserve">مكافأة الموظف المثالي </t>
  </si>
  <si>
    <t>علاوة القضاء</t>
  </si>
  <si>
    <t>بدل ندب</t>
  </si>
  <si>
    <t>بدلات أخرى</t>
  </si>
  <si>
    <t>مكافأة الاقتراحات</t>
  </si>
  <si>
    <t xml:space="preserve">علاوة الانتقال </t>
  </si>
  <si>
    <t>علاوة الاتصال</t>
  </si>
  <si>
    <t>علاوة مناوبة</t>
  </si>
  <si>
    <t>علاوة خطر</t>
  </si>
  <si>
    <t xml:space="preserve">علاوة خطر </t>
  </si>
  <si>
    <t>مكافأة الإنجازات الاستثنائية</t>
  </si>
  <si>
    <t>بدل مناوبة للأطباء الاستشاريين</t>
  </si>
  <si>
    <t>علاوة الملاحة الجوية</t>
  </si>
  <si>
    <t>بدل تمريض</t>
  </si>
  <si>
    <t>تكاليف سكن</t>
  </si>
  <si>
    <t>العلاوة الخاصة</t>
  </si>
  <si>
    <t>علاوة التراخيص الجوية</t>
  </si>
  <si>
    <t>علاوة تمثيل دبلوماسي</t>
  </si>
  <si>
    <t>علاوة مرافقة زوجية - السلك الدبلوماسي</t>
  </si>
  <si>
    <t>علاوة تمثيل مخفضة - السلك الدبلوماسي</t>
  </si>
  <si>
    <t>نفقات سكن المبتعثين في السلك الدبلوماسي في الخارج</t>
  </si>
  <si>
    <t>تكاليف نقل أعضاء بعثة السلك الدبلوماسي في الخارج</t>
  </si>
  <si>
    <t>تذاكر سفر الموظفين المبتعثين في السلك الدبلوماسي</t>
  </si>
  <si>
    <t>علاوة تدريس طلبة الدراسات العليا</t>
  </si>
  <si>
    <t>علاوة تعليم أو تأهيل أو رعاية الأشخاص ذوي الاعاقة</t>
  </si>
  <si>
    <t>بدل استدعاء</t>
  </si>
  <si>
    <t>بدل الخفارة والعمل الاضافي للأطباء</t>
  </si>
  <si>
    <t xml:space="preserve">8- المصروفات المتكررة مصنفة حسب الأبواب والأقسام والبنود (تتمة) </t>
  </si>
  <si>
    <t xml:space="preserve">بدل اغتراب  </t>
  </si>
  <si>
    <t xml:space="preserve">توظيف وإجازة وإنهاء عقود الموظفين </t>
  </si>
  <si>
    <t>علاوة تعليم أو تأهيل أو رعاية الأشخاص ذوي الإعاقة</t>
  </si>
  <si>
    <t>رسوم دراسة</t>
  </si>
  <si>
    <t>مكافئة سنوية</t>
  </si>
  <si>
    <t xml:space="preserve">مصاريف الدوارت التدريبية </t>
  </si>
  <si>
    <t>تكاليف المشاركة في البرامج والمؤتمرات والندوات التدريبية الإدارية</t>
  </si>
  <si>
    <t>تكاليف المشاركة في البرامج والمؤتمرات والندوات التدريبية الأكاديمية</t>
  </si>
  <si>
    <t>تكاليف المشاركة في البرامج  والمؤتمرات والندوات التدريبية الأكاديمية</t>
  </si>
  <si>
    <t>تكاليف المشاركة في البرامج والمؤتمرات والندوات التدريبية المهنية التخصصية</t>
  </si>
  <si>
    <t>تكاليف المشاركة في البرامج  والمؤتمرات والندوات التدريبية المهنية التخصصية</t>
  </si>
  <si>
    <t>تكاليف المشاركة في البرامج والمؤتمرات والندوات التدريبية لتقنية المعلومات</t>
  </si>
  <si>
    <t>تكاليف المشاركة في البرامج  والمؤتمرات والندوات التدريبية لتقنية المعلومات</t>
  </si>
  <si>
    <t xml:space="preserve">مستلزمات الأكاديمية </t>
  </si>
  <si>
    <t>المصروفات والعلاوات المتعلقة بالسفر في مجال التدريب الإداري</t>
  </si>
  <si>
    <t>المصروفات والعلاوات المتعلقة بالسفر في مجال التدريب الأكاديمي</t>
  </si>
  <si>
    <t>المصروفات والعلاوات المتعلقة بالسفر في مجال التدريب المهني التخصصي</t>
  </si>
  <si>
    <t>المصروفات والعلاوات المتعلقة بالسفر في مجال برامج تقنية المعلومات</t>
  </si>
  <si>
    <t>مكافأة نهاية الخدمة الحكومية</t>
  </si>
  <si>
    <t xml:space="preserve">حصة الحكومة في نظام التأمين ضد التعطل </t>
  </si>
  <si>
    <t>توريد الأيدي العاملة والعمل الجزئي</t>
  </si>
  <si>
    <t>تعويض الخدمة المضافة للموظف</t>
  </si>
  <si>
    <t>المصروفات المتعلقة بتجهيز أعضاء السلك الدبلوماسي والمبتعثين في الخارج</t>
  </si>
  <si>
    <t>توفير الزي الملائم</t>
  </si>
  <si>
    <t>توريد الأيدي العاملة</t>
  </si>
  <si>
    <t>نفقات تنظيم المؤتمرات والمهمات الرسمية والمعارض والدورات</t>
  </si>
  <si>
    <t>نفقات المهمات والمؤتمرات الرسمية خارج البحرين</t>
  </si>
  <si>
    <t>نفقات تنظيم المعارض داخل البحرين</t>
  </si>
  <si>
    <t>نفقات المشاركة في المعارض خارج البحرين</t>
  </si>
  <si>
    <t>نفقات تنظيم الفعاليات والاحتفالات داخل البحرين</t>
  </si>
  <si>
    <t>نفقات تنظيم الفعاليات والاحتفالات خارج البحرين</t>
  </si>
  <si>
    <t>نفقات تنظيم الدورات الرياضية داخل البحرين</t>
  </si>
  <si>
    <t>نفقات تنظيم الدورات الرياضية خارج البحرين</t>
  </si>
  <si>
    <t>نفقات تنظيم البرامج التدريبية وورش العمل</t>
  </si>
  <si>
    <t>نفقات تنظيم الامتحانات الوطنية</t>
  </si>
  <si>
    <t>نفقات تنظيم البرامج التدريبية التعاقدية</t>
  </si>
  <si>
    <t>نفقات الضيافة</t>
  </si>
  <si>
    <t>تكاليف بعثة الحج</t>
  </si>
  <si>
    <t>نفقات الخدمات الدبلوماسية والبروتوكولية</t>
  </si>
  <si>
    <t>نفقات تنظيم الفعاليات والاحتفالات المتعلقة بالمناسبات الوطنية</t>
  </si>
  <si>
    <t>نفقات تنظيم وإقامة الحملات التوعوية</t>
  </si>
  <si>
    <t>نفقات تنظيم الفعاليات والاحتفالات الشبابية داخل البحرين</t>
  </si>
  <si>
    <t>توريد الأيدي العاملة- تنظيم البرامج التدريبية وورش العمل في مؤسسات التدريب الحكومية</t>
  </si>
  <si>
    <t>تكاليف تركيب واستخدام أجهزة الإتصال الداخلي</t>
  </si>
  <si>
    <t>تكاليف تركيب واستخدام الإنترنت</t>
  </si>
  <si>
    <t>تراخيص الترددات والخدمات الراديوية</t>
  </si>
  <si>
    <t>تكاليف تركيب واستخدام خطوط متعددة البروتوكولات (MPLS)</t>
  </si>
  <si>
    <t>خدمات الحوسبة السحابية</t>
  </si>
  <si>
    <t>الخدمات الاحترافية للحوسبة السحابية</t>
  </si>
  <si>
    <t>دعم تراخيص تقنية المعلومات - أنظمة التشغيل</t>
  </si>
  <si>
    <t>دعم تراخيص تقنية المعلومات - برمجيات الأعمال</t>
  </si>
  <si>
    <t>دعم تراخيص تقنية المعلومات - برمجيات الإنتاجية</t>
  </si>
  <si>
    <t>دعم تراخيص تقنية المعلومات - تطبيقات البنى التحتية</t>
  </si>
  <si>
    <t>دعم تراخيص تقنية المعلومات - برمجيات قواعد البيانات</t>
  </si>
  <si>
    <t>دعم تراخيص تقنية المعلومات - برمجيات الحماية</t>
  </si>
  <si>
    <t>دعم تراخيص تقنية المعلومات - برمجيات إدارة تقنية المعلومات</t>
  </si>
  <si>
    <t>توريد الأيدي العاملة - خدمات تقنية المعلومات القائمة على العقود</t>
  </si>
  <si>
    <t>دعم تراخيص تقنية المعلومات - الأنظمة الإدارية المركزية</t>
  </si>
  <si>
    <t>دعم تراخيص تقنية المعلومات - نظام الأداء الوظيفي (أداء)</t>
  </si>
  <si>
    <t>دعم تراخيص تقنية المعلومات - برمجيات النسخ الاحتياطي</t>
  </si>
  <si>
    <t>اشتراكات تقنية المعلومات - أنظمة التشغيل</t>
  </si>
  <si>
    <t>اشتراكات تقنية المعلومات - برمجيات الأعمال</t>
  </si>
  <si>
    <t>اشتراكات تقنية المعلومات - برمجيات الانتاجية</t>
  </si>
  <si>
    <t>اشتراكات تقنية المعلومات - تطبيقات البنى التحتية</t>
  </si>
  <si>
    <t>اشتراكات تقنية المعلومات - برمجيات قواعد البيانات</t>
  </si>
  <si>
    <t>اشتراكات تقنية المعلومات - برمجيات الحماية</t>
  </si>
  <si>
    <t>اشتراكات تقنية المعلومات - برمجيات إدارة تقنية المعلومات</t>
  </si>
  <si>
    <t>اشتراكات تقنية المعلومات - برمجيات النسخ الاحتياطي</t>
  </si>
  <si>
    <t>دعم تراخيص تقنية المعلومات -النظام المركزي لتخطيط الميزانية</t>
  </si>
  <si>
    <t>تكاليف البريد داخل البحرين</t>
  </si>
  <si>
    <t xml:space="preserve">تكاليف البريد خارج البحرين </t>
  </si>
  <si>
    <t>عقود أنظمة السلامة والإغاثة والبحث والإنقاذ</t>
  </si>
  <si>
    <t>تكاليف أنظمة السجلات التجارية</t>
  </si>
  <si>
    <t>تكاليف التعاقد مع مراكز لخدمة العملاء</t>
  </si>
  <si>
    <t xml:space="preserve">تكاليف توصيل واستخدام الكهرباء عن طريق الخصم النقدي المباشر </t>
  </si>
  <si>
    <t xml:space="preserve">تكاليف توصيل واستخدام الكهرباء عن طريق الخصم النقدي غير المباشر </t>
  </si>
  <si>
    <t>تكاليف الكهرباء والماء لسكن المبتعثين في السلك الدبلوماسي في الخارج</t>
  </si>
  <si>
    <t xml:space="preserve">أعمال تعاقدية - أعمال الصرف الصحي لمحطة المحرق </t>
  </si>
  <si>
    <t>أعمال تعاقدية - أعمال الصرف الصحي لمحطة المدينة الشمالية</t>
  </si>
  <si>
    <t>تشغيل وصيانة محطات الضخ لشبكات مياه الصرف الصحي</t>
  </si>
  <si>
    <t>تشغيل وصيانة شبكات مياه الصرف الصحي المعالجة</t>
  </si>
  <si>
    <t>أعمال تعاقدية - أعمال محطات الصرف الصحي</t>
  </si>
  <si>
    <t>تكاليف الكهرباء والماء للمرافق العامة المشتركة في العمارات الإسكانية</t>
  </si>
  <si>
    <t>إيجار سكن لكادر الملحقية الثقافية خارج البحرين</t>
  </si>
  <si>
    <t>إيجار الأنظمة والبرامج والتطبيقات</t>
  </si>
  <si>
    <t>إيجار أجهزة الاتصال ومعلومات الطيران والمراقبة الجوية</t>
  </si>
  <si>
    <t>إيجار مركبات نقل الطلبة</t>
  </si>
  <si>
    <t>تأجير سعات فضائية على الأقمار الصناعية</t>
  </si>
  <si>
    <t xml:space="preserve">إيجار مواقف السيارات </t>
  </si>
  <si>
    <t>إيجار الأجهزة والمعدات الأخرى</t>
  </si>
  <si>
    <t>النقل والشحن بأنواعها</t>
  </si>
  <si>
    <t>توريد الأيدي العاملة - تنظيف المباني</t>
  </si>
  <si>
    <t>توريد الأيدي العاملة - تنظيف الطرق وصناديق المخلفات</t>
  </si>
  <si>
    <t>توريد الأيدي العاملة - تنظيف المرافق العامة</t>
  </si>
  <si>
    <t>إدارة وتشغيل خدمات النقل العام - أعمال تعاقدية</t>
  </si>
  <si>
    <t>إدارة وتشغيل الملاحة الجوية - أعمال تعاقدية</t>
  </si>
  <si>
    <t>تنظيف شبكات الصرف الصحي ومصارف مياه الأمطار</t>
  </si>
  <si>
    <t>تنظيف وصيانة الإشارات الضوئية</t>
  </si>
  <si>
    <t>التأمين الصحي للموظفين والعاملين بالقطاع العام</t>
  </si>
  <si>
    <t>رسوم إعلانات المناقصات والمزايدات</t>
  </si>
  <si>
    <t>تكاليف ترويج خدمة أو منتج</t>
  </si>
  <si>
    <t>الإعلان</t>
  </si>
  <si>
    <t>الإشتراكات في المعارض والجمعيات والأندية</t>
  </si>
  <si>
    <t>الإشتراكات في وكالات الأنباء الإخبارية والمصورة</t>
  </si>
  <si>
    <t>الإشتراكات في الهيئات والمنظمات بأنواعها</t>
  </si>
  <si>
    <t>تكاليف التعاقد مع الصحف المحلية</t>
  </si>
  <si>
    <t xml:space="preserve">الطباعة </t>
  </si>
  <si>
    <t>طباعة الوثائق العقارية</t>
  </si>
  <si>
    <t>توريد الأيدي العاملة - أمن وحراسة من قبل الشركات والمؤسسات الخاصة</t>
  </si>
  <si>
    <t>توريد الأيدي العاملة - أمن وحراسة من قبل وزارة الداخلية</t>
  </si>
  <si>
    <t xml:space="preserve">توريد الأيدي العاملة - الخدمات الهندسية والاستشارية </t>
  </si>
  <si>
    <t>توريد الأيدي العاملة - خدمات رعاية الحيوانات البرية والبحرية والحياة الفطرية</t>
  </si>
  <si>
    <t>تكاليف إدارة وتشغيل المباني الحكومية من قبل القطاع الخاص</t>
  </si>
  <si>
    <t>توريد الايدي العاملة - سواق السيارات الخاصة بالشئون الإدارية</t>
  </si>
  <si>
    <t>توريد الأيدي العاملة - الخدمات المساندة الإدارية</t>
  </si>
  <si>
    <t>توريد الأيدي العاملة - خدمات الاستشارات المحاسبية والتدقيق</t>
  </si>
  <si>
    <t>توريد الأيدي العاملة - خدمات استشارية وقانونية</t>
  </si>
  <si>
    <t>توريد الأيدي العاملة - أعمال زراعية</t>
  </si>
  <si>
    <t>توريد الأيدي العاملة - خدمات استشارية وطبية</t>
  </si>
  <si>
    <t>أعمال تعاقدية - صيانة المواقع الأثرية</t>
  </si>
  <si>
    <t>التنقيب والمسح ومراقبة المواقع الأثرية</t>
  </si>
  <si>
    <t>مكافئات مراكز الخدمة الحكومية</t>
  </si>
  <si>
    <t>سحب العينات والقياسات من الصرف الصحي</t>
  </si>
  <si>
    <t>توفير خدمات البث الفضائي SNG</t>
  </si>
  <si>
    <t>مكافآت مجالس الإدارة واللجان واللجان الفرعية</t>
  </si>
  <si>
    <t>الأنشطة والرحلات الطلابية</t>
  </si>
  <si>
    <t>أجور المدربين</t>
  </si>
  <si>
    <t>خدمات رش المبيدات الحشرية</t>
  </si>
  <si>
    <t>مكافئات لغير الموظفين العاملين في البرامج الإذاعية والتلفزيونية</t>
  </si>
  <si>
    <t>مكافئات طلبة المعاهد الدينية</t>
  </si>
  <si>
    <t>مكافآت المراكز والحلقات القرآنية</t>
  </si>
  <si>
    <t>رسوم الخدمات القانونية والتدقيق</t>
  </si>
  <si>
    <t>رسوم التراخيص المهنية</t>
  </si>
  <si>
    <t>رسوم تحصيل فواتير عبور الأجواء</t>
  </si>
  <si>
    <t>أنظمة وتراخيص الأرصاد الجوية</t>
  </si>
  <si>
    <t>مصاريف ترحيل العمالة الأجنبية المخالفة</t>
  </si>
  <si>
    <t xml:space="preserve">تكاليف الاستشارات والتصاميم المتعلقة بالمباني والأراضي والمرافق الحكومية  </t>
  </si>
  <si>
    <t>تكاليف الرقابة والتفتيش البحري</t>
  </si>
  <si>
    <t>خدمات متنوعة أخرى</t>
  </si>
  <si>
    <t>مصروفات المحكمين للدراسات العليا</t>
  </si>
  <si>
    <t>نفقات الخدمات والفحوصات المختبرية المرسلة للقطاع الخاص</t>
  </si>
  <si>
    <t>تكاليف استضافة الأطباء المتخصصين من الخارج</t>
  </si>
  <si>
    <t>الرسوم الدراسية للطلبة المبتعثين وأبناء المبتعثين في السلك الدبلوماسي</t>
  </si>
  <si>
    <t xml:space="preserve">تذاكر السفر للطلبة المبتعثين </t>
  </si>
  <si>
    <t>التعويضات النقدية للأحكام القضائية</t>
  </si>
  <si>
    <t>مصروفات تحليل وفحص عينات التسلسل الوراثي</t>
  </si>
  <si>
    <t>مكافئات الأطباء المندرجين تحت برنامج الطبيب المقيم</t>
  </si>
  <si>
    <t>تكاليف علاج وأدوية ومواد بيطرية للحيوانات</t>
  </si>
  <si>
    <t>تكاليف إدارة وتشغيل المستشفيات من قبل القطاع الخاص</t>
  </si>
  <si>
    <t xml:space="preserve">المخصصات والمنح المالية للطلبة المبتعثين </t>
  </si>
  <si>
    <t>نفقات العلاج في المستشفيات المحلية</t>
  </si>
  <si>
    <t>خدمات عسكرية</t>
  </si>
  <si>
    <t>نفقات السلع الاستهلاكية</t>
  </si>
  <si>
    <t xml:space="preserve">توريد الغاز لمحطات الصرف الصحي </t>
  </si>
  <si>
    <t>غاز للإستخدامات الأخرى</t>
  </si>
  <si>
    <t>وقود وزيوت للسيارات والآليات الثقيلة</t>
  </si>
  <si>
    <t>سلع ومؤن ومواد وأدوات</t>
  </si>
  <si>
    <t>غذاء لغير الموظفين (غير مخزنة)</t>
  </si>
  <si>
    <t>توريد المواد الكيميائية والكواشف</t>
  </si>
  <si>
    <t>التموين والتكاليف الأخرى</t>
  </si>
  <si>
    <t>لوحات معدنية</t>
  </si>
  <si>
    <t>هدايا عينية للموظفين عند انتهاء الخدمة الوظيفية</t>
  </si>
  <si>
    <t>تكاليف توريد مياه شرب</t>
  </si>
  <si>
    <t>تكاليف تزويد مياه محلاه للري</t>
  </si>
  <si>
    <t>تكاليف شراء أعلاف وأغذية ومستلزمات للحيوانات</t>
  </si>
  <si>
    <t xml:space="preserve">الهدايا العينية للوفود في المهمات والمؤتمرات الرسمية داخل وخارج البحرين </t>
  </si>
  <si>
    <t xml:space="preserve">استبعاد المخزون المستهلك                       </t>
  </si>
  <si>
    <t>تكاليف إصدار بطاقة الهوية</t>
  </si>
  <si>
    <t>شراء الكتب</t>
  </si>
  <si>
    <t>مواد تعليمية</t>
  </si>
  <si>
    <t>مواد طبية وجراحية</t>
  </si>
  <si>
    <t>مواد طبية وجراحية (غير مخزنة)</t>
  </si>
  <si>
    <t>تكاليف إزالة والتخلص من النفايات الطبية</t>
  </si>
  <si>
    <t>مصروفات نثرية للطائرات</t>
  </si>
  <si>
    <t>المصاريف الاستهلاكية لتقنية المعلومات</t>
  </si>
  <si>
    <t>المركبات والمعدات ذات الطبيعة الخاصة</t>
  </si>
  <si>
    <t>السفن والمعدات البحرية</t>
  </si>
  <si>
    <t>مشتريات أجهزة الإتصالات</t>
  </si>
  <si>
    <t>مشتريات أجهزة الخوادم</t>
  </si>
  <si>
    <t>مشتريات أجهزة التخزين</t>
  </si>
  <si>
    <t>مشتريات أجهزة الحماية</t>
  </si>
  <si>
    <t>مشتريات أجهزة الإنتاجية</t>
  </si>
  <si>
    <t>مشتريات الأجهزة الداعمة للبنى التحتية</t>
  </si>
  <si>
    <t>مشتريات التراخيص - برمجيات الأعمال</t>
  </si>
  <si>
    <t>مشتريات التراخيص - برمجيات الإنتاجية</t>
  </si>
  <si>
    <t>مشتريات التراخيص - تطبيقات البنى التحتية</t>
  </si>
  <si>
    <t>مشتريات التراخيص - برمجيات الحماية</t>
  </si>
  <si>
    <t>مشتريات التراخيص - برمجيات إدارة تقنية المعلومات</t>
  </si>
  <si>
    <t>مشتريات التراخيص - أنظمة التشغيل</t>
  </si>
  <si>
    <t>مشتريات التراخيص - برمجيات النسخ الاحتياطي</t>
  </si>
  <si>
    <t>الأصول المتنوعة</t>
  </si>
  <si>
    <t>شراء أجهزة ومعدات مختبرية</t>
  </si>
  <si>
    <t>أجهزة ومعدات طبية</t>
  </si>
  <si>
    <t>أجهزة فحص المعادن والأحجار الكريمة</t>
  </si>
  <si>
    <t>مباني ومنشآت</t>
  </si>
  <si>
    <t>شراء مباني إدارية خارج مملكة البحرين</t>
  </si>
  <si>
    <t>شراء مباني سكنية خارج مملكة البحرين</t>
  </si>
  <si>
    <t>شراء أراضي سكنية داخل مملكة البحرين</t>
  </si>
  <si>
    <t>الحيوانات والمواشي والطيور</t>
  </si>
  <si>
    <t xml:space="preserve">أعمال تعاقدية - صيانة مباني إدارية وسكنية - أعمال مدنية </t>
  </si>
  <si>
    <t xml:space="preserve">أعمال تعاقدية - صيانة مباني إدارية وسكنية - أعمال كهربائية </t>
  </si>
  <si>
    <t xml:space="preserve">أعمال تعاقدية - صيانة مباني إدارية وسكنية - أعمال ميكانيكية </t>
  </si>
  <si>
    <t xml:space="preserve">أعمال تعاقدية - صيانة مباني إدارية وسكنية - أعمال المسطحات الأرضية والزراعية الخارجية </t>
  </si>
  <si>
    <t xml:space="preserve">أعمال تعاقدية - صيانة مباني إدارية وسكنية - أعمال صيانة أخرى  </t>
  </si>
  <si>
    <t xml:space="preserve">أعمال تعاقدية - صيانة مباني أخرى - أعمال كهربائية </t>
  </si>
  <si>
    <t xml:space="preserve">أعمال تعاقدية - صيانة مباني أخرى - أعمال ميكانيكية </t>
  </si>
  <si>
    <t>أعمال تعاقدية - صيانة مباني أخرى - أعمال المسطحات الأرضية والزراعية الخارجية</t>
  </si>
  <si>
    <t xml:space="preserve">أعمال تعاقدية - صيانة مباني أخرى - أعمال صيانة أخرى  </t>
  </si>
  <si>
    <t xml:space="preserve">أعمال غير تعاقدية - صيانة مباني إدارية وسكنية - أعمال مدنية </t>
  </si>
  <si>
    <t xml:space="preserve">أعمال غير تعاقدية - صيانة مباني إدارية وسكنية - أعمال كهربائية </t>
  </si>
  <si>
    <t xml:space="preserve">أعمال غير تعاقدية - صيانة مباني إدارية وسكنية - أعمال ميكانيكية </t>
  </si>
  <si>
    <t>أعمال غير تعاقدية - صيانة مباني إدارية وسكنية - أعمال المسطحات الأرضية والزراعية الخارجية</t>
  </si>
  <si>
    <t xml:space="preserve">أعمال غير تعاقدية - صيانة مباني إدارية وسكنية - أعمال صيانة أخرى  </t>
  </si>
  <si>
    <t xml:space="preserve">أعمال غير تعاقدية - صيانة مباني أخرى - أعمال مدنية </t>
  </si>
  <si>
    <t xml:space="preserve">أعمال غير تعاقدية - صيانة مباني أخرى - أعمال كهربائية </t>
  </si>
  <si>
    <t xml:space="preserve">أعمال غير تعاقدية - صيانة مباني أخرى - أعمال ميكانيكية </t>
  </si>
  <si>
    <t xml:space="preserve">أعمال غير تعاقدية - صيانة مباني أخرى - أعمال صيانة أخرى  </t>
  </si>
  <si>
    <t>أعمال تعاقدية - صيانة مباني إدارية وسكنية - صيانة الزراعة الداخلية</t>
  </si>
  <si>
    <t>أعمال تعاقدية - صيانة مباني أخرى - صيانة الزراعة الداخلية</t>
  </si>
  <si>
    <t>الصيانة الوقائية للمباني الحكومية</t>
  </si>
  <si>
    <t xml:space="preserve">أعمال تعاقدية - صيانة مباني - تزويد أيدي عاملة  </t>
  </si>
  <si>
    <t>أعمال غير تعاقدية - صيانة مباني إدارية وسكنية - صيانة الزراعة الداخلية</t>
  </si>
  <si>
    <t>صيانة المركبات والمعدات والسفن والطائرات</t>
  </si>
  <si>
    <t>صيانة المركبات والمعدات ذات الطبيعة الخاصة</t>
  </si>
  <si>
    <t>صيانة وتشغيل محطات رصد جودة الهواء</t>
  </si>
  <si>
    <t>صيانة أجهزة لتقنية المعلومات</t>
  </si>
  <si>
    <t>صيانة الأجهزة الداعمة للبنى التحتية</t>
  </si>
  <si>
    <t>صيانة الأجهزة التلفزيونية</t>
  </si>
  <si>
    <t>صيانة الأجهزة الطبية</t>
  </si>
  <si>
    <t>صيانة أجهزة مختبرية</t>
  </si>
  <si>
    <t>صيانة الأجهزة السلكية واللاسلكية</t>
  </si>
  <si>
    <t>صيانة المصاعد والسلالم والأبواب الكهربائية</t>
  </si>
  <si>
    <t xml:space="preserve">صيانة معدات </t>
  </si>
  <si>
    <t xml:space="preserve">صيانة النجيل الطبيعي والصناعي للملاعب الرياضية </t>
  </si>
  <si>
    <t>صيانة الحدائق الحكومية العامة</t>
  </si>
  <si>
    <t>صيانة أنظمة الملاحة الجوية</t>
  </si>
  <si>
    <t>النفقات التحويلية</t>
  </si>
  <si>
    <t xml:space="preserve">نفقات تحويلية </t>
  </si>
  <si>
    <t>نفقات تحويلية أخرى</t>
  </si>
  <si>
    <t xml:space="preserve">تحويلات محلية للرواتب                      </t>
  </si>
  <si>
    <t>إعانات المراكز الشبابية</t>
  </si>
  <si>
    <t>تحويلات الأندية الوطنية</t>
  </si>
  <si>
    <t>نفقات الطوارئ</t>
  </si>
  <si>
    <t xml:space="preserve">القروض التجارية </t>
  </si>
  <si>
    <t>قروض خارجية أخرى</t>
  </si>
  <si>
    <t>خصم إصدار السندات</t>
  </si>
  <si>
    <t>سندات التنمية الدولية</t>
  </si>
  <si>
    <t>مساعدات اجتماعية</t>
  </si>
  <si>
    <t>مساعدات الأسر الفقيرة</t>
  </si>
  <si>
    <t xml:space="preserve">مساعدات اللجان المختلفة لعمال البحرين                         </t>
  </si>
  <si>
    <t>مساعدات ذوي الاحتياجات الخاصة</t>
  </si>
  <si>
    <t>علاوة تحسين مستوى المعيشة للمتقاعدين</t>
  </si>
  <si>
    <t>منح ومساعدات أخرى</t>
  </si>
  <si>
    <t>7- المصروفات المتكررة مصنفة حسب الأبواب والوزارات والجهات الحكومية</t>
  </si>
  <si>
    <t>قوى عاملة</t>
  </si>
  <si>
    <t>خدمات</t>
  </si>
  <si>
    <t xml:space="preserve">  سلع 
إستهلاكية</t>
  </si>
  <si>
    <t xml:space="preserve">  سلع 
رأسمالية</t>
  </si>
  <si>
    <t>صيانة</t>
  </si>
  <si>
    <t xml:space="preserve">    نفقات 
    تحويلية</t>
  </si>
  <si>
    <t>إعانات وتسديد
 فوائد القروض</t>
  </si>
  <si>
    <t>وزارة الشئون القانونية</t>
  </si>
  <si>
    <t xml:space="preserve">مكتب رئيس مجلس الوزراء </t>
  </si>
  <si>
    <t>7- المصروفات المتكررة مصنفة حسب الأبواب والوزارات والجهات الحكومية (تتمة)</t>
  </si>
  <si>
    <t>الميزانيات التحويلية (إيضاح رقم 9)</t>
  </si>
  <si>
    <t xml:space="preserve">9- مصروفات الميزانيات التحويلية </t>
  </si>
  <si>
    <t xml:space="preserve">  الفعلي 2023</t>
  </si>
  <si>
    <t xml:space="preserve">      الفعلي</t>
  </si>
  <si>
    <t>نسبة الصرف %</t>
  </si>
  <si>
    <t>الجهات ذات الميزانيات الملحقة والمستقلة</t>
  </si>
  <si>
    <t>المساهمات في المنظمات الإقليمية والدولية</t>
  </si>
  <si>
    <t>-</t>
  </si>
  <si>
    <t>حصة الحكومة في التأمين ضد التعطل</t>
  </si>
  <si>
    <t>صندوق الضمان الاجتماعي</t>
  </si>
  <si>
    <t>دعم برامج الإسكان (علاوة الإيجار- تخفيض الأقساط)</t>
  </si>
  <si>
    <t>إلتزامات متنوعة، ومبالغ محجوزة أو مدورة أو طارئة</t>
  </si>
  <si>
    <t>10- مصروفات المشاريع مصنفة حسب الوزارات والجهات الحكومية</t>
  </si>
  <si>
    <t xml:space="preserve">  الفعلي 2023  </t>
  </si>
  <si>
    <t>الميزانيات التحويلية (إيضاح رقم 2)</t>
  </si>
  <si>
    <t>ملحقات</t>
  </si>
  <si>
    <t>الحساب الختامي الموحد للدولة</t>
  </si>
  <si>
    <t>للسنة المالية المنتهية في 31 ديسمبر 2024</t>
  </si>
  <si>
    <t xml:space="preserve">1- كشف المقبوضات والمدفوعات </t>
  </si>
  <si>
    <t>التدفقات النقدية من الأنشطة التشغيلية</t>
  </si>
  <si>
    <t>المقبوضات</t>
  </si>
  <si>
    <t xml:space="preserve"> النفط والغاز الطبيعي</t>
  </si>
  <si>
    <t xml:space="preserve"> الإيرادات والرسوم</t>
  </si>
  <si>
    <t xml:space="preserve"> المنتجات الخدمية والسلعية الحكومية</t>
  </si>
  <si>
    <t xml:space="preserve"> الغرامات والجزاءات والإيرادات المتنوعة</t>
  </si>
  <si>
    <t>إجمالي المقبوضات التشغيلية</t>
  </si>
  <si>
    <t>المدفوعات</t>
  </si>
  <si>
    <t xml:space="preserve"> القوى العاملة</t>
  </si>
  <si>
    <t xml:space="preserve"> الخدمات</t>
  </si>
  <si>
    <t xml:space="preserve"> السلع الاستهلاكية </t>
  </si>
  <si>
    <t xml:space="preserve"> الصيانة</t>
  </si>
  <si>
    <t xml:space="preserve"> النفقات التحويلية</t>
  </si>
  <si>
    <t xml:space="preserve"> الإعانات وتسديد فوائد القروض </t>
  </si>
  <si>
    <t xml:space="preserve"> مدفوعات مقدمة وتسديد ذمم دائنة  </t>
  </si>
  <si>
    <t xml:space="preserve"> مشتريات المخزون</t>
  </si>
  <si>
    <t xml:space="preserve">إجمالي المدفوعات التشغيلية </t>
  </si>
  <si>
    <t xml:space="preserve">صافي التدفقات النقدية من الأنشطة التشغيلية </t>
  </si>
  <si>
    <t>التدفقات النقدية من الأنشطة الاستثمارية</t>
  </si>
  <si>
    <t xml:space="preserve"> مدفوعات المشاريع  </t>
  </si>
  <si>
    <t xml:space="preserve"> مدفوعات السلع الرأسمالية</t>
  </si>
  <si>
    <t xml:space="preserve"> عوائد الاستثمارات والأملاك الحكومية</t>
  </si>
  <si>
    <t xml:space="preserve"> إيرادات بيع الأصول الرأسمالية</t>
  </si>
  <si>
    <t>صافي التدفقات النقدية من الأنشطة الاستثمارية</t>
  </si>
  <si>
    <t>التدفقات النقدية من الأنشطة التمويلية</t>
  </si>
  <si>
    <t xml:space="preserve"> القروض المستلمة</t>
  </si>
  <si>
    <t xml:space="preserve"> تسديد القروض  </t>
  </si>
  <si>
    <t>صافي التدفقات النقدية من الأنشطة التمويلية</t>
  </si>
  <si>
    <t xml:space="preserve">صافي الزيادة في النقد </t>
  </si>
  <si>
    <t>2- المطلوبات المستحقة (الذمم الدائنة)</t>
  </si>
  <si>
    <t>الباب</t>
  </si>
  <si>
    <t>البيــان</t>
  </si>
  <si>
    <t>2023</t>
  </si>
  <si>
    <t>القوى العاملة</t>
  </si>
  <si>
    <t>الخدمات</t>
  </si>
  <si>
    <t>السلع الاستهلاكية</t>
  </si>
  <si>
    <t>السلع الرأسمالية</t>
  </si>
  <si>
    <t>الصيانة</t>
  </si>
  <si>
    <t>المشاريع</t>
  </si>
  <si>
    <t>أخرى</t>
  </si>
  <si>
    <t>المطلوبات المستحقة:</t>
  </si>
  <si>
    <t>هي مبالغ الفواتير المستحقة غير المدفوعة على الوزارات والجهات الحكومية حتى نهاية السنة المالية.</t>
  </si>
  <si>
    <t xml:space="preserve">3- المصروفات المستحقة </t>
  </si>
  <si>
    <t>هي قيمة أوامر شراء السلع والخدمات المستلمة من قبل الجهات الحكومية خلال السنة المالية، ولم تسلم فواتيرها من قبل الموردين حتى نهاية السنة المالية.</t>
  </si>
  <si>
    <t>4- الارتباطات حسب الأبواب</t>
  </si>
  <si>
    <t>الارتباطات المالية:</t>
  </si>
  <si>
    <t>يقصد بها المبالغ المحجوزة من الميزانية لشراء سلع وخدمات صدر لأجلها أوامر شراء ولكن لم تُسلم من قبل المورد حتى نهاية السنة المالية.</t>
  </si>
  <si>
    <t>5- القروض</t>
  </si>
  <si>
    <t>(آلاف الدنانير البحرينية)</t>
  </si>
  <si>
    <t>بيان القرض</t>
  </si>
  <si>
    <t>الرصيد في 2024/01/01</t>
  </si>
  <si>
    <t>المبلغ المستلم</t>
  </si>
  <si>
    <t>المبلغ المدفوع</t>
  </si>
  <si>
    <t>الفرق بين المبلغ المستلم والمدفوع</t>
  </si>
  <si>
    <t>الرصيد في 2024/12/31</t>
  </si>
  <si>
    <t>أذونات الخزينة</t>
  </si>
  <si>
    <t>صكوك السلم الإسلامية</t>
  </si>
  <si>
    <t>صكوك التأجير الإسلامية</t>
  </si>
  <si>
    <t>سندات التنمية الحكومية المحلية</t>
  </si>
  <si>
    <t>مجموع القروض الداخلية</t>
  </si>
  <si>
    <t>صكوك التأجير الإسلامية الدولية</t>
  </si>
  <si>
    <t>سندات التنمية الحكومية الدولية</t>
  </si>
  <si>
    <t>قروض صناديق التنمية*</t>
  </si>
  <si>
    <t>تسهيلات مصرفية مشتركة</t>
  </si>
  <si>
    <t>مجموع القروض الخارجية</t>
  </si>
  <si>
    <t>المجموع/ الرصيد</t>
  </si>
  <si>
    <t>* تتضمن القروض المستلمة ضمن برنامج التوازن المالي لمملكة البحرين فيما عدا المبالغ المستلمة من دولة الكويت، والتي تم تصنيفها كودائع وليست قروض.</t>
  </si>
  <si>
    <t>6- التسهيلات الائتمانية</t>
  </si>
  <si>
    <t>تسهيلات غير مستخدمة في  بداية السنة</t>
  </si>
  <si>
    <t>تسهيلات اضافية</t>
  </si>
  <si>
    <t>التسهيلات المتوفرة</t>
  </si>
  <si>
    <t>المبلغ المستخدم</t>
  </si>
  <si>
    <t>التسهيلات الملغية</t>
  </si>
  <si>
    <t>التسهيلات غير المستخدمة في نهاية السنة</t>
  </si>
  <si>
    <t>جميع التسهيلات الائتمانية المذكورة أعلاه عبارة عن عملية تسوية توفيقية لضمان سرعة انسياب التحويلات النقدية بين الحسابات المصرفية الحكومية.</t>
  </si>
  <si>
    <t>تعويض ملابس للمذيعين ومقدمي البرامج التلفزيونية</t>
  </si>
  <si>
    <t xml:space="preserve">علاوة الملابس </t>
  </si>
  <si>
    <t>بدل طبيعة العمل</t>
  </si>
  <si>
    <t>برامج تلفزيونية رمضانية</t>
  </si>
  <si>
    <t>المحفظة الاستثمارية لإنتاج البرامج</t>
  </si>
  <si>
    <t>رسوم التظلمات للطلبة</t>
  </si>
  <si>
    <t>أعمال تعاقدية - صيانة مباني أخرى - أعمال صيانة أخرى</t>
  </si>
  <si>
    <t>المعدات المتصلة بإعدادات الطائرات</t>
  </si>
  <si>
    <t>غرامات وجزاءات وإيرادات متنوعة</t>
  </si>
  <si>
    <t>2024</t>
  </si>
  <si>
    <t>الإيضاحات الواردة على الصفحات من (5) إلى (37) هي جزء مكمل للحساب الختامي الموحد للدولة.</t>
  </si>
  <si>
    <t>صيانة كمبيوترات شخصية</t>
  </si>
  <si>
    <t>رسوم توصيل الوثائق الحكومية</t>
  </si>
  <si>
    <t>استرجاع مبالغ التأمين</t>
  </si>
  <si>
    <t>الرسوم والغرامات الخاصة بالإيرادات الانتقائية</t>
  </si>
  <si>
    <t>تعويضات الحريق</t>
  </si>
  <si>
    <t>تعديل المخزون</t>
  </si>
  <si>
    <t>صيانة المباني المكتبية</t>
  </si>
  <si>
    <t>عوائد الحكومة من شركة بابكو إنيرجيز</t>
  </si>
  <si>
    <t>12،5</t>
  </si>
  <si>
    <t>مركز البحرين للأورام (إيضاح رقم 11)</t>
  </si>
  <si>
    <t>مستشفى الملك حمد الجامعي (إيضاح رقم 11)</t>
  </si>
  <si>
    <t>مكتب رئيس مجلس الوزراء - مركز الاتصال الوطني</t>
  </si>
  <si>
    <t>إيرادات حماية الصناعة الوطنية</t>
  </si>
  <si>
    <t>رسوم إصدار أو تجديد تراخيص الممثلين والوكلاء الضريبيين</t>
  </si>
  <si>
    <t>رسوم اللجان الطبية</t>
  </si>
  <si>
    <t>الفائض النقدي</t>
  </si>
  <si>
    <t xml:space="preserve">مكافأة التميز الوظيفي </t>
  </si>
  <si>
    <t>بدل تفرغ للأطباء الاستشاريين</t>
  </si>
  <si>
    <t xml:space="preserve">مستلزمات أكاديمية </t>
  </si>
  <si>
    <t>اشتراكات إصابات العمل للموظفين غير البحرينيين</t>
  </si>
  <si>
    <t>تكاليف توفير الرعاية الطبية والصحية  للخاضعين تحت إشراف الأجهزة الأمنية</t>
  </si>
  <si>
    <t xml:space="preserve">صيانة الأجهزة الطبية غير المخزنة </t>
  </si>
  <si>
    <t>التمويلات الإسلامية</t>
  </si>
  <si>
    <t>فوائد صكوك إسلامية</t>
  </si>
  <si>
    <t>وزارة الإسكان والتخطيط العمراني - هيئة التخطيط والتطوير العمراني</t>
  </si>
  <si>
    <t>صندوق الضمان الصحي (شفاء)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</si>
</sst>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3" formatCode="_(* #,##0.00_);_(* \(#,##0.00\);_(* &quot;-&quot;??_);_(@_)"/>
    <numFmt numFmtId="164" formatCode="_-* #,##0.00_-;\-* #,##0.00_-;_-* &quot;-&quot;??_-;_-@_-"/>
    <numFmt numFmtId="165" formatCode="_(&quot; &quot;* #,##0_);_(&quot; &quot;* \(#,##0\);_(&quot; &quot;* &quot;-&quot;_);_(@_)"/>
    <numFmt numFmtId="166" formatCode="_-* #,##0_-;_-* #,##0\-;_-* &quot;-&quot;_-;_-@_-"/>
    <numFmt numFmtId="167" formatCode="_-&quot;د.ب.&quot;\ * #,##0.00_-;_-&quot;د.ب.&quot;\ * #,##0.00\-;_-&quot;د.ب.&quot;\ * &quot;-&quot;??_-;_-@_-"/>
    <numFmt numFmtId="168" formatCode="_(&quot;د.ب.&quot;\ * #,##0.00_);_(&quot;د.ب.&quot;\ * \(#,##0.00\);_(&quot;د.ب.&quot;\ * &quot;-&quot;??_);_(@_)"/>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 numFmtId="175" formatCode="_-* #,##0.00_-;_-* #,##0.00\-;_-* &quot;-&quot;??_-;_-@_-"/>
    <numFmt numFmtId="176" formatCode="_-* #,##0.00\ _k_r_-;\-* #,##0.00\ _k_r_-;_-* &quot;-&quot;??\ _k_r_-;_-@_-"/>
    <numFmt numFmtId="177" formatCode="0_);\(0\)"/>
    <numFmt numFmtId="178" formatCode="_(&quot; &quot;* #,##0_);_(&quot; &quot;* \(#,##0\);_(&quot; &quot;* &quot;-&quot;??_);_(@_)"/>
  </numFmts>
  <fonts count="98">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abic Transparent"/>
      <charset val="178"/>
    </font>
    <font>
      <sz val="14"/>
      <name val="Arabic Transparent"/>
      <charset val="178"/>
    </font>
    <font>
      <b/>
      <sz val="14"/>
      <name val="Arabic Transparent"/>
      <charset val="178"/>
    </font>
    <font>
      <b/>
      <sz val="16"/>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8"/>
      <name val="Arial"/>
      <family val="2"/>
    </font>
    <font>
      <sz val="24"/>
      <name val="Arabic Transparent"/>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0"/>
      <name val="Cambria"/>
      <family val="1"/>
      <scheme val="major"/>
    </font>
    <font>
      <b/>
      <sz val="10"/>
      <name val="Cambria"/>
      <family val="1"/>
      <scheme val="major"/>
    </font>
    <font>
      <u val="singleAccounting"/>
      <sz val="10"/>
      <name val="Cambria"/>
      <family val="1"/>
      <scheme val="major"/>
    </font>
    <font>
      <u val="doubleAccounting"/>
      <sz val="10"/>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sz val="16"/>
      <name val="Times New Roman"/>
      <family val="1"/>
    </font>
    <font>
      <b/>
      <sz val="10"/>
      <name val="Times New Roman"/>
      <family val="1"/>
    </font>
    <font>
      <sz val="10"/>
      <color rgb="FFFF0000"/>
      <name val="Times New Roman"/>
      <family val="1"/>
    </font>
    <font>
      <b/>
      <sz val="18"/>
      <name val="Times New Roman"/>
      <family val="1"/>
    </font>
    <font>
      <sz val="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sz val="9"/>
      <name val="Times New Roman"/>
      <family val="1"/>
    </font>
    <font>
      <b/>
      <sz val="20"/>
      <name val="Times New Roman"/>
      <family val="1"/>
    </font>
    <font>
      <b/>
      <u val="doubleAccounting"/>
      <sz val="14"/>
      <name val="Times New Roman"/>
      <family val="1"/>
    </font>
    <font>
      <b/>
      <u/>
      <sz val="12"/>
      <name val="Times New Roman"/>
      <family val="1"/>
    </font>
    <font>
      <sz val="10"/>
      <color indexed="8"/>
      <name val="Arial"/>
      <family val="2"/>
    </font>
    <font>
      <b/>
      <sz val="15"/>
      <name val="Times New Roman"/>
      <family val="1"/>
    </font>
    <font>
      <u/>
      <sz val="12"/>
      <name val="Times New Roman"/>
      <family val="1"/>
    </font>
    <font>
      <u val="singleAccounting"/>
      <sz val="10"/>
      <name val="Times New Roman"/>
      <family val="1"/>
    </font>
    <font>
      <u val="doubleAccounting"/>
      <sz val="10"/>
      <name val="Times New Roman"/>
      <family val="1"/>
    </font>
    <font>
      <b/>
      <sz val="12"/>
      <name val="Times"/>
      <family val="1"/>
    </font>
    <font>
      <sz val="12"/>
      <color rgb="FFFF0000"/>
      <name val="Times New Roman"/>
      <family val="1"/>
    </font>
    <font>
      <b/>
      <sz val="11.5"/>
      <name val="Times New Roman"/>
      <family val="1"/>
    </font>
    <font>
      <sz val="11.5"/>
      <name val="Times New Roman"/>
      <family val="1"/>
    </font>
    <font>
      <sz val="11"/>
      <color rgb="FF000000"/>
      <name val="Times New Roman"/>
      <family val="1"/>
    </font>
    <font>
      <b/>
      <sz val="10.5"/>
      <name val="Times New Roman"/>
      <family val="1"/>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9" tint="0.79998168889431442"/>
      </patternFill>
    </fill>
    <fill>
      <patternFill patternType="solid">
        <fgColor theme="0"/>
        <bgColor rgb="FF000000"/>
      </patternFill>
    </fill>
    <fill>
      <patternFill patternType="solid">
        <fgColor rgb="FFFFFFFF"/>
        <bgColor rgb="FF000000"/>
      </patternFill>
    </fill>
  </fills>
  <borders count="29">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666">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16" fillId="16" borderId="1" applyNumberFormat="0" applyAlignment="0">
      <alignment horizontal="center" vertical="center"/>
    </xf>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20" borderId="0" applyNumberFormat="0" applyBorder="0" applyAlignment="0" applyProtection="0"/>
    <xf numFmtId="0" fontId="24" fillId="3" borderId="0" applyNumberFormat="0" applyBorder="0" applyAlignment="0" applyProtection="0"/>
    <xf numFmtId="0" fontId="25" fillId="21" borderId="2" applyNumberFormat="0" applyAlignment="0" applyProtection="0"/>
    <xf numFmtId="0" fontId="26" fillId="22" borderId="3" applyNumberFormat="0" applyAlignment="0" applyProtection="0"/>
    <xf numFmtId="43" fontId="10"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2" applyNumberFormat="0" applyAlignment="0" applyProtection="0"/>
    <xf numFmtId="0" fontId="33" fillId="0" borderId="7" applyNumberFormat="0" applyFill="0" applyAlignment="0" applyProtection="0"/>
    <xf numFmtId="0" fontId="11" fillId="0" borderId="0" applyNumberFormat="0">
      <alignment horizontal="right"/>
    </xf>
    <xf numFmtId="0" fontId="34" fillId="23" borderId="0" applyNumberFormat="0" applyBorder="0" applyAlignment="0" applyProtection="0"/>
    <xf numFmtId="0" fontId="18" fillId="0" borderId="0"/>
    <xf numFmtId="0" fontId="18" fillId="0" borderId="0"/>
    <xf numFmtId="0" fontId="19" fillId="0" borderId="0"/>
    <xf numFmtId="0" fontId="35" fillId="24" borderId="8" applyNumberFormat="0" applyFont="0" applyAlignment="0" applyProtection="0"/>
    <xf numFmtId="0" fontId="36" fillId="21" borderId="9" applyNumberFormat="0" applyAlignment="0" applyProtection="0"/>
    <xf numFmtId="0" fontId="37" fillId="0" borderId="0" applyNumberFormat="0" applyFill="0" applyBorder="0" applyAlignment="0" applyProtection="0"/>
    <xf numFmtId="0" fontId="38" fillId="0" borderId="10" applyNumberFormat="0" applyFill="0" applyAlignment="0" applyProtection="0"/>
    <xf numFmtId="0" fontId="39" fillId="0" borderId="0" applyNumberForma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9" fillId="0" borderId="0"/>
    <xf numFmtId="0" fontId="45" fillId="0" borderId="0" applyNumberFormat="0" applyFill="0" applyBorder="0" applyAlignment="0" applyProtection="0"/>
    <xf numFmtId="0" fontId="46" fillId="0" borderId="16" applyNumberFormat="0" applyFill="0" applyAlignment="0" applyProtection="0"/>
    <xf numFmtId="0" fontId="47" fillId="0" borderId="17" applyNumberFormat="0" applyFill="0" applyAlignment="0" applyProtection="0"/>
    <xf numFmtId="0" fontId="48" fillId="0" borderId="18" applyNumberFormat="0" applyFill="0" applyAlignment="0" applyProtection="0"/>
    <xf numFmtId="0" fontId="48" fillId="0" borderId="0" applyNumberFormat="0" applyFill="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1" fillId="30" borderId="0" applyNumberFormat="0" applyBorder="0" applyAlignment="0" applyProtection="0"/>
    <xf numFmtId="0" fontId="52" fillId="31" borderId="19" applyNumberFormat="0" applyAlignment="0" applyProtection="0"/>
    <xf numFmtId="0" fontId="53" fillId="32" borderId="20" applyNumberFormat="0" applyAlignment="0" applyProtection="0"/>
    <xf numFmtId="0" fontId="54" fillId="32" borderId="19" applyNumberFormat="0" applyAlignment="0" applyProtection="0"/>
    <xf numFmtId="0" fontId="55" fillId="0" borderId="21" applyNumberFormat="0" applyFill="0" applyAlignment="0" applyProtection="0"/>
    <xf numFmtId="0" fontId="56" fillId="33" borderId="22" applyNumberFormat="0" applyAlignment="0" applyProtection="0"/>
    <xf numFmtId="0" fontId="57" fillId="0" borderId="0" applyNumberFormat="0" applyFill="0" applyBorder="0" applyAlignment="0" applyProtection="0"/>
    <xf numFmtId="0" fontId="9" fillId="34" borderId="23" applyNumberFormat="0" applyFont="0" applyAlignment="0" applyProtection="0"/>
    <xf numFmtId="0" fontId="58" fillId="0" borderId="0" applyNumberFormat="0" applyFill="0" applyBorder="0" applyAlignment="0" applyProtection="0"/>
    <xf numFmtId="0" fontId="59" fillId="0" borderId="24" applyNumberFormat="0" applyFill="0" applyAlignment="0" applyProtection="0"/>
    <xf numFmtId="0" fontId="60"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60" fillId="38" borderId="0" applyNumberFormat="0" applyBorder="0" applyAlignment="0" applyProtection="0"/>
    <xf numFmtId="0" fontId="60" fillId="39"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60" fillId="42" borderId="0" applyNumberFormat="0" applyBorder="0" applyAlignment="0" applyProtection="0"/>
    <xf numFmtId="0" fontId="60" fillId="43" borderId="0" applyNumberFormat="0" applyBorder="0" applyAlignment="0" applyProtection="0"/>
    <xf numFmtId="0" fontId="9" fillId="44" borderId="0" applyNumberFormat="0" applyBorder="0" applyAlignment="0" applyProtection="0"/>
    <xf numFmtId="0" fontId="9" fillId="45" borderId="0" applyNumberFormat="0" applyBorder="0" applyAlignment="0" applyProtection="0"/>
    <xf numFmtId="0" fontId="60" fillId="46" borderId="0" applyNumberFormat="0" applyBorder="0" applyAlignment="0" applyProtection="0"/>
    <xf numFmtId="0" fontId="60" fillId="47"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60" fillId="50" borderId="0" applyNumberFormat="0" applyBorder="0" applyAlignment="0" applyProtection="0"/>
    <xf numFmtId="0" fontId="60" fillId="51"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60" fillId="54" borderId="0" applyNumberFormat="0" applyBorder="0" applyAlignment="0" applyProtection="0"/>
    <xf numFmtId="0" fontId="60" fillId="55"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60" fillId="58" borderId="0" applyNumberFormat="0" applyBorder="0" applyAlignment="0" applyProtection="0"/>
    <xf numFmtId="0" fontId="8" fillId="0" borderId="0"/>
    <xf numFmtId="0" fontId="77" fillId="0" borderId="0"/>
    <xf numFmtId="0" fontId="77" fillId="0" borderId="0"/>
    <xf numFmtId="0" fontId="10" fillId="0" borderId="0"/>
    <xf numFmtId="43"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22" fillId="3" borderId="0" applyNumberFormat="0" applyBorder="0" applyAlignment="0" applyProtection="0"/>
    <xf numFmtId="0" fontId="10" fillId="0" borderId="0"/>
    <xf numFmtId="43" fontId="10" fillId="0" borderId="0" applyFont="0" applyFill="0" applyBorder="0" applyProtection="0"/>
    <xf numFmtId="41" fontId="10" fillId="0" borderId="0" applyFont="0" applyFill="0" applyBorder="0" applyAlignment="0" applyProtection="0"/>
    <xf numFmtId="43" fontId="10" fillId="0" borderId="0" applyFont="0" applyFill="0" applyBorder="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20" borderId="0" applyNumberFormat="0" applyBorder="0" applyAlignment="0" applyProtection="0"/>
    <xf numFmtId="0" fontId="24" fillId="3" borderId="0" applyNumberFormat="0" applyBorder="0" applyAlignment="0" applyProtection="0"/>
    <xf numFmtId="0" fontId="25" fillId="21" borderId="2" applyNumberFormat="0" applyAlignment="0" applyProtection="0"/>
    <xf numFmtId="0" fontId="26" fillId="22" borderId="3" applyNumberFormat="0" applyAlignment="0" applyProtection="0"/>
    <xf numFmtId="38" fontId="19" fillId="0" borderId="0" applyFont="0" applyFill="0" applyBorder="0" applyAlignment="0" applyProtection="0"/>
    <xf numFmtId="38" fontId="19"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2" applyNumberFormat="0" applyAlignment="0" applyProtection="0"/>
    <xf numFmtId="0" fontId="33" fillId="0" borderId="7" applyNumberFormat="0" applyFill="0" applyAlignment="0" applyProtection="0"/>
    <xf numFmtId="0" fontId="34" fillId="23" borderId="0" applyNumberFormat="0" applyBorder="0" applyAlignment="0" applyProtection="0"/>
    <xf numFmtId="0" fontId="19" fillId="0" borderId="0"/>
    <xf numFmtId="0" fontId="10" fillId="0" borderId="0"/>
    <xf numFmtId="0" fontId="10" fillId="0" borderId="0"/>
    <xf numFmtId="0" fontId="10" fillId="0" borderId="0"/>
    <xf numFmtId="0" fontId="79" fillId="0" borderId="0"/>
    <xf numFmtId="0" fontId="8" fillId="0" borderId="0"/>
    <xf numFmtId="0" fontId="79" fillId="0" borderId="0"/>
    <xf numFmtId="0" fontId="79" fillId="0" borderId="0"/>
    <xf numFmtId="0" fontId="79" fillId="0" borderId="0"/>
    <xf numFmtId="0" fontId="79" fillId="0" borderId="0"/>
    <xf numFmtId="0" fontId="79" fillId="0" borderId="0"/>
    <xf numFmtId="0" fontId="8" fillId="0" borderId="0"/>
    <xf numFmtId="0" fontId="80" fillId="0" borderId="0"/>
    <xf numFmtId="0" fontId="10" fillId="24" borderId="8" applyNumberFormat="0" applyFont="0" applyAlignment="0" applyProtection="0"/>
    <xf numFmtId="0" fontId="8" fillId="34" borderId="23" applyNumberFormat="0" applyFont="0" applyAlignment="0" applyProtection="0"/>
    <xf numFmtId="0" fontId="36" fillId="21" borderId="9" applyNumberFormat="0" applyAlignment="0" applyProtection="0"/>
    <xf numFmtId="0" fontId="37" fillId="0" borderId="0" applyNumberFormat="0" applyFill="0" applyBorder="0" applyAlignment="0" applyProtection="0"/>
    <xf numFmtId="0" fontId="38" fillId="0" borderId="10" applyNumberFormat="0" applyFill="0" applyAlignment="0" applyProtection="0"/>
    <xf numFmtId="0" fontId="39" fillId="0" borderId="0" applyNumberFormat="0" applyFill="0" applyBorder="0" applyAlignment="0" applyProtection="0"/>
    <xf numFmtId="43" fontId="10" fillId="0" borderId="0" applyFont="0" applyFill="0" applyBorder="0" applyProtection="0"/>
    <xf numFmtId="43" fontId="10" fillId="0" borderId="0" applyFont="0" applyFill="0" applyBorder="0" applyProtection="0"/>
    <xf numFmtId="43" fontId="10" fillId="0" borderId="0" applyFont="0" applyFill="0" applyBorder="0" applyProtection="0"/>
    <xf numFmtId="43" fontId="10" fillId="0" borderId="0" applyFont="0" applyFill="0" applyBorder="0" applyProtection="0"/>
    <xf numFmtId="0" fontId="8" fillId="0" borderId="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8" fillId="0" borderId="0"/>
    <xf numFmtId="0" fontId="8" fillId="34" borderId="23" applyNumberFormat="0" applyFont="0" applyAlignment="0" applyProtection="0"/>
    <xf numFmtId="0" fontId="36" fillId="21" borderId="27" applyNumberFormat="0" applyAlignment="0" applyProtection="0"/>
    <xf numFmtId="0" fontId="38" fillId="0" borderId="28" applyNumberFormat="0" applyFill="0" applyAlignment="0" applyProtection="0"/>
    <xf numFmtId="0" fontId="81" fillId="0" borderId="0"/>
    <xf numFmtId="176" fontId="81" fillId="0" borderId="0" applyFont="0" applyFill="0" applyBorder="0" applyAlignment="0" applyProtection="0"/>
    <xf numFmtId="0" fontId="82" fillId="0" borderId="0"/>
    <xf numFmtId="9" fontId="81" fillId="0" borderId="0" applyFont="0" applyFill="0" applyBorder="0" applyAlignment="0" applyProtection="0"/>
    <xf numFmtId="176" fontId="81" fillId="0" borderId="0" applyFont="0" applyFill="0" applyBorder="0" applyAlignment="0" applyProtection="0"/>
    <xf numFmtId="43" fontId="10" fillId="0" borderId="0" applyFont="0" applyFill="0" applyBorder="0" applyAlignment="0" applyProtection="0"/>
    <xf numFmtId="0" fontId="8" fillId="0" borderId="0"/>
    <xf numFmtId="43" fontId="10" fillId="0" borderId="0" applyNumberFormat="0" applyFont="0" applyFill="0" applyBorder="0" applyAlignment="0" applyProtection="0"/>
    <xf numFmtId="43" fontId="10" fillId="0" borderId="0" applyNumberFormat="0" applyFont="0" applyFill="0" applyBorder="0" applyAlignment="0" applyProtection="0"/>
    <xf numFmtId="43" fontId="10" fillId="0" borderId="0" applyFont="0" applyFill="0" applyBorder="0" applyProtection="0"/>
    <xf numFmtId="0" fontId="8" fillId="0" borderId="0"/>
    <xf numFmtId="0" fontId="8" fillId="0" borderId="0"/>
    <xf numFmtId="0" fontId="10" fillId="0" borderId="0"/>
    <xf numFmtId="43" fontId="10" fillId="0" borderId="0" applyFont="0" applyFill="0" applyBorder="0" applyProtection="0"/>
    <xf numFmtId="0" fontId="10" fillId="0" borderId="0"/>
    <xf numFmtId="175" fontId="10" fillId="0" borderId="0" applyFont="0" applyFill="0" applyBorder="0" applyAlignment="0" applyProtection="0"/>
    <xf numFmtId="0" fontId="8" fillId="34" borderId="23" applyNumberFormat="0" applyFont="0" applyAlignment="0" applyProtection="0"/>
    <xf numFmtId="9" fontId="19" fillId="0" borderId="0" applyFont="0" applyFill="0" applyBorder="0" applyAlignment="0" applyProtection="0"/>
    <xf numFmtId="43" fontId="10" fillId="0" borderId="0" applyFont="0" applyFill="0" applyBorder="0" applyAlignment="0" applyProtection="0"/>
    <xf numFmtId="0" fontId="36" fillId="21" borderId="27" applyNumberFormat="0" applyAlignment="0" applyProtection="0"/>
    <xf numFmtId="0" fontId="32" fillId="7" borderId="25" applyNumberFormat="0" applyAlignment="0" applyProtection="0"/>
    <xf numFmtId="0" fontId="38" fillId="0" borderId="28" applyNumberFormat="0" applyFill="0" applyAlignment="0" applyProtection="0"/>
    <xf numFmtId="0" fontId="8" fillId="0" borderId="0"/>
    <xf numFmtId="0" fontId="8" fillId="0" borderId="0"/>
    <xf numFmtId="0" fontId="8" fillId="0" borderId="0"/>
    <xf numFmtId="0" fontId="8" fillId="0" borderId="0"/>
    <xf numFmtId="0" fontId="8" fillId="34" borderId="23"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38" fillId="0" borderId="28" applyNumberFormat="0" applyFill="0" applyAlignment="0" applyProtection="0"/>
    <xf numFmtId="0" fontId="36" fillId="21" borderId="27" applyNumberFormat="0" applyAlignment="0" applyProtection="0"/>
    <xf numFmtId="0" fontId="25" fillId="21" borderId="25" applyNumberFormat="0" applyAlignment="0" applyProtection="0"/>
    <xf numFmtId="0" fontId="32" fillId="7" borderId="25" applyNumberFormat="0" applyAlignment="0" applyProtection="0"/>
    <xf numFmtId="0" fontId="10" fillId="24" borderId="26" applyNumberFormat="0" applyFon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10" fillId="24" borderId="26" applyNumberFormat="0" applyFont="0" applyAlignment="0" applyProtection="0"/>
    <xf numFmtId="0" fontId="25" fillId="21" borderId="25"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38" fillId="0" borderId="28" applyNumberFormat="0" applyFill="0" applyAlignment="0" applyProtection="0"/>
    <xf numFmtId="0" fontId="36" fillId="21" borderId="27" applyNumberFormat="0" applyAlignment="0" applyProtection="0"/>
    <xf numFmtId="0" fontId="25" fillId="21" borderId="25" applyNumberFormat="0" applyAlignment="0" applyProtection="0"/>
    <xf numFmtId="0" fontId="32" fillId="7" borderId="25" applyNumberFormat="0" applyAlignment="0" applyProtection="0"/>
    <xf numFmtId="0" fontId="10" fillId="24" borderId="26" applyNumberFormat="0" applyFon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10" fillId="24" borderId="8" applyNumberFormat="0" applyFont="0" applyAlignment="0" applyProtection="0"/>
    <xf numFmtId="0" fontId="32" fillId="7" borderId="2" applyNumberFormat="0" applyAlignment="0" applyProtection="0"/>
    <xf numFmtId="0" fontId="25" fillId="21" borderId="2" applyNumberFormat="0" applyAlignment="0" applyProtection="0"/>
    <xf numFmtId="0" fontId="36" fillId="21" borderId="9" applyNumberFormat="0" applyAlignment="0" applyProtection="0"/>
    <xf numFmtId="0" fontId="38" fillId="0" borderId="10" applyNumberFormat="0" applyFill="0" applyAlignment="0" applyProtection="0"/>
    <xf numFmtId="0" fontId="36" fillId="21" borderId="9" applyNumberFormat="0" applyAlignment="0" applyProtection="0"/>
    <xf numFmtId="0" fontId="38" fillId="0" borderId="10" applyNumberFormat="0" applyFill="0" applyAlignment="0" applyProtection="0"/>
    <xf numFmtId="0" fontId="38" fillId="0" borderId="10" applyNumberFormat="0" applyFill="0" applyAlignment="0" applyProtection="0"/>
    <xf numFmtId="0" fontId="36" fillId="21" borderId="9" applyNumberFormat="0" applyAlignment="0" applyProtection="0"/>
    <xf numFmtId="0" fontId="25" fillId="21" borderId="2" applyNumberFormat="0" applyAlignment="0" applyProtection="0"/>
    <xf numFmtId="0" fontId="32" fillId="7" borderId="2" applyNumberFormat="0" applyAlignment="0" applyProtection="0"/>
    <xf numFmtId="0" fontId="10" fillId="24" borderId="8" applyNumberFormat="0" applyFont="0" applyAlignment="0" applyProtection="0"/>
    <xf numFmtId="0" fontId="10" fillId="24" borderId="8" applyNumberFormat="0" applyFont="0" applyAlignment="0" applyProtection="0"/>
    <xf numFmtId="0" fontId="32" fillId="7" borderId="2" applyNumberFormat="0" applyAlignment="0" applyProtection="0"/>
    <xf numFmtId="0" fontId="25" fillId="21" borderId="2" applyNumberFormat="0" applyAlignment="0" applyProtection="0"/>
    <xf numFmtId="0" fontId="10" fillId="24" borderId="8" applyNumberFormat="0" applyFont="0" applyAlignment="0" applyProtection="0"/>
    <xf numFmtId="0" fontId="32" fillId="7" borderId="2" applyNumberFormat="0" applyAlignment="0" applyProtection="0"/>
    <xf numFmtId="0" fontId="25" fillId="21" borderId="2" applyNumberFormat="0" applyAlignment="0" applyProtection="0"/>
    <xf numFmtId="0" fontId="36" fillId="21" borderId="9" applyNumberFormat="0" applyAlignment="0" applyProtection="0"/>
    <xf numFmtId="0" fontId="38" fillId="0" borderId="10" applyNumberFormat="0" applyFill="0" applyAlignment="0" applyProtection="0"/>
    <xf numFmtId="0" fontId="10" fillId="24" borderId="8" applyNumberFormat="0" applyFont="0" applyAlignment="0" applyProtection="0"/>
    <xf numFmtId="0" fontId="32" fillId="7" borderId="2" applyNumberFormat="0" applyAlignment="0" applyProtection="0"/>
    <xf numFmtId="0" fontId="25" fillId="21" borderId="2" applyNumberFormat="0" applyAlignment="0" applyProtection="0"/>
    <xf numFmtId="0" fontId="36" fillId="21" borderId="9" applyNumberFormat="0" applyAlignment="0" applyProtection="0"/>
    <xf numFmtId="0" fontId="38" fillId="0" borderId="10" applyNumberFormat="0" applyFill="0" applyAlignment="0" applyProtection="0"/>
    <xf numFmtId="0" fontId="38" fillId="0" borderId="10" applyNumberFormat="0" applyFill="0" applyAlignment="0" applyProtection="0"/>
    <xf numFmtId="0" fontId="36" fillId="21" borderId="9" applyNumberFormat="0" applyAlignment="0" applyProtection="0"/>
    <xf numFmtId="0" fontId="25" fillId="21" borderId="2" applyNumberFormat="0" applyAlignment="0" applyProtection="0"/>
    <xf numFmtId="0" fontId="32" fillId="7" borderId="2" applyNumberFormat="0" applyAlignment="0" applyProtection="0"/>
    <xf numFmtId="0" fontId="10" fillId="24" borderId="8" applyNumberFormat="0" applyFont="0" applyAlignment="0" applyProtection="0"/>
    <xf numFmtId="0" fontId="10" fillId="24" borderId="8" applyNumberFormat="0" applyFont="0" applyAlignment="0" applyProtection="0"/>
    <xf numFmtId="0" fontId="32" fillId="7" borderId="2" applyNumberFormat="0" applyAlignment="0" applyProtection="0"/>
    <xf numFmtId="0" fontId="25" fillId="21" borderId="2" applyNumberFormat="0" applyAlignment="0" applyProtection="0"/>
    <xf numFmtId="0" fontId="36" fillId="21" borderId="9" applyNumberFormat="0" applyAlignment="0" applyProtection="0"/>
    <xf numFmtId="0" fontId="38" fillId="0" borderId="10" applyNumberFormat="0" applyFill="0" applyAlignment="0" applyProtection="0"/>
    <xf numFmtId="0" fontId="1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20" borderId="0" applyNumberFormat="0" applyBorder="0" applyAlignment="0" applyProtection="0"/>
    <xf numFmtId="0" fontId="24" fillId="3" borderId="0" applyNumberFormat="0" applyBorder="0" applyAlignment="0" applyProtection="0"/>
    <xf numFmtId="0" fontId="25" fillId="21" borderId="25" applyNumberFormat="0" applyAlignment="0" applyProtection="0"/>
    <xf numFmtId="0" fontId="26" fillId="22" borderId="3" applyNumberFormat="0" applyAlignment="0" applyProtection="0"/>
    <xf numFmtId="43" fontId="1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25" applyNumberFormat="0" applyAlignment="0" applyProtection="0"/>
    <xf numFmtId="0" fontId="33" fillId="0" borderId="7" applyNumberFormat="0" applyFill="0" applyAlignment="0" applyProtection="0"/>
    <xf numFmtId="0" fontId="34" fillId="23" borderId="0" applyNumberFormat="0" applyBorder="0" applyAlignment="0" applyProtection="0"/>
    <xf numFmtId="0" fontId="10" fillId="0" borderId="0"/>
    <xf numFmtId="0" fontId="10" fillId="24" borderId="26" applyNumberFormat="0" applyFont="0" applyAlignment="0" applyProtection="0"/>
    <xf numFmtId="0" fontId="36" fillId="21" borderId="27" applyNumberFormat="0" applyAlignment="0" applyProtection="0"/>
    <xf numFmtId="0" fontId="37" fillId="0" borderId="0" applyNumberFormat="0" applyFill="0" applyBorder="0" applyAlignment="0" applyProtection="0"/>
    <xf numFmtId="0" fontId="38" fillId="0" borderId="28" applyNumberFormat="0" applyFill="0" applyAlignment="0" applyProtection="0"/>
    <xf numFmtId="0" fontId="39" fillId="0" borderId="0" applyNumberFormat="0" applyFill="0" applyBorder="0" applyAlignment="0" applyProtection="0"/>
    <xf numFmtId="0" fontId="7" fillId="0" borderId="0"/>
    <xf numFmtId="0" fontId="7" fillId="34" borderId="23" applyNumberFormat="0" applyFont="0" applyAlignment="0" applyProtection="0"/>
    <xf numFmtId="0" fontId="7" fillId="36" borderId="0" applyNumberFormat="0" applyBorder="0" applyAlignment="0" applyProtection="0"/>
    <xf numFmtId="0" fontId="7" fillId="37"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7" fillId="45"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0" borderId="0"/>
    <xf numFmtId="0" fontId="25" fillId="21" borderId="25" applyNumberFormat="0" applyAlignment="0" applyProtection="0"/>
    <xf numFmtId="0" fontId="32" fillId="7" borderId="25" applyNumberFormat="0" applyAlignment="0" applyProtection="0"/>
    <xf numFmtId="0" fontId="7" fillId="0" borderId="0"/>
    <xf numFmtId="0" fontId="7" fillId="0" borderId="0"/>
    <xf numFmtId="0" fontId="10" fillId="24" borderId="26" applyNumberFormat="0" applyFont="0" applyAlignment="0" applyProtection="0"/>
    <xf numFmtId="0" fontId="7" fillId="34" borderId="23" applyNumberFormat="0" applyFont="0" applyAlignment="0" applyProtection="0"/>
    <xf numFmtId="0" fontId="36" fillId="21" borderId="27" applyNumberFormat="0" applyAlignment="0" applyProtection="0"/>
    <xf numFmtId="0" fontId="38" fillId="0" borderId="28" applyNumberFormat="0" applyFill="0" applyAlignment="0" applyProtection="0"/>
    <xf numFmtId="0" fontId="7" fillId="0" borderId="0"/>
    <xf numFmtId="0" fontId="7" fillId="0" borderId="0"/>
    <xf numFmtId="0" fontId="7" fillId="34" borderId="23" applyNumberFormat="0" applyFont="0" applyAlignment="0" applyProtection="0"/>
    <xf numFmtId="0" fontId="7" fillId="0" borderId="0"/>
    <xf numFmtId="0" fontId="7" fillId="0" borderId="0"/>
    <xf numFmtId="0" fontId="7" fillId="0" borderId="0"/>
    <xf numFmtId="0" fontId="7" fillId="34" borderId="23" applyNumberFormat="0" applyFont="0" applyAlignment="0" applyProtection="0"/>
    <xf numFmtId="0" fontId="7" fillId="0" borderId="0"/>
    <xf numFmtId="0" fontId="7" fillId="0" borderId="0"/>
    <xf numFmtId="0" fontId="7" fillId="0" borderId="0"/>
    <xf numFmtId="0" fontId="7" fillId="0" borderId="0"/>
    <xf numFmtId="0" fontId="7" fillId="34" borderId="23" applyNumberFormat="0" applyFon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36" fillId="21" borderId="27" applyNumberFormat="0" applyAlignment="0" applyProtection="0"/>
    <xf numFmtId="0" fontId="38" fillId="0" borderId="28" applyNumberFormat="0" applyFill="0" applyAlignment="0" applyProtection="0"/>
    <xf numFmtId="0" fontId="38" fillId="0" borderId="28" applyNumberFormat="0" applyFill="0" applyAlignment="0" applyProtection="0"/>
    <xf numFmtId="0" fontId="36" fillId="21" borderId="27" applyNumberFormat="0" applyAlignment="0" applyProtection="0"/>
    <xf numFmtId="0" fontId="25" fillId="21" borderId="25" applyNumberFormat="0" applyAlignment="0" applyProtection="0"/>
    <xf numFmtId="0" fontId="32" fillId="7" borderId="25" applyNumberFormat="0" applyAlignment="0" applyProtection="0"/>
    <xf numFmtId="0" fontId="10" fillId="24" borderId="26" applyNumberFormat="0" applyFon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38" fillId="0" borderId="28" applyNumberFormat="0" applyFill="0" applyAlignment="0" applyProtection="0"/>
    <xf numFmtId="0" fontId="36" fillId="21" borderId="27" applyNumberFormat="0" applyAlignment="0" applyProtection="0"/>
    <xf numFmtId="0" fontId="25" fillId="21" borderId="25" applyNumberFormat="0" applyAlignment="0" applyProtection="0"/>
    <xf numFmtId="0" fontId="32" fillId="7" borderId="25" applyNumberFormat="0" applyAlignment="0" applyProtection="0"/>
    <xf numFmtId="0" fontId="10" fillId="24" borderId="26" applyNumberFormat="0" applyFont="0" applyAlignment="0" applyProtection="0"/>
    <xf numFmtId="0" fontId="10" fillId="24" borderId="26" applyNumberFormat="0" applyFont="0" applyAlignment="0" applyProtection="0"/>
    <xf numFmtId="0" fontId="32" fillId="7" borderId="25" applyNumberFormat="0" applyAlignment="0" applyProtection="0"/>
    <xf numFmtId="0" fontId="25" fillId="21" borderId="25" applyNumberFormat="0" applyAlignment="0" applyProtection="0"/>
    <xf numFmtId="0" fontId="36" fillId="21" borderId="27" applyNumberFormat="0" applyAlignment="0" applyProtection="0"/>
    <xf numFmtId="0" fontId="38" fillId="0" borderId="28" applyNumberFormat="0" applyFill="0" applyAlignment="0" applyProtection="0"/>
    <xf numFmtId="0" fontId="1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20" borderId="0" applyNumberFormat="0" applyBorder="0" applyAlignment="0" applyProtection="0"/>
    <xf numFmtId="0" fontId="24" fillId="3" borderId="0" applyNumberFormat="0" applyBorder="0" applyAlignment="0" applyProtection="0"/>
    <xf numFmtId="0" fontId="25" fillId="21" borderId="25" applyNumberFormat="0" applyAlignment="0" applyProtection="0"/>
    <xf numFmtId="0" fontId="26" fillId="22" borderId="3" applyNumberFormat="0" applyAlignment="0" applyProtection="0"/>
    <xf numFmtId="43" fontId="1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25" applyNumberFormat="0" applyAlignment="0" applyProtection="0"/>
    <xf numFmtId="0" fontId="33" fillId="0" borderId="7" applyNumberFormat="0" applyFill="0" applyAlignment="0" applyProtection="0"/>
    <xf numFmtId="0" fontId="34" fillId="23" borderId="0" applyNumberFormat="0" applyBorder="0" applyAlignment="0" applyProtection="0"/>
    <xf numFmtId="0" fontId="10" fillId="24" borderId="26" applyNumberFormat="0" applyFont="0" applyAlignment="0" applyProtection="0"/>
    <xf numFmtId="0" fontId="36" fillId="21" borderId="27" applyNumberFormat="0" applyAlignment="0" applyProtection="0"/>
    <xf numFmtId="0" fontId="37" fillId="0" borderId="0" applyNumberFormat="0" applyFill="0" applyBorder="0" applyAlignment="0" applyProtection="0"/>
    <xf numFmtId="0" fontId="38" fillId="0" borderId="28" applyNumberFormat="0" applyFill="0" applyAlignment="0" applyProtection="0"/>
    <xf numFmtId="0" fontId="39" fillId="0" borderId="0" applyNumberFormat="0" applyFill="0" applyBorder="0" applyAlignment="0" applyProtection="0"/>
    <xf numFmtId="0" fontId="6" fillId="0" borderId="0"/>
    <xf numFmtId="0" fontId="6" fillId="34" borderId="23"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0" fontId="6" fillId="0" borderId="0"/>
    <xf numFmtId="0" fontId="6" fillId="34" borderId="23"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25" fillId="21"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32" fillId="7" borderId="25"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5" fillId="34" borderId="23"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10" fillId="24" borderId="26" applyNumberFormat="0" applyFon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6" fillId="21" borderId="27" applyNumberFormat="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0" fontId="38" fillId="0" borderId="28" applyNumberFormat="0" applyFill="0" applyAlignment="0" applyProtection="0"/>
    <xf numFmtId="43" fontId="10" fillId="0" borderId="0" applyFont="0" applyFill="0" applyBorder="0" applyAlignment="0" applyProtection="0"/>
    <xf numFmtId="0" fontId="22" fillId="0" borderId="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34" borderId="23"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34" borderId="23" applyNumberFormat="0" applyFont="0" applyAlignment="0" applyProtection="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3" fillId="0" borderId="0"/>
    <xf numFmtId="0" fontId="22" fillId="0" borderId="0"/>
    <xf numFmtId="0" fontId="1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20" borderId="0" applyNumberFormat="0" applyBorder="0" applyAlignment="0" applyProtection="0"/>
    <xf numFmtId="0" fontId="24" fillId="3" borderId="0" applyNumberFormat="0" applyBorder="0" applyAlignment="0" applyProtection="0"/>
    <xf numFmtId="0" fontId="25" fillId="21" borderId="25" applyNumberFormat="0" applyAlignment="0" applyProtection="0"/>
    <xf numFmtId="0" fontId="26" fillId="22" borderId="3" applyNumberFormat="0" applyAlignment="0" applyProtection="0"/>
    <xf numFmtId="43" fontId="1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25" applyNumberFormat="0" applyAlignment="0" applyProtection="0"/>
    <xf numFmtId="0" fontId="33" fillId="0" borderId="7" applyNumberFormat="0" applyFill="0" applyAlignment="0" applyProtection="0"/>
    <xf numFmtId="0" fontId="34" fillId="23" borderId="0" applyNumberFormat="0" applyBorder="0" applyAlignment="0" applyProtection="0"/>
    <xf numFmtId="0" fontId="10" fillId="0" borderId="0"/>
    <xf numFmtId="0" fontId="10" fillId="24" borderId="26" applyNumberFormat="0" applyFont="0" applyAlignment="0" applyProtection="0"/>
    <xf numFmtId="0" fontId="36" fillId="21" borderId="27" applyNumberFormat="0" applyAlignment="0" applyProtection="0"/>
    <xf numFmtId="0" fontId="37" fillId="0" borderId="0" applyNumberFormat="0" applyFill="0" applyBorder="0" applyAlignment="0" applyProtection="0"/>
    <xf numFmtId="0" fontId="38" fillId="0" borderId="28" applyNumberFormat="0" applyFill="0" applyAlignment="0" applyProtection="0"/>
    <xf numFmtId="0" fontId="39" fillId="0" borderId="0" applyNumberFormat="0" applyFill="0" applyBorder="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2" fillId="0" borderId="0"/>
    <xf numFmtId="0" fontId="87" fillId="0" borderId="0"/>
    <xf numFmtId="0" fontId="22"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164" fontId="10" fillId="0" borderId="0" applyFont="0" applyFill="0" applyBorder="0" applyAlignment="0" applyProtection="0"/>
    <xf numFmtId="164" fontId="10" fillId="0" borderId="0" applyFont="0" applyFill="0" applyBorder="0" applyAlignment="0" applyProtection="0"/>
  </cellStyleXfs>
  <cellXfs count="584">
    <xf numFmtId="0" fontId="0" fillId="0" borderId="0" xfId="0"/>
    <xf numFmtId="0" fontId="21" fillId="0" borderId="0" xfId="0" applyFont="1"/>
    <xf numFmtId="0" fontId="14" fillId="0" borderId="0" xfId="0" applyFont="1"/>
    <xf numFmtId="170" fontId="41" fillId="26" borderId="0" xfId="29" applyNumberFormat="1" applyFont="1" applyFill="1" applyBorder="1"/>
    <xf numFmtId="9" fontId="41" fillId="26" borderId="0" xfId="29" applyNumberFormat="1" applyFont="1" applyFill="1" applyBorder="1"/>
    <xf numFmtId="0" fontId="11" fillId="0" borderId="0" xfId="54" applyFont="1"/>
    <xf numFmtId="38" fontId="15" fillId="0" borderId="0" xfId="55" applyNumberFormat="1" applyFont="1" applyFill="1"/>
    <xf numFmtId="0" fontId="11" fillId="26" borderId="0" xfId="54" applyFont="1" applyFill="1"/>
    <xf numFmtId="0" fontId="11" fillId="0" borderId="0" xfId="54" applyFont="1" applyAlignment="1">
      <alignment horizontal="center"/>
    </xf>
    <xf numFmtId="0" fontId="11" fillId="0" borderId="0" xfId="54" applyFont="1" applyAlignment="1">
      <alignment vertical="center"/>
    </xf>
    <xf numFmtId="0" fontId="17" fillId="0" borderId="0" xfId="54" applyFont="1" applyAlignment="1">
      <alignment vertical="center" wrapText="1"/>
    </xf>
    <xf numFmtId="0" fontId="12" fillId="0" borderId="0" xfId="54" applyFont="1" applyAlignment="1">
      <alignment vertical="center"/>
    </xf>
    <xf numFmtId="0" fontId="13" fillId="0" borderId="0" xfId="54" applyFont="1" applyAlignment="1">
      <alignment vertical="center" wrapText="1"/>
    </xf>
    <xf numFmtId="4" fontId="11" fillId="0" borderId="0" xfId="54" applyNumberFormat="1" applyFont="1" applyAlignment="1">
      <alignment vertical="center"/>
    </xf>
    <xf numFmtId="4" fontId="12" fillId="0" borderId="0" xfId="54" applyNumberFormat="1" applyFont="1" applyAlignment="1">
      <alignment vertical="center"/>
    </xf>
    <xf numFmtId="40" fontId="12" fillId="0" borderId="0" xfId="54" applyNumberFormat="1" applyFont="1" applyAlignment="1">
      <alignment vertical="center"/>
    </xf>
    <xf numFmtId="0" fontId="11" fillId="26" borderId="0" xfId="54" applyFont="1" applyFill="1" applyAlignment="1">
      <alignment horizontal="center"/>
    </xf>
    <xf numFmtId="0" fontId="11" fillId="25" borderId="0" xfId="54" applyFont="1" applyFill="1"/>
    <xf numFmtId="38" fontId="11" fillId="25" borderId="0" xfId="54" applyNumberFormat="1" applyFont="1" applyFill="1"/>
    <xf numFmtId="0" fontId="15" fillId="25" borderId="0" xfId="54" applyFont="1" applyFill="1" applyAlignment="1">
      <alignment vertical="center"/>
    </xf>
    <xf numFmtId="0" fontId="11" fillId="26" borderId="0" xfId="54" applyFont="1" applyFill="1" applyAlignment="1">
      <alignment vertical="center"/>
    </xf>
    <xf numFmtId="0" fontId="11" fillId="25" borderId="0" xfId="54" applyFont="1" applyFill="1" applyAlignment="1">
      <alignment vertical="center" wrapText="1"/>
    </xf>
    <xf numFmtId="38" fontId="15" fillId="26" borderId="0" xfId="55" applyNumberFormat="1" applyFont="1" applyFill="1"/>
    <xf numFmtId="0" fontId="41" fillId="26" borderId="0" xfId="54" applyFont="1" applyFill="1"/>
    <xf numFmtId="0" fontId="41" fillId="26" borderId="0" xfId="54" applyFont="1" applyFill="1" applyAlignment="1">
      <alignment horizontal="right" vertical="center"/>
    </xf>
    <xf numFmtId="0" fontId="41" fillId="26" borderId="0" xfId="54" applyFont="1" applyFill="1" applyAlignment="1">
      <alignment vertical="center"/>
    </xf>
    <xf numFmtId="0" fontId="41" fillId="26" borderId="0" xfId="54" applyFont="1" applyFill="1" applyAlignment="1">
      <alignment vertical="top"/>
    </xf>
    <xf numFmtId="0" fontId="41" fillId="26" borderId="0" xfId="54" applyFont="1" applyFill="1" applyAlignment="1">
      <alignment horizontal="right" vertical="top"/>
    </xf>
    <xf numFmtId="167" fontId="43" fillId="26" borderId="0" xfId="54" applyNumberFormat="1" applyFont="1" applyFill="1" applyAlignment="1">
      <alignment vertical="top"/>
    </xf>
    <xf numFmtId="0" fontId="42" fillId="26" borderId="0" xfId="54" applyFont="1" applyFill="1" applyAlignment="1">
      <alignment horizontal="right" vertical="center"/>
    </xf>
    <xf numFmtId="0" fontId="42" fillId="26" borderId="0" xfId="54" applyFont="1" applyFill="1" applyAlignment="1">
      <alignment horizontal="right"/>
    </xf>
    <xf numFmtId="167" fontId="44" fillId="26" borderId="0" xfId="54" applyNumberFormat="1" applyFont="1" applyFill="1"/>
    <xf numFmtId="166" fontId="41" fillId="26" borderId="0" xfId="54" applyNumberFormat="1" applyFont="1" applyFill="1"/>
    <xf numFmtId="0" fontId="62" fillId="0" borderId="0" xfId="0" applyFont="1"/>
    <xf numFmtId="0" fontId="62" fillId="0" borderId="0" xfId="0" applyFont="1" applyAlignment="1">
      <alignment vertical="center"/>
    </xf>
    <xf numFmtId="0" fontId="64" fillId="25" borderId="0" xfId="0" applyFont="1" applyFill="1"/>
    <xf numFmtId="0" fontId="65" fillId="25" borderId="0" xfId="0" applyFont="1" applyFill="1"/>
    <xf numFmtId="0" fontId="65" fillId="26" borderId="0" xfId="0" applyFont="1" applyFill="1" applyAlignment="1">
      <alignment horizontal="center"/>
    </xf>
    <xf numFmtId="0" fontId="66" fillId="25" borderId="11" xfId="0" applyFont="1" applyFill="1" applyBorder="1"/>
    <xf numFmtId="0" fontId="67" fillId="25" borderId="11" xfId="0" applyFont="1" applyFill="1" applyBorder="1" applyAlignment="1">
      <alignment horizontal="left"/>
    </xf>
    <xf numFmtId="0" fontId="65" fillId="25" borderId="11" xfId="0" applyFont="1" applyFill="1" applyBorder="1" applyAlignment="1">
      <alignment horizontal="center"/>
    </xf>
    <xf numFmtId="0" fontId="65" fillId="26" borderId="11" xfId="0" applyFont="1" applyFill="1" applyBorder="1" applyAlignment="1">
      <alignment horizontal="center"/>
    </xf>
    <xf numFmtId="0" fontId="68" fillId="25" borderId="0" xfId="0" applyFont="1" applyFill="1"/>
    <xf numFmtId="0" fontId="69" fillId="26" borderId="0" xfId="0" applyFont="1" applyFill="1" applyAlignment="1">
      <alignment horizontal="center"/>
    </xf>
    <xf numFmtId="0" fontId="69" fillId="25" borderId="0" xfId="0" applyFont="1" applyFill="1" applyAlignment="1">
      <alignment horizontal="right" vertical="center"/>
    </xf>
    <xf numFmtId="0" fontId="67" fillId="25" borderId="0" xfId="0" applyFont="1" applyFill="1" applyAlignment="1">
      <alignment horizontal="right" vertical="center"/>
    </xf>
    <xf numFmtId="0" fontId="65" fillId="26" borderId="0" xfId="0" applyFont="1" applyFill="1" applyAlignment="1">
      <alignment horizontal="right" vertical="center"/>
    </xf>
    <xf numFmtId="0" fontId="65" fillId="26" borderId="0" xfId="0" applyFont="1" applyFill="1" applyAlignment="1">
      <alignment horizontal="right" vertical="center" readingOrder="2"/>
    </xf>
    <xf numFmtId="0" fontId="69" fillId="26" borderId="0" xfId="0" applyFont="1" applyFill="1" applyAlignment="1">
      <alignment horizontal="right" vertical="center"/>
    </xf>
    <xf numFmtId="0" fontId="69" fillId="25" borderId="0" xfId="0" applyFont="1" applyFill="1" applyAlignment="1">
      <alignment horizontal="right" vertical="top"/>
    </xf>
    <xf numFmtId="3" fontId="69" fillId="26" borderId="0" xfId="0" applyNumberFormat="1" applyFont="1" applyFill="1" applyAlignment="1">
      <alignment vertical="center"/>
    </xf>
    <xf numFmtId="0" fontId="69" fillId="25" borderId="0" xfId="0" applyFont="1" applyFill="1"/>
    <xf numFmtId="37" fontId="67" fillId="26" borderId="15" xfId="29" applyNumberFormat="1" applyFont="1" applyFill="1" applyBorder="1" applyAlignment="1">
      <alignment horizontal="right" vertical="center" indent="1"/>
    </xf>
    <xf numFmtId="0" fontId="68" fillId="26" borderId="0" xfId="0" applyFont="1" applyFill="1"/>
    <xf numFmtId="0" fontId="68" fillId="26" borderId="0" xfId="0" applyFont="1" applyFill="1" applyAlignment="1">
      <alignment horizontal="center"/>
    </xf>
    <xf numFmtId="166" fontId="68" fillId="26" borderId="0" xfId="0" applyNumberFormat="1" applyFont="1" applyFill="1"/>
    <xf numFmtId="0" fontId="65" fillId="0" borderId="0" xfId="0" applyFont="1"/>
    <xf numFmtId="0" fontId="64" fillId="0" borderId="0" xfId="0" applyFont="1"/>
    <xf numFmtId="0" fontId="65" fillId="26" borderId="0" xfId="0" applyFont="1" applyFill="1"/>
    <xf numFmtId="0" fontId="67" fillId="26" borderId="0" xfId="0" applyFont="1" applyFill="1"/>
    <xf numFmtId="166" fontId="69" fillId="26" borderId="0" xfId="0" applyNumberFormat="1" applyFont="1" applyFill="1"/>
    <xf numFmtId="0" fontId="64" fillId="26" borderId="0" xfId="0" applyFont="1" applyFill="1"/>
    <xf numFmtId="0" fontId="64" fillId="26" borderId="0" xfId="0" applyFont="1" applyFill="1" applyAlignment="1">
      <alignment horizontal="center"/>
    </xf>
    <xf numFmtId="166" fontId="64" fillId="26" borderId="0" xfId="0" applyNumberFormat="1" applyFont="1" applyFill="1"/>
    <xf numFmtId="166" fontId="64" fillId="25" borderId="0" xfId="0" applyNumberFormat="1" applyFont="1" applyFill="1"/>
    <xf numFmtId="0" fontId="62" fillId="0" borderId="0" xfId="54" applyFont="1"/>
    <xf numFmtId="0" fontId="62" fillId="26" borderId="0" xfId="54" applyFont="1" applyFill="1"/>
    <xf numFmtId="0" fontId="62" fillId="26" borderId="0" xfId="54" applyFont="1" applyFill="1" applyAlignment="1">
      <alignment vertical="center"/>
    </xf>
    <xf numFmtId="170" fontId="70" fillId="26" borderId="0" xfId="29" applyNumberFormat="1" applyFont="1" applyFill="1" applyBorder="1" applyAlignment="1"/>
    <xf numFmtId="170" fontId="67" fillId="26" borderId="11" xfId="29" applyNumberFormat="1" applyFont="1" applyFill="1" applyBorder="1" applyAlignment="1">
      <alignment horizontal="center" vertical="center" wrapText="1"/>
    </xf>
    <xf numFmtId="37" fontId="69" fillId="26" borderId="0" xfId="29" applyNumberFormat="1" applyFont="1" applyFill="1" applyAlignment="1">
      <alignment horizontal="right" vertical="center"/>
    </xf>
    <xf numFmtId="170" fontId="64" fillId="0" borderId="0" xfId="29" applyNumberFormat="1" applyFont="1" applyFill="1" applyBorder="1"/>
    <xf numFmtId="170" fontId="64" fillId="0" borderId="0" xfId="29" applyNumberFormat="1" applyFont="1" applyFill="1" applyBorder="1" applyAlignment="1">
      <alignment vertical="center"/>
    </xf>
    <xf numFmtId="170" fontId="64" fillId="26" borderId="0" xfId="29" applyNumberFormat="1" applyFont="1" applyFill="1" applyBorder="1"/>
    <xf numFmtId="10" fontId="64" fillId="26" borderId="0" xfId="29" applyNumberFormat="1" applyFont="1" applyFill="1" applyBorder="1"/>
    <xf numFmtId="0" fontId="64" fillId="0" borderId="0" xfId="54" applyFont="1"/>
    <xf numFmtId="0" fontId="64" fillId="0" borderId="0" xfId="54" applyFont="1" applyAlignment="1">
      <alignment horizontal="center"/>
    </xf>
    <xf numFmtId="37" fontId="69" fillId="26" borderId="0" xfId="29" applyNumberFormat="1" applyFont="1" applyFill="1" applyBorder="1" applyAlignment="1">
      <alignment horizontal="right" vertical="center"/>
    </xf>
    <xf numFmtId="0" fontId="64" fillId="26" borderId="0" xfId="54" applyFont="1" applyFill="1" applyAlignment="1">
      <alignment horizontal="center"/>
    </xf>
    <xf numFmtId="0" fontId="65" fillId="26" borderId="13" xfId="54" applyFont="1" applyFill="1" applyBorder="1" applyAlignment="1">
      <alignment horizontal="center" vertical="center"/>
    </xf>
    <xf numFmtId="37" fontId="67" fillId="26" borderId="15" xfId="29" applyNumberFormat="1" applyFont="1" applyFill="1" applyBorder="1" applyAlignment="1">
      <alignment horizontal="right" vertical="center"/>
    </xf>
    <xf numFmtId="0" fontId="64" fillId="26" borderId="0" xfId="54" applyFont="1" applyFill="1"/>
    <xf numFmtId="0" fontId="63" fillId="26" borderId="0" xfId="54" applyFont="1" applyFill="1" applyAlignment="1">
      <alignment horizontal="center" vertical="center"/>
    </xf>
    <xf numFmtId="0" fontId="73" fillId="26" borderId="0" xfId="29" applyNumberFormat="1" applyFont="1" applyFill="1" applyBorder="1" applyAlignment="1">
      <alignment horizontal="right" vertical="top" readingOrder="2"/>
    </xf>
    <xf numFmtId="0" fontId="68" fillId="26" borderId="0" xfId="54" applyFont="1" applyFill="1"/>
    <xf numFmtId="170" fontId="64" fillId="26" borderId="0" xfId="29" applyNumberFormat="1" applyFont="1" applyFill="1" applyBorder="1" applyAlignment="1">
      <alignment horizontal="center"/>
    </xf>
    <xf numFmtId="0" fontId="67" fillId="26" borderId="0" xfId="54" applyFont="1" applyFill="1" applyAlignment="1">
      <alignment vertical="center"/>
    </xf>
    <xf numFmtId="0" fontId="65" fillId="0" borderId="0" xfId="54" applyFont="1" applyAlignment="1" applyProtection="1">
      <alignment vertical="center"/>
      <protection locked="0"/>
    </xf>
    <xf numFmtId="0" fontId="76" fillId="0" borderId="0" xfId="54" applyFont="1" applyAlignment="1" applyProtection="1">
      <alignment vertical="center"/>
      <protection locked="0"/>
    </xf>
    <xf numFmtId="170" fontId="64" fillId="26" borderId="0" xfId="29" applyNumberFormat="1" applyFont="1" applyFill="1" applyAlignment="1">
      <alignment horizontal="center"/>
    </xf>
    <xf numFmtId="0" fontId="67" fillId="26" borderId="0" xfId="29" applyNumberFormat="1" applyFont="1" applyFill="1" applyBorder="1" applyAlignment="1">
      <alignment horizontal="right" vertical="center"/>
    </xf>
    <xf numFmtId="0" fontId="67" fillId="26" borderId="0" xfId="54" applyFont="1" applyFill="1" applyAlignment="1">
      <alignment horizontal="right" vertical="center"/>
    </xf>
    <xf numFmtId="0" fontId="73" fillId="26" borderId="0" xfId="29" applyNumberFormat="1" applyFont="1" applyFill="1" applyBorder="1" applyAlignment="1">
      <alignment horizontal="right" vertical="center" readingOrder="2"/>
    </xf>
    <xf numFmtId="170" fontId="68" fillId="26" borderId="0" xfId="29" applyNumberFormat="1" applyFont="1" applyFill="1" applyAlignment="1">
      <alignment horizontal="center"/>
    </xf>
    <xf numFmtId="0" fontId="68" fillId="26" borderId="11" xfId="54" applyFont="1" applyFill="1" applyBorder="1"/>
    <xf numFmtId="0" fontId="68" fillId="0" borderId="0" xfId="54" applyFont="1" applyAlignment="1" applyProtection="1">
      <alignment vertical="center"/>
      <protection locked="0"/>
    </xf>
    <xf numFmtId="0" fontId="64" fillId="0" borderId="0" xfId="54" applyFont="1" applyAlignment="1" applyProtection="1">
      <alignment vertical="center"/>
      <protection locked="0"/>
    </xf>
    <xf numFmtId="0" fontId="64" fillId="0" borderId="0" xfId="54" applyFont="1" applyAlignment="1" applyProtection="1">
      <alignment horizontal="center" vertical="center"/>
      <protection locked="0"/>
    </xf>
    <xf numFmtId="9" fontId="64" fillId="0" borderId="0" xfId="29" applyNumberFormat="1" applyFont="1" applyFill="1" applyBorder="1"/>
    <xf numFmtId="37" fontId="62" fillId="26" borderId="0" xfId="54" applyNumberFormat="1" applyFont="1" applyFill="1" applyAlignment="1">
      <alignment vertical="center"/>
    </xf>
    <xf numFmtId="0" fontId="62" fillId="26" borderId="11" xfId="54" applyFont="1" applyFill="1" applyBorder="1" applyAlignment="1">
      <alignment horizontal="center" vertical="center"/>
    </xf>
    <xf numFmtId="0" fontId="62" fillId="26" borderId="0" xfId="54" applyFont="1" applyFill="1" applyAlignment="1">
      <alignment horizontal="center" vertical="center"/>
    </xf>
    <xf numFmtId="43" fontId="62" fillId="26" borderId="0" xfId="54" applyNumberFormat="1" applyFont="1" applyFill="1" applyAlignment="1">
      <alignment horizontal="center" vertical="center" wrapText="1"/>
    </xf>
    <xf numFmtId="43" fontId="64" fillId="26" borderId="0" xfId="54" applyNumberFormat="1" applyFont="1" applyFill="1" applyAlignment="1">
      <alignment vertical="center" wrapText="1"/>
    </xf>
    <xf numFmtId="0" fontId="64" fillId="26" borderId="0" xfId="54" applyFont="1" applyFill="1" applyAlignment="1">
      <alignment horizontal="center" vertical="center" wrapText="1"/>
    </xf>
    <xf numFmtId="0" fontId="64" fillId="0" borderId="0" xfId="54" applyFont="1" applyAlignment="1">
      <alignment vertical="top"/>
    </xf>
    <xf numFmtId="0" fontId="65" fillId="26" borderId="0" xfId="54" applyFont="1" applyFill="1" applyAlignment="1">
      <alignment horizontal="right" vertical="top" readingOrder="2"/>
    </xf>
    <xf numFmtId="37" fontId="69" fillId="26" borderId="0" xfId="53" applyNumberFormat="1" applyFont="1" applyFill="1" applyBorder="1" applyAlignment="1">
      <alignment vertical="center"/>
    </xf>
    <xf numFmtId="168" fontId="63" fillId="26" borderId="13" xfId="54" applyNumberFormat="1" applyFont="1" applyFill="1" applyBorder="1" applyAlignment="1">
      <alignment horizontal="center" vertical="center" wrapText="1"/>
    </xf>
    <xf numFmtId="43" fontId="63" fillId="26" borderId="0" xfId="54" applyNumberFormat="1" applyFont="1" applyFill="1" applyAlignment="1">
      <alignment horizontal="right" vertical="center"/>
    </xf>
    <xf numFmtId="43" fontId="63" fillId="26" borderId="0" xfId="54" applyNumberFormat="1" applyFont="1" applyFill="1" applyAlignment="1">
      <alignment horizontal="center" vertical="center"/>
    </xf>
    <xf numFmtId="0" fontId="63" fillId="26" borderId="11" xfId="52" applyFont="1" applyFill="1" applyBorder="1" applyAlignment="1" applyProtection="1">
      <alignment horizontal="right"/>
      <protection locked="0"/>
    </xf>
    <xf numFmtId="43" fontId="62" fillId="26" borderId="11" xfId="54" applyNumberFormat="1" applyFont="1" applyFill="1" applyBorder="1" applyAlignment="1">
      <alignment horizontal="right" vertical="center" wrapText="1"/>
    </xf>
    <xf numFmtId="0" fontId="62" fillId="0" borderId="0" xfId="54" applyFont="1" applyAlignment="1">
      <alignment vertical="center"/>
    </xf>
    <xf numFmtId="0" fontId="61" fillId="26" borderId="0" xfId="54" applyFont="1" applyFill="1" applyAlignment="1">
      <alignment horizontal="right"/>
    </xf>
    <xf numFmtId="43" fontId="62" fillId="26" borderId="0" xfId="54" applyNumberFormat="1" applyFont="1" applyFill="1" applyAlignment="1">
      <alignment horizontal="right" vertical="center" wrapText="1"/>
    </xf>
    <xf numFmtId="0" fontId="67" fillId="26" borderId="0" xfId="54" applyFont="1" applyFill="1" applyAlignment="1">
      <alignment vertical="top" wrapText="1"/>
    </xf>
    <xf numFmtId="49" fontId="63" fillId="26" borderId="13" xfId="29" applyNumberFormat="1" applyFont="1" applyFill="1" applyBorder="1" applyAlignment="1">
      <alignment horizontal="right" vertical="center" wrapText="1" indent="3"/>
    </xf>
    <xf numFmtId="38" fontId="62" fillId="0" borderId="0" xfId="54" applyNumberFormat="1" applyFont="1" applyAlignment="1">
      <alignment vertical="center"/>
    </xf>
    <xf numFmtId="43" fontId="63" fillId="26" borderId="0" xfId="54" applyNumberFormat="1" applyFont="1" applyFill="1" applyAlignment="1">
      <alignment horizontal="center" vertical="center" wrapText="1"/>
    </xf>
    <xf numFmtId="43" fontId="63" fillId="26" borderId="0" xfId="54" applyNumberFormat="1" applyFont="1" applyFill="1" applyAlignment="1">
      <alignment horizontal="right" vertical="center" wrapText="1"/>
    </xf>
    <xf numFmtId="0" fontId="62" fillId="26" borderId="0" xfId="54" applyFont="1" applyFill="1" applyAlignment="1">
      <alignment horizontal="center" vertical="center" wrapText="1"/>
    </xf>
    <xf numFmtId="0" fontId="71" fillId="26" borderId="0" xfId="54" applyFont="1" applyFill="1" applyAlignment="1">
      <alignment horizontal="center" vertical="center" wrapText="1"/>
    </xf>
    <xf numFmtId="38" fontId="75" fillId="26" borderId="0" xfId="29" applyNumberFormat="1" applyFont="1" applyFill="1" applyBorder="1" applyAlignment="1">
      <alignment vertical="center"/>
    </xf>
    <xf numFmtId="0" fontId="63" fillId="26" borderId="0" xfId="54" applyFont="1" applyFill="1"/>
    <xf numFmtId="3" fontId="62" fillId="0" borderId="0" xfId="54" applyNumberFormat="1" applyFont="1" applyAlignment="1">
      <alignment vertical="center"/>
    </xf>
    <xf numFmtId="4" fontId="62" fillId="0" borderId="0" xfId="54" applyNumberFormat="1" applyFont="1" applyAlignment="1">
      <alignment vertical="center"/>
    </xf>
    <xf numFmtId="0" fontId="64" fillId="26" borderId="0" xfId="54" applyFont="1" applyFill="1" applyAlignment="1">
      <alignment vertical="top"/>
    </xf>
    <xf numFmtId="0" fontId="73" fillId="26" borderId="0" xfId="54" applyFont="1" applyFill="1"/>
    <xf numFmtId="0" fontId="74" fillId="26" borderId="0" xfId="54" applyFont="1" applyFill="1"/>
    <xf numFmtId="0" fontId="65" fillId="26" borderId="0" xfId="54" applyFont="1" applyFill="1" applyAlignment="1">
      <alignment horizontal="left"/>
    </xf>
    <xf numFmtId="49" fontId="63" fillId="26" borderId="13" xfId="55" applyNumberFormat="1" applyFont="1" applyFill="1" applyBorder="1" applyAlignment="1">
      <alignment horizontal="right" vertical="center" wrapText="1" indent="3" readingOrder="1"/>
    </xf>
    <xf numFmtId="43" fontId="62" fillId="0" borderId="0" xfId="54" applyNumberFormat="1" applyFont="1" applyAlignment="1">
      <alignment horizontal="right" vertical="center" wrapText="1"/>
    </xf>
    <xf numFmtId="43" fontId="63" fillId="26" borderId="12" xfId="54" applyNumberFormat="1" applyFont="1" applyFill="1" applyBorder="1" applyAlignment="1">
      <alignment horizontal="center" vertical="center"/>
    </xf>
    <xf numFmtId="43" fontId="63" fillId="26" borderId="12" xfId="54" applyNumberFormat="1" applyFont="1" applyFill="1" applyBorder="1" applyAlignment="1">
      <alignment horizontal="right" vertical="center"/>
    </xf>
    <xf numFmtId="43" fontId="65" fillId="26" borderId="0" xfId="54" applyNumberFormat="1" applyFont="1" applyFill="1" applyAlignment="1">
      <alignment horizontal="center" vertical="center" wrapText="1"/>
    </xf>
    <xf numFmtId="0" fontId="74" fillId="0" borderId="0" xfId="0" applyFont="1"/>
    <xf numFmtId="0" fontId="63" fillId="26" borderId="13" xfId="0" applyFont="1" applyFill="1" applyBorder="1" applyAlignment="1">
      <alignment horizontal="center" vertical="center"/>
    </xf>
    <xf numFmtId="0" fontId="62" fillId="26" borderId="13" xfId="0" applyFont="1" applyFill="1" applyBorder="1"/>
    <xf numFmtId="0" fontId="62" fillId="26" borderId="0" xfId="0" applyFont="1" applyFill="1" applyAlignment="1">
      <alignment vertical="center"/>
    </xf>
    <xf numFmtId="170" fontId="62" fillId="26" borderId="0" xfId="33" applyNumberFormat="1" applyFont="1" applyFill="1" applyBorder="1"/>
    <xf numFmtId="0" fontId="62" fillId="26" borderId="11" xfId="0" applyFont="1" applyFill="1" applyBorder="1" applyAlignment="1">
      <alignment vertical="center"/>
    </xf>
    <xf numFmtId="0" fontId="63" fillId="26" borderId="0" xfId="0" applyFont="1" applyFill="1" applyAlignment="1">
      <alignment vertical="center"/>
    </xf>
    <xf numFmtId="0" fontId="64" fillId="26" borderId="0" xfId="0" applyFont="1" applyFill="1" applyAlignment="1">
      <alignment horizontal="right"/>
    </xf>
    <xf numFmtId="0" fontId="64" fillId="0" borderId="0" xfId="0" applyFont="1" applyAlignment="1">
      <alignment horizontal="right"/>
    </xf>
    <xf numFmtId="3" fontId="11" fillId="0" borderId="0" xfId="54" applyNumberFormat="1" applyFont="1" applyAlignment="1">
      <alignment vertical="center"/>
    </xf>
    <xf numFmtId="3" fontId="12" fillId="0" borderId="0" xfId="54" applyNumberFormat="1" applyFont="1" applyAlignment="1">
      <alignment vertical="center"/>
    </xf>
    <xf numFmtId="0" fontId="67" fillId="26" borderId="0" xfId="29" applyNumberFormat="1" applyFont="1" applyFill="1" applyBorder="1" applyAlignment="1">
      <alignment vertical="center"/>
    </xf>
    <xf numFmtId="0" fontId="67" fillId="26" borderId="0" xfId="29" applyNumberFormat="1" applyFont="1" applyFill="1" applyBorder="1" applyAlignment="1">
      <alignment horizontal="right" vertical="center" wrapText="1"/>
    </xf>
    <xf numFmtId="165" fontId="64" fillId="0" borderId="0" xfId="29" applyNumberFormat="1" applyFont="1" applyFill="1" applyProtection="1">
      <protection locked="0"/>
    </xf>
    <xf numFmtId="166" fontId="65" fillId="25" borderId="11" xfId="0" applyNumberFormat="1" applyFont="1" applyFill="1" applyBorder="1" applyAlignment="1">
      <alignment horizontal="right" vertical="center" indent="1"/>
    </xf>
    <xf numFmtId="0" fontId="65" fillId="25" borderId="0" xfId="0" applyFont="1" applyFill="1" applyAlignment="1">
      <alignment horizontal="right" vertical="center"/>
    </xf>
    <xf numFmtId="0" fontId="63" fillId="26" borderId="0" xfId="52" applyFont="1" applyFill="1" applyAlignment="1">
      <alignment horizontal="right" vertical="top" readingOrder="2"/>
    </xf>
    <xf numFmtId="37" fontId="71" fillId="26" borderId="0" xfId="29" applyNumberFormat="1" applyFont="1" applyFill="1" applyAlignment="1">
      <alignment horizontal="right" vertical="center"/>
    </xf>
    <xf numFmtId="37" fontId="64" fillId="26" borderId="0" xfId="29" applyNumberFormat="1" applyFont="1" applyFill="1" applyAlignment="1">
      <alignment horizontal="right" vertical="center"/>
    </xf>
    <xf numFmtId="37" fontId="64" fillId="26" borderId="0" xfId="29" applyNumberFormat="1" applyFont="1" applyFill="1" applyBorder="1" applyAlignment="1" applyProtection="1">
      <alignment horizontal="right" vertical="center"/>
    </xf>
    <xf numFmtId="37" fontId="64" fillId="26" borderId="0" xfId="29" applyNumberFormat="1" applyFont="1" applyFill="1" applyBorder="1" applyAlignment="1">
      <alignment horizontal="right" vertical="center"/>
    </xf>
    <xf numFmtId="37" fontId="71" fillId="26" borderId="0" xfId="29" applyNumberFormat="1" applyFont="1" applyFill="1" applyBorder="1" applyAlignment="1">
      <alignment horizontal="right" vertical="center"/>
    </xf>
    <xf numFmtId="37" fontId="71" fillId="26" borderId="15" xfId="29" applyNumberFormat="1" applyFont="1" applyFill="1" applyBorder="1" applyAlignment="1">
      <alignment horizontal="right" vertical="center"/>
    </xf>
    <xf numFmtId="37" fontId="68" fillId="26" borderId="0" xfId="29" applyNumberFormat="1" applyFont="1" applyFill="1" applyBorder="1" applyAlignment="1">
      <alignment horizontal="right" vertical="center"/>
    </xf>
    <xf numFmtId="0" fontId="65" fillId="26" borderId="0" xfId="46" applyFont="1" applyFill="1" applyAlignment="1">
      <alignment horizontal="left"/>
    </xf>
    <xf numFmtId="0" fontId="69" fillId="26" borderId="0" xfId="54" applyFont="1" applyFill="1" applyAlignment="1" applyProtection="1">
      <alignment horizontal="center" vertical="center"/>
      <protection locked="0"/>
    </xf>
    <xf numFmtId="0" fontId="69" fillId="26" borderId="0" xfId="54" applyFont="1" applyFill="1" applyAlignment="1">
      <alignment horizontal="right" vertical="center"/>
    </xf>
    <xf numFmtId="0" fontId="67" fillId="26" borderId="0" xfId="54" applyFont="1" applyFill="1" applyAlignment="1" applyProtection="1">
      <alignment horizontal="center" vertical="center"/>
      <protection locked="0"/>
    </xf>
    <xf numFmtId="37" fontId="69" fillId="26" borderId="0" xfId="53" applyNumberFormat="1" applyFont="1" applyFill="1" applyBorder="1" applyAlignment="1">
      <alignment horizontal="right" vertical="center"/>
    </xf>
    <xf numFmtId="0" fontId="67" fillId="26" borderId="0" xfId="54" applyFont="1" applyFill="1" applyAlignment="1">
      <alignment horizontal="left" readingOrder="2"/>
    </xf>
    <xf numFmtId="0" fontId="86" fillId="26" borderId="0" xfId="54" applyFont="1" applyFill="1" applyAlignment="1">
      <alignment horizontal="right" vertical="center"/>
    </xf>
    <xf numFmtId="0" fontId="65" fillId="26" borderId="0" xfId="54" applyFont="1" applyFill="1" applyAlignment="1">
      <alignment horizontal="center" vertical="center"/>
    </xf>
    <xf numFmtId="166" fontId="65" fillId="26" borderId="0" xfId="54" applyNumberFormat="1" applyFont="1" applyFill="1" applyAlignment="1">
      <alignment vertical="center"/>
    </xf>
    <xf numFmtId="0" fontId="78" fillId="26" borderId="0" xfId="54" applyFont="1" applyFill="1" applyAlignment="1">
      <alignment horizontal="center" vertical="center"/>
    </xf>
    <xf numFmtId="166" fontId="68" fillId="26" borderId="0" xfId="54" applyNumberFormat="1" applyFont="1" applyFill="1" applyAlignment="1">
      <alignment vertical="center"/>
    </xf>
    <xf numFmtId="0" fontId="65" fillId="26" borderId="0" xfId="54" quotePrefix="1" applyFont="1" applyFill="1" applyAlignment="1">
      <alignment horizontal="right" vertical="center"/>
    </xf>
    <xf numFmtId="0" fontId="65" fillId="26" borderId="0" xfId="54" applyFont="1" applyFill="1" applyAlignment="1">
      <alignment horizontal="right" vertical="center"/>
    </xf>
    <xf numFmtId="0" fontId="68" fillId="26" borderId="0" xfId="54" applyFont="1" applyFill="1" applyAlignment="1">
      <alignment horizontal="right" vertical="center"/>
    </xf>
    <xf numFmtId="43" fontId="65" fillId="26" borderId="11" xfId="54" applyNumberFormat="1" applyFont="1" applyFill="1" applyBorder="1" applyAlignment="1">
      <alignment horizontal="left" wrapText="1"/>
    </xf>
    <xf numFmtId="37" fontId="62" fillId="26" borderId="0" xfId="54" applyNumberFormat="1" applyFont="1" applyFill="1" applyAlignment="1">
      <alignment horizontal="right" vertical="center" indent="1"/>
    </xf>
    <xf numFmtId="37" fontId="63" fillId="26" borderId="15" xfId="55" applyNumberFormat="1" applyFont="1" applyFill="1" applyBorder="1" applyAlignment="1">
      <alignment horizontal="right" vertical="center" indent="1"/>
    </xf>
    <xf numFmtId="37" fontId="62" fillId="26" borderId="0" xfId="33" applyNumberFormat="1" applyFont="1" applyFill="1" applyBorder="1" applyAlignment="1">
      <alignment horizontal="right" vertical="center" indent="2"/>
    </xf>
    <xf numFmtId="37" fontId="63" fillId="26" borderId="15" xfId="33" applyNumberFormat="1" applyFont="1" applyFill="1" applyBorder="1" applyAlignment="1">
      <alignment horizontal="right" vertical="center" indent="2"/>
    </xf>
    <xf numFmtId="37" fontId="64" fillId="26" borderId="0" xfId="55" applyNumberFormat="1" applyFont="1" applyFill="1" applyBorder="1" applyAlignment="1">
      <alignment horizontal="right" vertical="center"/>
    </xf>
    <xf numFmtId="0" fontId="64" fillId="26" borderId="0" xfId="46" applyFont="1" applyFill="1"/>
    <xf numFmtId="0" fontId="68" fillId="26" borderId="0" xfId="46" applyFont="1" applyFill="1"/>
    <xf numFmtId="0" fontId="69" fillId="26" borderId="0" xfId="54" applyFont="1" applyFill="1" applyAlignment="1" applyProtection="1">
      <alignment horizontal="center" vertical="top"/>
      <protection locked="0"/>
    </xf>
    <xf numFmtId="166" fontId="65" fillId="26" borderId="11" xfId="54" applyNumberFormat="1" applyFont="1" applyFill="1" applyBorder="1" applyAlignment="1">
      <alignment horizontal="center" vertical="center" wrapText="1"/>
    </xf>
    <xf numFmtId="170" fontId="41" fillId="26" borderId="0" xfId="29" applyNumberFormat="1" applyFont="1" applyFill="1" applyBorder="1" applyAlignment="1"/>
    <xf numFmtId="37" fontId="63" fillId="26" borderId="15" xfId="29" applyNumberFormat="1" applyFont="1" applyFill="1" applyBorder="1" applyAlignment="1">
      <alignment horizontal="right" vertical="center" indent="1"/>
    </xf>
    <xf numFmtId="41" fontId="69" fillId="26" borderId="0" xfId="29" applyNumberFormat="1" applyFont="1" applyFill="1" applyAlignment="1">
      <alignment horizontal="right" vertical="center"/>
    </xf>
    <xf numFmtId="37" fontId="88" fillId="26" borderId="0" xfId="29" applyNumberFormat="1" applyFont="1" applyFill="1" applyBorder="1" applyAlignment="1">
      <alignment horizontal="right" vertical="center"/>
    </xf>
    <xf numFmtId="37" fontId="73" fillId="26" borderId="0" xfId="52" applyNumberFormat="1" applyFont="1" applyFill="1" applyAlignment="1">
      <alignment horizontal="right" vertical="center"/>
    </xf>
    <xf numFmtId="37" fontId="88" fillId="26" borderId="0" xfId="29" applyNumberFormat="1" applyFont="1" applyFill="1" applyBorder="1" applyAlignment="1">
      <alignment horizontal="right" vertical="center" readingOrder="2"/>
    </xf>
    <xf numFmtId="41" fontId="69" fillId="26" borderId="0" xfId="53" applyNumberFormat="1" applyFont="1" applyFill="1" applyBorder="1" applyAlignment="1">
      <alignment horizontal="right" vertical="center"/>
    </xf>
    <xf numFmtId="41" fontId="69" fillId="26" borderId="0" xfId="29" applyNumberFormat="1" applyFont="1" applyFill="1" applyBorder="1" applyAlignment="1">
      <alignment horizontal="right" vertical="center"/>
    </xf>
    <xf numFmtId="169" fontId="68" fillId="26" borderId="0" xfId="54" applyNumberFormat="1" applyFont="1" applyFill="1" applyAlignment="1">
      <alignment vertical="center"/>
    </xf>
    <xf numFmtId="0" fontId="67" fillId="26" borderId="11" xfId="54" applyFont="1" applyFill="1" applyBorder="1"/>
    <xf numFmtId="166" fontId="64" fillId="26" borderId="11" xfId="54" applyNumberFormat="1" applyFont="1" applyFill="1" applyBorder="1"/>
    <xf numFmtId="0" fontId="64" fillId="26" borderId="11" xfId="54" applyFont="1" applyFill="1" applyBorder="1"/>
    <xf numFmtId="0" fontId="67" fillId="26" borderId="11" xfId="54" applyFont="1" applyFill="1" applyBorder="1" applyAlignment="1">
      <alignment horizontal="left"/>
    </xf>
    <xf numFmtId="0" fontId="69" fillId="26" borderId="0" xfId="54" applyFont="1" applyFill="1"/>
    <xf numFmtId="38" fontId="69" fillId="26" borderId="0" xfId="54" applyNumberFormat="1" applyFont="1" applyFill="1" applyAlignment="1">
      <alignment horizontal="right"/>
    </xf>
    <xf numFmtId="0" fontId="89" fillId="26" borderId="0" xfId="54" applyFont="1" applyFill="1" applyAlignment="1">
      <alignment vertical="top"/>
    </xf>
    <xf numFmtId="166" fontId="64" fillId="26" borderId="0" xfId="54" applyNumberFormat="1" applyFont="1" applyFill="1" applyAlignment="1">
      <alignment vertical="top"/>
    </xf>
    <xf numFmtId="0" fontId="65" fillId="26" borderId="0" xfId="54" applyFont="1" applyFill="1" applyAlignment="1">
      <alignment horizontal="right" vertical="top"/>
    </xf>
    <xf numFmtId="0" fontId="68" fillId="26" borderId="0" xfId="54" applyFont="1" applyFill="1" applyAlignment="1">
      <alignment horizontal="right" vertical="top"/>
    </xf>
    <xf numFmtId="0" fontId="71" fillId="26" borderId="0" xfId="54" applyFont="1" applyFill="1" applyAlignment="1">
      <alignment horizontal="right" vertical="top"/>
    </xf>
    <xf numFmtId="169" fontId="71" fillId="26" borderId="0" xfId="54" applyNumberFormat="1" applyFont="1" applyFill="1" applyAlignment="1">
      <alignment vertical="top"/>
    </xf>
    <xf numFmtId="167" fontId="64" fillId="26" borderId="0" xfId="54" applyNumberFormat="1" applyFont="1" applyFill="1" applyAlignment="1">
      <alignment vertical="top"/>
    </xf>
    <xf numFmtId="0" fontId="64" fillId="26" borderId="0" xfId="54" applyFont="1" applyFill="1" applyAlignment="1">
      <alignment horizontal="right" vertical="top"/>
    </xf>
    <xf numFmtId="169" fontId="90" fillId="26" borderId="0" xfId="54" applyNumberFormat="1" applyFont="1" applyFill="1" applyAlignment="1">
      <alignment vertical="top"/>
    </xf>
    <xf numFmtId="167" fontId="90" fillId="26" borderId="0" xfId="54" applyNumberFormat="1" applyFont="1" applyFill="1" applyAlignment="1">
      <alignment vertical="top"/>
    </xf>
    <xf numFmtId="167" fontId="91" fillId="26" borderId="0" xfId="54" applyNumberFormat="1" applyFont="1" applyFill="1" applyAlignment="1">
      <alignment vertical="top"/>
    </xf>
    <xf numFmtId="0" fontId="67" fillId="26" borderId="0" xfId="54" applyFont="1" applyFill="1" applyAlignment="1">
      <alignment vertical="center" wrapText="1"/>
    </xf>
    <xf numFmtId="0" fontId="65" fillId="26" borderId="11" xfId="54" applyFont="1" applyFill="1" applyBorder="1" applyAlignment="1">
      <alignment horizontal="center" vertical="center"/>
    </xf>
    <xf numFmtId="170" fontId="65" fillId="26" borderId="13" xfId="29" applyNumberFormat="1" applyFont="1" applyFill="1" applyBorder="1" applyAlignment="1">
      <alignment horizontal="center" vertical="center"/>
    </xf>
    <xf numFmtId="170" fontId="65" fillId="26" borderId="13" xfId="29" applyNumberFormat="1" applyFont="1" applyFill="1" applyBorder="1" applyAlignment="1">
      <alignment horizontal="right" vertical="center" indent="1"/>
    </xf>
    <xf numFmtId="170" fontId="65" fillId="26" borderId="13" xfId="29" applyNumberFormat="1" applyFont="1" applyFill="1" applyBorder="1" applyAlignment="1">
      <alignment horizontal="right" vertical="center"/>
    </xf>
    <xf numFmtId="0" fontId="69" fillId="26" borderId="0" xfId="54" applyFont="1" applyFill="1" applyAlignment="1">
      <alignment horizontal="right" vertical="center" wrapText="1"/>
    </xf>
    <xf numFmtId="0" fontId="64" fillId="26" borderId="0" xfId="54" applyFont="1" applyFill="1" applyAlignment="1" applyProtection="1">
      <alignment horizontal="right" vertical="center"/>
      <protection locked="0"/>
    </xf>
    <xf numFmtId="0" fontId="65" fillId="26" borderId="11" xfId="54" applyFont="1" applyFill="1" applyBorder="1" applyAlignment="1" applyProtection="1">
      <alignment horizontal="left" vertical="center"/>
      <protection locked="0"/>
    </xf>
    <xf numFmtId="3" fontId="65" fillId="26" borderId="11" xfId="54" applyNumberFormat="1" applyFont="1" applyFill="1" applyBorder="1" applyAlignment="1" applyProtection="1">
      <alignment horizontal="center" vertical="center"/>
      <protection locked="0"/>
    </xf>
    <xf numFmtId="0" fontId="69" fillId="26" borderId="0" xfId="54" applyFont="1" applyFill="1" applyAlignment="1">
      <alignment horizontal="right" vertical="top" wrapText="1"/>
    </xf>
    <xf numFmtId="0" fontId="67" fillId="26" borderId="0" xfId="54" applyFont="1" applyFill="1" applyAlignment="1" applyProtection="1">
      <alignment horizontal="right" vertical="center"/>
      <protection locked="0"/>
    </xf>
    <xf numFmtId="0" fontId="67" fillId="26" borderId="0" xfId="54" applyFont="1" applyFill="1" applyAlignment="1" applyProtection="1">
      <alignment horizontal="center" vertical="top"/>
      <protection locked="0"/>
    </xf>
    <xf numFmtId="0" fontId="67" fillId="26" borderId="0" xfId="54" applyFont="1" applyFill="1" applyAlignment="1">
      <alignment horizontal="right" vertical="top" wrapText="1"/>
    </xf>
    <xf numFmtId="170" fontId="65" fillId="26" borderId="13" xfId="29" applyNumberFormat="1" applyFont="1" applyFill="1" applyBorder="1" applyAlignment="1">
      <alignment horizontal="right" vertical="center" wrapText="1"/>
    </xf>
    <xf numFmtId="170" fontId="65" fillId="26" borderId="13" xfId="29" applyNumberFormat="1" applyFont="1" applyFill="1" applyBorder="1" applyAlignment="1">
      <alignment horizontal="right" vertical="center" wrapText="1" indent="1"/>
    </xf>
    <xf numFmtId="37" fontId="65" fillId="26" borderId="11" xfId="53" applyNumberFormat="1" applyFont="1" applyFill="1" applyBorder="1" applyAlignment="1" applyProtection="1">
      <alignment horizontal="right" vertical="center" indent="1"/>
      <protection locked="0"/>
    </xf>
    <xf numFmtId="0" fontId="64" fillId="0" borderId="0" xfId="54" applyFont="1" applyProtection="1">
      <protection locked="0"/>
    </xf>
    <xf numFmtId="0" fontId="71" fillId="0" borderId="0" xfId="54" applyFont="1" applyProtection="1">
      <protection locked="0"/>
    </xf>
    <xf numFmtId="0" fontId="64" fillId="26" borderId="0" xfId="54" applyFont="1" applyFill="1" applyAlignment="1" applyProtection="1">
      <alignment horizontal="center" vertical="center"/>
      <protection locked="0"/>
    </xf>
    <xf numFmtId="173" fontId="64" fillId="26" borderId="0" xfId="54" applyNumberFormat="1" applyFont="1" applyFill="1" applyAlignment="1" applyProtection="1">
      <alignment horizontal="right" vertical="center"/>
      <protection locked="0"/>
    </xf>
    <xf numFmtId="173" fontId="64" fillId="0" borderId="0" xfId="54" applyNumberFormat="1" applyFont="1" applyProtection="1">
      <protection locked="0"/>
    </xf>
    <xf numFmtId="173" fontId="71" fillId="0" borderId="0" xfId="54" applyNumberFormat="1" applyFont="1" applyProtection="1">
      <protection locked="0"/>
    </xf>
    <xf numFmtId="165" fontId="64" fillId="0" borderId="0" xfId="54" applyNumberFormat="1" applyFont="1" applyProtection="1">
      <protection locked="0"/>
    </xf>
    <xf numFmtId="0" fontId="83" fillId="0" borderId="0" xfId="54" applyFont="1" applyProtection="1">
      <protection locked="0"/>
    </xf>
    <xf numFmtId="0" fontId="11" fillId="26" borderId="0" xfId="52" applyFont="1" applyFill="1" applyAlignment="1">
      <alignment horizontal="right"/>
    </xf>
    <xf numFmtId="0" fontId="63" fillId="26" borderId="11" xfId="52" applyFont="1" applyFill="1" applyBorder="1" applyProtection="1">
      <protection locked="0"/>
    </xf>
    <xf numFmtId="0" fontId="11" fillId="26" borderId="0" xfId="52" applyFont="1" applyFill="1"/>
    <xf numFmtId="0" fontId="11" fillId="26" borderId="0" xfId="2654" applyFont="1" applyFill="1"/>
    <xf numFmtId="0" fontId="11" fillId="26" borderId="0" xfId="2654" applyFont="1" applyFill="1" applyAlignment="1">
      <alignment horizontal="center" vertical="justify"/>
    </xf>
    <xf numFmtId="0" fontId="69" fillId="26" borderId="0" xfId="52" applyFont="1" applyFill="1" applyAlignment="1">
      <alignment vertical="center"/>
    </xf>
    <xf numFmtId="0" fontId="11" fillId="26" borderId="0" xfId="52" applyFont="1" applyFill="1" applyAlignment="1">
      <alignment vertical="center"/>
    </xf>
    <xf numFmtId="0" fontId="69" fillId="26" borderId="0" xfId="52" applyFont="1" applyFill="1" applyAlignment="1">
      <alignment horizontal="center" vertical="center"/>
    </xf>
    <xf numFmtId="0" fontId="69" fillId="26" borderId="0" xfId="52" applyFont="1" applyFill="1" applyAlignment="1">
      <alignment vertical="center" wrapText="1"/>
    </xf>
    <xf numFmtId="0" fontId="69" fillId="26" borderId="0" xfId="52" applyFont="1" applyFill="1" applyAlignment="1">
      <alignment horizontal="center" vertical="center" wrapText="1"/>
    </xf>
    <xf numFmtId="0" fontId="69" fillId="26" borderId="0" xfId="52" applyFont="1" applyFill="1" applyAlignment="1">
      <alignment horizontal="right" vertical="center" wrapText="1"/>
    </xf>
    <xf numFmtId="3" fontId="11" fillId="26" borderId="0" xfId="52" applyNumberFormat="1" applyFont="1" applyFill="1" applyAlignment="1">
      <alignment horizontal="center" vertical="center"/>
    </xf>
    <xf numFmtId="0" fontId="41" fillId="26" borderId="0" xfId="52" applyFont="1" applyFill="1"/>
    <xf numFmtId="0" fontId="64" fillId="0" borderId="0" xfId="2654" applyFont="1" applyAlignment="1">
      <alignment horizontal="right" vertical="top"/>
    </xf>
    <xf numFmtId="0" fontId="64" fillId="0" borderId="0" xfId="2654" applyFont="1"/>
    <xf numFmtId="0" fontId="64" fillId="0" borderId="0" xfId="2654" applyFont="1" applyAlignment="1">
      <alignment horizontal="center" vertical="justify"/>
    </xf>
    <xf numFmtId="0" fontId="68" fillId="0" borderId="0" xfId="2654" applyFont="1" applyAlignment="1">
      <alignment vertical="center" wrapText="1"/>
    </xf>
    <xf numFmtId="0" fontId="64" fillId="0" borderId="0" xfId="2654" applyFont="1" applyAlignment="1">
      <alignment horizontal="center" vertical="center"/>
    </xf>
    <xf numFmtId="0" fontId="64" fillId="0" borderId="0" xfId="2654" applyFont="1" applyAlignment="1">
      <alignment vertical="center"/>
    </xf>
    <xf numFmtId="43" fontId="64" fillId="0" borderId="0" xfId="2654" applyNumberFormat="1" applyFont="1" applyAlignment="1">
      <alignment vertical="center"/>
    </xf>
    <xf numFmtId="3" fontId="64" fillId="0" borderId="0" xfId="2654" applyNumberFormat="1" applyFont="1" applyAlignment="1">
      <alignment vertical="center"/>
    </xf>
    <xf numFmtId="0" fontId="65" fillId="0" borderId="0" xfId="2654" applyFont="1"/>
    <xf numFmtId="37" fontId="65" fillId="0" borderId="0" xfId="2654" applyNumberFormat="1" applyFont="1"/>
    <xf numFmtId="0" fontId="63" fillId="26" borderId="0" xfId="46" applyFont="1" applyFill="1" applyAlignment="1">
      <alignment horizontal="right" readingOrder="2"/>
    </xf>
    <xf numFmtId="0" fontId="76" fillId="26" borderId="0" xfId="46" applyFont="1" applyFill="1"/>
    <xf numFmtId="0" fontId="70" fillId="26" borderId="0" xfId="46" applyFont="1" applyFill="1" applyAlignment="1">
      <alignment horizontal="right" readingOrder="2"/>
    </xf>
    <xf numFmtId="172" fontId="64" fillId="26" borderId="0" xfId="53" applyNumberFormat="1" applyFont="1" applyFill="1" applyAlignment="1" applyProtection="1">
      <alignment horizontal="right" vertical="center"/>
      <protection locked="0"/>
    </xf>
    <xf numFmtId="37" fontId="64" fillId="26" borderId="0" xfId="53" applyNumberFormat="1" applyFont="1" applyFill="1" applyAlignment="1" applyProtection="1">
      <alignment vertical="center"/>
      <protection locked="0"/>
    </xf>
    <xf numFmtId="170" fontId="64" fillId="26" borderId="0" xfId="53" applyNumberFormat="1" applyFont="1" applyFill="1" applyAlignment="1" applyProtection="1">
      <alignment vertical="center"/>
      <protection locked="0"/>
    </xf>
    <xf numFmtId="3" fontId="64" fillId="26" borderId="0" xfId="54" applyNumberFormat="1" applyFont="1" applyFill="1" applyAlignment="1" applyProtection="1">
      <alignment vertical="center"/>
      <protection locked="0"/>
    </xf>
    <xf numFmtId="170" fontId="64" fillId="26" borderId="0" xfId="29" applyNumberFormat="1" applyFont="1" applyFill="1" applyAlignment="1">
      <alignment vertical="center"/>
    </xf>
    <xf numFmtId="0" fontId="68" fillId="26" borderId="0" xfId="54" applyFont="1" applyFill="1" applyAlignment="1">
      <alignment vertical="center"/>
    </xf>
    <xf numFmtId="0" fontId="64" fillId="26" borderId="0" xfId="54" applyFont="1" applyFill="1" applyAlignment="1">
      <alignment vertical="center"/>
    </xf>
    <xf numFmtId="37" fontId="65" fillId="26" borderId="13" xfId="29" applyNumberFormat="1" applyFont="1" applyFill="1" applyBorder="1" applyAlignment="1">
      <alignment horizontal="right" vertical="center"/>
    </xf>
    <xf numFmtId="37" fontId="65" fillId="26" borderId="15" xfId="29" applyNumberFormat="1" applyFont="1" applyFill="1" applyBorder="1" applyAlignment="1">
      <alignment horizontal="right" vertical="center"/>
    </xf>
    <xf numFmtId="41" fontId="65" fillId="26" borderId="15" xfId="29" applyNumberFormat="1" applyFont="1" applyFill="1" applyBorder="1" applyAlignment="1">
      <alignment horizontal="right" vertical="center"/>
    </xf>
    <xf numFmtId="37" fontId="65" fillId="26" borderId="15" xfId="29" applyNumberFormat="1" applyFont="1" applyFill="1" applyBorder="1" applyAlignment="1">
      <alignment horizontal="right" vertical="center" indent="1"/>
    </xf>
    <xf numFmtId="37" fontId="62" fillId="26" borderId="11" xfId="54" applyNumberFormat="1" applyFont="1" applyFill="1" applyBorder="1" applyAlignment="1">
      <alignment horizontal="right" vertical="center" indent="1"/>
    </xf>
    <xf numFmtId="0" fontId="63" fillId="26" borderId="11" xfId="46" applyFont="1" applyFill="1" applyBorder="1" applyAlignment="1">
      <alignment horizontal="right" vertical="center" readingOrder="2"/>
    </xf>
    <xf numFmtId="0" fontId="67" fillId="26" borderId="0" xfId="46" applyFont="1" applyFill="1" applyAlignment="1">
      <alignment horizontal="left"/>
    </xf>
    <xf numFmtId="37" fontId="65" fillId="0" borderId="13" xfId="29" applyNumberFormat="1" applyFont="1" applyFill="1" applyBorder="1" applyAlignment="1">
      <alignment horizontal="right" vertical="center"/>
    </xf>
    <xf numFmtId="37" fontId="64" fillId="0" borderId="0" xfId="2654" applyNumberFormat="1" applyFont="1" applyAlignment="1">
      <alignment horizontal="right" vertical="center"/>
    </xf>
    <xf numFmtId="0" fontId="64" fillId="0" borderId="0" xfId="2654" applyFont="1" applyAlignment="1">
      <alignment horizontal="right" vertical="center"/>
    </xf>
    <xf numFmtId="0" fontId="69" fillId="26" borderId="0" xfId="54" applyFont="1" applyFill="1" applyAlignment="1">
      <alignment horizontal="right" vertical="top"/>
    </xf>
    <xf numFmtId="0" fontId="65" fillId="26" borderId="0" xfId="54" applyFont="1" applyFill="1" applyAlignment="1">
      <alignment horizontal="right"/>
    </xf>
    <xf numFmtId="38" fontId="66" fillId="26" borderId="0" xfId="54" applyNumberFormat="1" applyFont="1" applyFill="1" applyAlignment="1">
      <alignment horizontal="center"/>
    </xf>
    <xf numFmtId="0" fontId="67" fillId="26" borderId="11" xfId="54" applyFont="1" applyFill="1" applyBorder="1" applyAlignment="1" applyProtection="1">
      <alignment horizontal="center" vertical="center"/>
      <protection locked="0"/>
    </xf>
    <xf numFmtId="0" fontId="65" fillId="26" borderId="11" xfId="54" applyFont="1" applyFill="1" applyBorder="1" applyAlignment="1" applyProtection="1">
      <alignment horizontal="center" vertical="center"/>
      <protection locked="0"/>
    </xf>
    <xf numFmtId="0" fontId="64" fillId="26" borderId="11" xfId="52" applyFont="1" applyFill="1" applyBorder="1"/>
    <xf numFmtId="0" fontId="67" fillId="26" borderId="11" xfId="52" applyFont="1" applyFill="1" applyBorder="1" applyAlignment="1">
      <alignment horizontal="center" vertical="center" wrapText="1"/>
    </xf>
    <xf numFmtId="0" fontId="67" fillId="26" borderId="11" xfId="29" applyNumberFormat="1" applyFont="1" applyFill="1" applyBorder="1" applyAlignment="1">
      <alignment horizontal="center" vertical="center" wrapText="1"/>
    </xf>
    <xf numFmtId="41" fontId="69" fillId="26" borderId="0" xfId="53" applyNumberFormat="1" applyFont="1" applyFill="1" applyBorder="1" applyAlignment="1">
      <alignment horizontal="right" vertical="center" readingOrder="2"/>
    </xf>
    <xf numFmtId="173" fontId="83" fillId="26" borderId="0" xfId="54" applyNumberFormat="1" applyFont="1" applyFill="1" applyProtection="1">
      <protection locked="0"/>
    </xf>
    <xf numFmtId="173" fontId="64" fillId="26" borderId="0" xfId="54" applyNumberFormat="1" applyFont="1" applyFill="1" applyProtection="1">
      <protection locked="0"/>
    </xf>
    <xf numFmtId="165" fontId="64" fillId="26" borderId="0" xfId="54" applyNumberFormat="1" applyFont="1" applyFill="1" applyProtection="1">
      <protection locked="0"/>
    </xf>
    <xf numFmtId="165" fontId="64" fillId="26" borderId="0" xfId="29" applyNumberFormat="1" applyFont="1" applyFill="1" applyBorder="1" applyProtection="1">
      <protection locked="0"/>
    </xf>
    <xf numFmtId="173" fontId="64" fillId="27" borderId="0" xfId="54" applyNumberFormat="1" applyFont="1" applyFill="1" applyProtection="1">
      <protection locked="0"/>
    </xf>
    <xf numFmtId="0" fontId="64" fillId="27" borderId="0" xfId="54" applyFont="1" applyFill="1" applyProtection="1">
      <protection locked="0"/>
    </xf>
    <xf numFmtId="170" fontId="64" fillId="26" borderId="0" xfId="29" applyNumberFormat="1" applyFont="1" applyFill="1"/>
    <xf numFmtId="0" fontId="68" fillId="26" borderId="0" xfId="54" applyFont="1" applyFill="1" applyAlignment="1" applyProtection="1">
      <alignment vertical="center"/>
      <protection locked="0"/>
    </xf>
    <xf numFmtId="0" fontId="65" fillId="26" borderId="0" xfId="54" applyFont="1" applyFill="1" applyAlignment="1" applyProtection="1">
      <alignment vertical="center"/>
      <protection locked="0"/>
    </xf>
    <xf numFmtId="0" fontId="65" fillId="27" borderId="0" xfId="54" applyFont="1" applyFill="1" applyAlignment="1" applyProtection="1">
      <alignment vertical="center"/>
      <protection locked="0"/>
    </xf>
    <xf numFmtId="37" fontId="68" fillId="0" borderId="0" xfId="29" applyNumberFormat="1" applyFont="1" applyFill="1" applyBorder="1" applyAlignment="1">
      <alignment horizontal="right" vertical="center"/>
    </xf>
    <xf numFmtId="166" fontId="65" fillId="26" borderId="13" xfId="54" applyNumberFormat="1" applyFont="1" applyFill="1" applyBorder="1" applyAlignment="1">
      <alignment horizontal="center" vertical="center" wrapText="1"/>
    </xf>
    <xf numFmtId="0" fontId="64" fillId="0" borderId="0" xfId="2654" applyFont="1" applyAlignment="1">
      <alignment horizontal="right"/>
    </xf>
    <xf numFmtId="0" fontId="64" fillId="0" borderId="0" xfId="2654" applyFont="1" applyAlignment="1">
      <alignment horizontal="right" vertical="justify"/>
    </xf>
    <xf numFmtId="0" fontId="64" fillId="0" borderId="0" xfId="0" applyFont="1" applyAlignment="1">
      <alignment horizontal="right" wrapText="1"/>
    </xf>
    <xf numFmtId="0" fontId="64" fillId="0" borderId="0" xfId="0" applyFont="1" applyAlignment="1">
      <alignment vertical="center" wrapText="1"/>
    </xf>
    <xf numFmtId="37" fontId="62" fillId="0" borderId="0" xfId="0" applyNumberFormat="1" applyFont="1" applyAlignment="1">
      <alignment vertical="center"/>
    </xf>
    <xf numFmtId="3" fontId="74" fillId="0" borderId="0" xfId="0" applyNumberFormat="1" applyFont="1"/>
    <xf numFmtId="3" fontId="62" fillId="0" borderId="0" xfId="0" applyNumberFormat="1" applyFont="1"/>
    <xf numFmtId="3" fontId="62" fillId="0" borderId="0" xfId="0" applyNumberFormat="1" applyFont="1" applyAlignment="1">
      <alignment vertical="center"/>
    </xf>
    <xf numFmtId="3" fontId="64" fillId="0" borderId="0" xfId="0" applyNumberFormat="1" applyFont="1"/>
    <xf numFmtId="170" fontId="68" fillId="26" borderId="0" xfId="29" applyNumberFormat="1" applyFont="1" applyFill="1" applyAlignment="1">
      <alignment horizontal="right" vertical="center"/>
    </xf>
    <xf numFmtId="0" fontId="68" fillId="26" borderId="0" xfId="52" applyFont="1" applyFill="1" applyAlignment="1">
      <alignment vertical="center"/>
    </xf>
    <xf numFmtId="10" fontId="64" fillId="26" borderId="0" xfId="29" applyNumberFormat="1" applyFont="1" applyFill="1"/>
    <xf numFmtId="0" fontId="64" fillId="26" borderId="0" xfId="52" applyFont="1" applyFill="1"/>
    <xf numFmtId="3" fontId="64" fillId="26" borderId="0" xfId="29" applyNumberFormat="1" applyFont="1" applyFill="1" applyAlignment="1">
      <alignment horizontal="center"/>
    </xf>
    <xf numFmtId="170" fontId="64" fillId="26" borderId="0" xfId="29" applyNumberFormat="1" applyFont="1" applyFill="1" applyAlignment="1">
      <alignment horizontal="right"/>
    </xf>
    <xf numFmtId="0" fontId="67" fillId="26" borderId="0" xfId="46" applyFont="1" applyFill="1" applyAlignment="1">
      <alignment horizontal="right" vertical="center" shrinkToFit="1"/>
    </xf>
    <xf numFmtId="37" fontId="67" fillId="26" borderId="0" xfId="55" applyNumberFormat="1" applyFont="1" applyFill="1" applyBorder="1" applyAlignment="1">
      <alignment horizontal="right" vertical="center"/>
    </xf>
    <xf numFmtId="41" fontId="67" fillId="26" borderId="0" xfId="55" applyNumberFormat="1" applyFont="1" applyFill="1" applyBorder="1" applyAlignment="1">
      <alignment horizontal="right" vertical="center"/>
    </xf>
    <xf numFmtId="0" fontId="69" fillId="26" borderId="0" xfId="46" applyFont="1" applyFill="1" applyAlignment="1">
      <alignment horizontal="right" vertical="center" shrinkToFit="1"/>
    </xf>
    <xf numFmtId="37" fontId="69" fillId="26" borderId="0" xfId="55" applyNumberFormat="1" applyFont="1" applyFill="1" applyBorder="1" applyAlignment="1">
      <alignment horizontal="right" vertical="center"/>
    </xf>
    <xf numFmtId="41" fontId="69" fillId="26" borderId="0" xfId="55" applyNumberFormat="1" applyFont="1" applyFill="1" applyBorder="1" applyAlignment="1">
      <alignment horizontal="right" vertical="center"/>
    </xf>
    <xf numFmtId="37" fontId="67" fillId="26" borderId="0" xfId="53" applyNumberFormat="1" applyFont="1" applyFill="1" applyBorder="1" applyAlignment="1">
      <alignment horizontal="right" vertical="center"/>
    </xf>
    <xf numFmtId="37" fontId="67" fillId="26" borderId="15" xfId="53" applyNumberFormat="1" applyFont="1" applyFill="1" applyBorder="1" applyAlignment="1">
      <alignment horizontal="right" vertical="center"/>
    </xf>
    <xf numFmtId="38" fontId="71" fillId="26" borderId="11" xfId="29" applyNumberFormat="1" applyFont="1" applyFill="1" applyBorder="1"/>
    <xf numFmtId="38" fontId="85" fillId="26" borderId="0" xfId="29" applyNumberFormat="1" applyFont="1" applyFill="1" applyBorder="1" applyAlignment="1">
      <alignment horizontal="center" vertical="center" wrapText="1"/>
    </xf>
    <xf numFmtId="38" fontId="63" fillId="26" borderId="0" xfId="29" applyNumberFormat="1" applyFont="1" applyFill="1" applyBorder="1"/>
    <xf numFmtId="38" fontId="71" fillId="26" borderId="0" xfId="29" applyNumberFormat="1" applyFont="1" applyFill="1"/>
    <xf numFmtId="37" fontId="63" fillId="26" borderId="15" xfId="29" applyNumberFormat="1" applyFont="1" applyFill="1" applyBorder="1" applyAlignment="1">
      <alignment vertical="center"/>
    </xf>
    <xf numFmtId="38" fontId="71" fillId="26" borderId="0" xfId="29" applyNumberFormat="1" applyFont="1" applyFill="1" applyBorder="1"/>
    <xf numFmtId="170" fontId="64" fillId="26" borderId="0" xfId="55" applyNumberFormat="1" applyFont="1" applyFill="1" applyBorder="1" applyAlignment="1">
      <alignment vertical="center" wrapText="1"/>
    </xf>
    <xf numFmtId="170" fontId="62" fillId="26" borderId="0" xfId="55" applyNumberFormat="1" applyFont="1" applyFill="1" applyBorder="1"/>
    <xf numFmtId="170" fontId="64" fillId="26" borderId="0" xfId="55" applyNumberFormat="1" applyFont="1" applyFill="1"/>
    <xf numFmtId="0" fontId="69" fillId="26" borderId="0" xfId="46" applyFont="1" applyFill="1"/>
    <xf numFmtId="0" fontId="67" fillId="26" borderId="0" xfId="46" applyFont="1" applyFill="1"/>
    <xf numFmtId="3" fontId="69" fillId="26" borderId="0" xfId="55" applyNumberFormat="1" applyFont="1" applyFill="1" applyBorder="1" applyAlignment="1">
      <alignment horizontal="right" vertical="center"/>
    </xf>
    <xf numFmtId="37" fontId="64" fillId="26" borderId="0" xfId="46" applyNumberFormat="1" applyFont="1" applyFill="1"/>
    <xf numFmtId="41" fontId="64" fillId="26" borderId="0" xfId="46" applyNumberFormat="1" applyFont="1" applyFill="1"/>
    <xf numFmtId="0" fontId="62" fillId="26" borderId="0" xfId="54" applyFont="1" applyFill="1" applyAlignment="1">
      <alignment horizontal="right"/>
    </xf>
    <xf numFmtId="37" fontId="68" fillId="26" borderId="0" xfId="54" applyNumberFormat="1" applyFont="1" applyFill="1" applyAlignment="1">
      <alignment vertical="center"/>
    </xf>
    <xf numFmtId="0" fontId="65" fillId="26" borderId="0" xfId="54" applyFont="1" applyFill="1" applyAlignment="1">
      <alignment vertical="center"/>
    </xf>
    <xf numFmtId="0" fontId="64" fillId="26" borderId="0" xfId="54" applyFont="1" applyFill="1" applyAlignment="1" applyProtection="1">
      <alignment vertical="center"/>
      <protection locked="0"/>
    </xf>
    <xf numFmtId="0" fontId="67" fillId="26" borderId="0" xfId="29" applyNumberFormat="1" applyFont="1" applyFill="1" applyBorder="1" applyAlignment="1">
      <alignment vertical="center" wrapText="1"/>
    </xf>
    <xf numFmtId="170" fontId="67" fillId="26" borderId="12" xfId="29" applyNumberFormat="1" applyFont="1" applyFill="1" applyBorder="1" applyAlignment="1">
      <alignment horizontal="center" vertical="center"/>
    </xf>
    <xf numFmtId="0" fontId="67" fillId="26" borderId="12" xfId="54" applyFont="1" applyFill="1" applyBorder="1" applyAlignment="1">
      <alignment horizontal="center" vertical="center"/>
    </xf>
    <xf numFmtId="170" fontId="64" fillId="26" borderId="0" xfId="29" applyNumberFormat="1" applyFont="1" applyFill="1" applyBorder="1" applyAlignment="1">
      <alignment vertical="top"/>
    </xf>
    <xf numFmtId="170" fontId="64" fillId="26" borderId="0" xfId="29" applyNumberFormat="1" applyFont="1" applyFill="1" applyAlignment="1">
      <alignment horizontal="center" vertical="justify"/>
    </xf>
    <xf numFmtId="170" fontId="72" fillId="26" borderId="0" xfId="29" applyNumberFormat="1" applyFont="1" applyFill="1" applyAlignment="1">
      <alignment horizontal="right" vertical="center"/>
    </xf>
    <xf numFmtId="170" fontId="71" fillId="26" borderId="0" xfId="29" applyNumberFormat="1" applyFont="1" applyFill="1" applyBorder="1" applyAlignment="1">
      <alignment horizontal="right" vertical="center"/>
    </xf>
    <xf numFmtId="2" fontId="64" fillId="26" borderId="0" xfId="29" applyNumberFormat="1" applyFont="1" applyFill="1" applyBorder="1" applyAlignment="1">
      <alignment vertical="center"/>
    </xf>
    <xf numFmtId="170" fontId="64" fillId="26" borderId="0" xfId="29" applyNumberFormat="1" applyFont="1" applyFill="1" applyBorder="1" applyAlignment="1">
      <alignment vertical="center"/>
    </xf>
    <xf numFmtId="170" fontId="64" fillId="26" borderId="0" xfId="29" applyNumberFormat="1" applyFont="1" applyFill="1" applyAlignment="1">
      <alignment horizontal="center" vertical="center"/>
    </xf>
    <xf numFmtId="170" fontId="72" fillId="26" borderId="0" xfId="29" applyNumberFormat="1" applyFont="1" applyFill="1" applyAlignment="1">
      <alignment vertical="center"/>
    </xf>
    <xf numFmtId="0" fontId="64" fillId="26" borderId="0" xfId="52" applyFont="1" applyFill="1" applyAlignment="1">
      <alignment vertical="top"/>
    </xf>
    <xf numFmtId="170" fontId="63" fillId="26" borderId="0" xfId="29" applyNumberFormat="1" applyFont="1" applyFill="1" applyBorder="1" applyAlignment="1">
      <alignment horizontal="right" vertical="center" wrapText="1"/>
    </xf>
    <xf numFmtId="0" fontId="62" fillId="26" borderId="0" xfId="52" applyFont="1" applyFill="1"/>
    <xf numFmtId="0" fontId="62" fillId="26" borderId="0" xfId="52" applyFont="1" applyFill="1" applyAlignment="1">
      <alignment vertical="center"/>
    </xf>
    <xf numFmtId="170" fontId="64" fillId="26" borderId="0" xfId="29" applyNumberFormat="1" applyFont="1" applyFill="1" applyAlignment="1">
      <alignment horizontal="right" vertical="center"/>
    </xf>
    <xf numFmtId="0" fontId="64" fillId="26" borderId="0" xfId="52" applyFont="1" applyFill="1" applyAlignment="1">
      <alignment vertical="center"/>
    </xf>
    <xf numFmtId="170" fontId="65" fillId="26" borderId="0" xfId="29" applyNumberFormat="1" applyFont="1" applyFill="1" applyBorder="1" applyAlignment="1">
      <alignment horizontal="right" vertical="center"/>
    </xf>
    <xf numFmtId="170" fontId="68" fillId="26" borderId="0" xfId="29" applyNumberFormat="1" applyFont="1" applyFill="1" applyBorder="1" applyAlignment="1">
      <alignment horizontal="right"/>
    </xf>
    <xf numFmtId="0" fontId="68" fillId="26" borderId="0" xfId="52" applyFont="1" applyFill="1"/>
    <xf numFmtId="0" fontId="67" fillId="26" borderId="13" xfId="29" applyNumberFormat="1" applyFont="1" applyFill="1" applyBorder="1" applyAlignment="1">
      <alignment horizontal="center" vertical="center" wrapText="1"/>
    </xf>
    <xf numFmtId="37" fontId="67" fillId="26" borderId="12" xfId="52" applyNumberFormat="1" applyFont="1" applyFill="1" applyBorder="1" applyAlignment="1">
      <alignment horizontal="center" vertical="center"/>
    </xf>
    <xf numFmtId="37" fontId="67" fillId="26" borderId="15" xfId="55" applyNumberFormat="1" applyFont="1" applyFill="1" applyBorder="1" applyAlignment="1">
      <alignment horizontal="right" vertical="center"/>
    </xf>
    <xf numFmtId="0" fontId="67" fillId="26" borderId="12" xfId="52" applyFont="1" applyFill="1" applyBorder="1" applyAlignment="1">
      <alignment horizontal="center" vertical="center"/>
    </xf>
    <xf numFmtId="166" fontId="65" fillId="0" borderId="11" xfId="0" applyNumberFormat="1" applyFont="1" applyBorder="1" applyAlignment="1">
      <alignment horizontal="right" vertical="center" indent="2"/>
    </xf>
    <xf numFmtId="41" fontId="69" fillId="26" borderId="0" xfId="53" applyNumberFormat="1" applyFont="1" applyFill="1" applyAlignment="1">
      <alignment horizontal="right" vertical="center"/>
    </xf>
    <xf numFmtId="170" fontId="63" fillId="26" borderId="0" xfId="29" applyNumberFormat="1" applyFont="1" applyFill="1" applyAlignment="1">
      <alignment horizontal="right" vertical="center" wrapText="1"/>
    </xf>
    <xf numFmtId="170" fontId="93" fillId="26" borderId="0" xfId="29" applyNumberFormat="1" applyFont="1" applyFill="1" applyAlignment="1">
      <alignment horizontal="right" vertical="center"/>
    </xf>
    <xf numFmtId="37" fontId="67" fillId="26" borderId="0" xfId="52" applyNumberFormat="1" applyFont="1" applyFill="1" applyAlignment="1">
      <alignment horizontal="center" vertical="center"/>
    </xf>
    <xf numFmtId="37" fontId="67" fillId="26" borderId="0" xfId="29" applyNumberFormat="1" applyFont="1" applyFill="1" applyBorder="1" applyAlignment="1">
      <alignment horizontal="right" vertical="center"/>
    </xf>
    <xf numFmtId="0" fontId="93" fillId="26" borderId="0" xfId="54" applyFont="1" applyFill="1" applyAlignment="1">
      <alignment vertical="center"/>
    </xf>
    <xf numFmtId="0" fontId="67" fillId="26" borderId="0" xfId="29" applyNumberFormat="1" applyFont="1" applyFill="1" applyAlignment="1">
      <alignment horizontal="right" vertical="center"/>
    </xf>
    <xf numFmtId="0" fontId="64" fillId="27" borderId="0" xfId="52" applyFont="1" applyFill="1"/>
    <xf numFmtId="37" fontId="69" fillId="26" borderId="0" xfId="53" applyNumberFormat="1" applyFont="1" applyFill="1" applyAlignment="1">
      <alignment horizontal="right" vertical="center"/>
    </xf>
    <xf numFmtId="37" fontId="67" fillId="26" borderId="0" xfId="53" applyNumberFormat="1" applyFont="1" applyFill="1" applyAlignment="1">
      <alignment horizontal="right" vertical="center"/>
    </xf>
    <xf numFmtId="37" fontId="69" fillId="0" borderId="0" xfId="29" applyNumberFormat="1" applyFont="1" applyFill="1" applyAlignment="1">
      <alignment horizontal="right" vertical="center"/>
    </xf>
    <xf numFmtId="170" fontId="64" fillId="0" borderId="0" xfId="29" applyNumberFormat="1" applyFont="1" applyFill="1" applyAlignment="1">
      <alignment vertical="center"/>
    </xf>
    <xf numFmtId="37" fontId="62" fillId="26" borderId="0" xfId="53" applyNumberFormat="1" applyFont="1" applyFill="1" applyAlignment="1">
      <alignment horizontal="right" vertical="center" indent="2"/>
    </xf>
    <xf numFmtId="0" fontId="67" fillId="0" borderId="0" xfId="29" applyNumberFormat="1" applyFont="1" applyFill="1" applyBorder="1" applyAlignment="1">
      <alignment vertical="center"/>
    </xf>
    <xf numFmtId="0" fontId="64" fillId="0" borderId="0" xfId="29" applyNumberFormat="1" applyFont="1" applyFill="1" applyBorder="1"/>
    <xf numFmtId="38" fontId="0" fillId="0" borderId="0" xfId="0" applyNumberFormat="1"/>
    <xf numFmtId="38" fontId="0" fillId="26" borderId="0" xfId="0" applyNumberFormat="1" applyFill="1"/>
    <xf numFmtId="178" fontId="64" fillId="26" borderId="0" xfId="53" applyNumberFormat="1" applyFont="1" applyFill="1" applyAlignment="1" applyProtection="1">
      <alignment horizontal="right" vertical="center"/>
      <protection locked="0"/>
    </xf>
    <xf numFmtId="0" fontId="68" fillId="26" borderId="0" xfId="54" applyFont="1" applyFill="1" applyAlignment="1" applyProtection="1">
      <alignment horizontal="center" vertical="center"/>
      <protection locked="0"/>
    </xf>
    <xf numFmtId="174" fontId="65" fillId="26" borderId="0" xfId="54" applyNumberFormat="1" applyFont="1" applyFill="1" applyAlignment="1" applyProtection="1">
      <alignment vertical="center"/>
      <protection locked="0"/>
    </xf>
    <xf numFmtId="37" fontId="69" fillId="26" borderId="0" xfId="29" applyNumberFormat="1" applyFont="1" applyFill="1" applyAlignment="1">
      <alignment horizontal="right" vertical="center" indent="1"/>
    </xf>
    <xf numFmtId="43" fontId="69" fillId="26" borderId="0" xfId="29" applyFont="1" applyFill="1" applyAlignment="1">
      <alignment horizontal="right" vertical="center"/>
    </xf>
    <xf numFmtId="0" fontId="67" fillId="26" borderId="11" xfId="29" applyNumberFormat="1" applyFont="1" applyFill="1" applyBorder="1" applyAlignment="1">
      <alignment horizontal="right" vertical="center" wrapText="1" indent="1"/>
    </xf>
    <xf numFmtId="37" fontId="64" fillId="0" borderId="0" xfId="0" applyNumberFormat="1" applyFont="1" applyAlignment="1">
      <alignment horizontal="right" vertical="center"/>
    </xf>
    <xf numFmtId="37" fontId="64" fillId="26" borderId="0" xfId="0" applyNumberFormat="1" applyFont="1" applyFill="1" applyAlignment="1">
      <alignment horizontal="right" vertical="center"/>
    </xf>
    <xf numFmtId="37" fontId="64" fillId="59" borderId="0" xfId="0" applyNumberFormat="1" applyFont="1" applyFill="1" applyAlignment="1">
      <alignment horizontal="right" vertical="center"/>
    </xf>
    <xf numFmtId="41" fontId="64" fillId="59" borderId="0" xfId="0" applyNumberFormat="1" applyFont="1" applyFill="1" applyAlignment="1">
      <alignment horizontal="right" vertical="center"/>
    </xf>
    <xf numFmtId="165" fontId="67" fillId="26" borderId="13" xfId="54" applyNumberFormat="1" applyFont="1" applyFill="1" applyBorder="1" applyAlignment="1" applyProtection="1">
      <alignment horizontal="right" vertical="center" indent="1"/>
      <protection locked="0"/>
    </xf>
    <xf numFmtId="165" fontId="67" fillId="26" borderId="13" xfId="29" applyNumberFormat="1" applyFont="1" applyFill="1" applyBorder="1" applyAlignment="1" applyProtection="1">
      <alignment horizontal="right" vertical="center" indent="1"/>
      <protection locked="0"/>
    </xf>
    <xf numFmtId="37" fontId="64" fillId="59" borderId="11" xfId="0" applyNumberFormat="1" applyFont="1" applyFill="1" applyBorder="1" applyAlignment="1">
      <alignment horizontal="right" vertical="center"/>
    </xf>
    <xf numFmtId="0" fontId="65" fillId="26" borderId="13" xfId="54" applyFont="1" applyFill="1" applyBorder="1" applyAlignment="1">
      <alignment horizontal="right" vertical="center"/>
    </xf>
    <xf numFmtId="0" fontId="68" fillId="26" borderId="13" xfId="54" applyFont="1" applyFill="1" applyBorder="1" applyAlignment="1">
      <alignment horizontal="right" vertical="center"/>
    </xf>
    <xf numFmtId="171" fontId="65" fillId="26" borderId="0" xfId="54" applyNumberFormat="1" applyFont="1" applyFill="1" applyAlignment="1">
      <alignment horizontal="center" vertical="center"/>
    </xf>
    <xf numFmtId="37" fontId="69" fillId="60" borderId="0" xfId="0" applyNumberFormat="1" applyFont="1" applyFill="1" applyAlignment="1">
      <alignment horizontal="right" vertical="center"/>
    </xf>
    <xf numFmtId="41" fontId="67" fillId="26" borderId="0" xfId="53" applyNumberFormat="1" applyFont="1" applyFill="1" applyAlignment="1">
      <alignment horizontal="right" vertical="center"/>
    </xf>
    <xf numFmtId="0" fontId="69" fillId="26" borderId="0" xfId="2654" applyFont="1" applyFill="1" applyAlignment="1">
      <alignment horizontal="right" vertical="center"/>
    </xf>
    <xf numFmtId="0" fontId="71" fillId="26" borderId="11" xfId="52" applyFont="1" applyFill="1" applyBorder="1" applyAlignment="1" applyProtection="1">
      <alignment horizontal="left"/>
      <protection locked="0"/>
    </xf>
    <xf numFmtId="177" fontId="69" fillId="26" borderId="0" xfId="29" applyNumberFormat="1" applyFont="1" applyFill="1" applyBorder="1" applyAlignment="1">
      <alignment horizontal="right" vertical="center" indent="1"/>
    </xf>
    <xf numFmtId="177" fontId="69" fillId="26" borderId="0" xfId="29" applyNumberFormat="1" applyFont="1" applyFill="1" applyAlignment="1">
      <alignment horizontal="right" vertical="center" indent="1"/>
    </xf>
    <xf numFmtId="177" fontId="67" fillId="26" borderId="15" xfId="29" applyNumberFormat="1" applyFont="1" applyFill="1" applyBorder="1" applyAlignment="1">
      <alignment horizontal="right" vertical="center" indent="1"/>
    </xf>
    <xf numFmtId="0" fontId="41" fillId="27" borderId="0" xfId="54" applyFont="1" applyFill="1" applyAlignment="1">
      <alignment horizontal="right" vertical="top"/>
    </xf>
    <xf numFmtId="41" fontId="69" fillId="26" borderId="0" xfId="55" applyNumberFormat="1" applyFont="1" applyFill="1" applyAlignment="1">
      <alignment horizontal="right" vertical="center"/>
    </xf>
    <xf numFmtId="41" fontId="67" fillId="26" borderId="0" xfId="55" applyNumberFormat="1" applyFont="1" applyFill="1" applyAlignment="1">
      <alignment horizontal="right" vertical="center"/>
    </xf>
    <xf numFmtId="0" fontId="68" fillId="0" borderId="0" xfId="54" applyFont="1" applyAlignment="1">
      <alignment vertical="center"/>
    </xf>
    <xf numFmtId="0" fontId="65" fillId="0" borderId="0" xfId="54" applyFont="1" applyAlignment="1">
      <alignment vertical="center"/>
    </xf>
    <xf numFmtId="0" fontId="67" fillId="26" borderId="0" xfId="29" applyNumberFormat="1" applyFont="1" applyFill="1" applyAlignment="1">
      <alignment horizontal="right" vertical="center" wrapText="1"/>
    </xf>
    <xf numFmtId="0" fontId="71" fillId="26" borderId="0" xfId="46" applyFont="1" applyFill="1"/>
    <xf numFmtId="173" fontId="71" fillId="26" borderId="0" xfId="54" applyNumberFormat="1" applyFont="1" applyFill="1" applyProtection="1">
      <protection locked="0"/>
    </xf>
    <xf numFmtId="0" fontId="64" fillId="26" borderId="0" xfId="54" applyFont="1" applyFill="1" applyProtection="1">
      <protection locked="0"/>
    </xf>
    <xf numFmtId="0" fontId="65" fillId="26" borderId="0" xfId="0" applyFont="1" applyFill="1" applyAlignment="1">
      <alignment horizontal="center" vertical="center"/>
    </xf>
    <xf numFmtId="0" fontId="68" fillId="25" borderId="0" xfId="0" applyFont="1" applyFill="1" applyAlignment="1">
      <alignment horizontal="right" vertical="center"/>
    </xf>
    <xf numFmtId="49" fontId="65" fillId="26" borderId="0" xfId="0" applyNumberFormat="1" applyFont="1" applyFill="1" applyAlignment="1">
      <alignment horizontal="center" vertical="center"/>
    </xf>
    <xf numFmtId="37" fontId="68" fillId="25" borderId="0" xfId="29" applyNumberFormat="1" applyFont="1" applyFill="1" applyBorder="1" applyAlignment="1">
      <alignment horizontal="right" vertical="center"/>
    </xf>
    <xf numFmtId="3" fontId="75" fillId="26" borderId="0" xfId="0" applyNumberFormat="1" applyFont="1" applyFill="1" applyAlignment="1">
      <alignment vertical="center"/>
    </xf>
    <xf numFmtId="43" fontId="68" fillId="26" borderId="0" xfId="29" applyFont="1" applyFill="1" applyBorder="1" applyAlignment="1">
      <alignment horizontal="right" vertical="center"/>
    </xf>
    <xf numFmtId="3" fontId="65" fillId="26" borderId="0" xfId="0" applyNumberFormat="1" applyFont="1" applyFill="1" applyAlignment="1">
      <alignment vertical="center"/>
    </xf>
    <xf numFmtId="170" fontId="65" fillId="26" borderId="11" xfId="29" applyNumberFormat="1" applyFont="1" applyFill="1" applyBorder="1" applyAlignment="1">
      <alignment horizontal="right"/>
    </xf>
    <xf numFmtId="41" fontId="68" fillId="26" borderId="11" xfId="29" applyNumberFormat="1" applyFont="1" applyFill="1" applyBorder="1" applyAlignment="1">
      <alignment horizontal="right" vertical="center"/>
    </xf>
    <xf numFmtId="170" fontId="65" fillId="26" borderId="14" xfId="29" applyNumberFormat="1" applyFont="1" applyFill="1" applyBorder="1" applyAlignment="1">
      <alignment vertical="center"/>
    </xf>
    <xf numFmtId="1" fontId="65" fillId="26" borderId="13" xfId="29" applyNumberFormat="1" applyFont="1" applyFill="1" applyBorder="1" applyAlignment="1">
      <alignment horizontal="center" vertical="top"/>
    </xf>
    <xf numFmtId="3" fontId="68" fillId="26" borderId="0" xfId="0" applyNumberFormat="1" applyFont="1" applyFill="1" applyAlignment="1">
      <alignment horizontal="right" vertical="center"/>
    </xf>
    <xf numFmtId="37" fontId="68" fillId="26" borderId="0" xfId="29" applyNumberFormat="1" applyFont="1" applyFill="1" applyBorder="1" applyAlignment="1">
      <alignment horizontal="right" vertical="center" indent="1"/>
    </xf>
    <xf numFmtId="37" fontId="68" fillId="0" borderId="0" xfId="29" applyNumberFormat="1" applyFont="1" applyFill="1" applyBorder="1" applyAlignment="1">
      <alignment horizontal="right" vertical="center" indent="1"/>
    </xf>
    <xf numFmtId="3" fontId="68" fillId="26" borderId="0" xfId="0" applyNumberFormat="1" applyFont="1" applyFill="1" applyAlignment="1">
      <alignment vertical="center"/>
    </xf>
    <xf numFmtId="0" fontId="67" fillId="26" borderId="11" xfId="29" applyNumberFormat="1" applyFont="1" applyFill="1" applyBorder="1" applyAlignment="1">
      <alignment horizontal="right" vertical="center" wrapText="1" indent="2"/>
    </xf>
    <xf numFmtId="0" fontId="67" fillId="26" borderId="0" xfId="52" applyFont="1" applyFill="1" applyAlignment="1">
      <alignment horizontal="right" vertical="center" wrapText="1"/>
    </xf>
    <xf numFmtId="174" fontId="69" fillId="26" borderId="0" xfId="53" applyNumberFormat="1" applyFont="1" applyFill="1" applyBorder="1" applyAlignment="1">
      <alignment horizontal="right" vertical="center"/>
    </xf>
    <xf numFmtId="0" fontId="67" fillId="26" borderId="0" xfId="52" applyFont="1" applyFill="1" applyAlignment="1">
      <alignment horizontal="right" vertical="center"/>
    </xf>
    <xf numFmtId="37" fontId="64" fillId="27" borderId="0" xfId="54" applyNumberFormat="1" applyFont="1" applyFill="1" applyAlignment="1" applyProtection="1">
      <alignment horizontal="right" vertical="center"/>
      <protection locked="0"/>
    </xf>
    <xf numFmtId="37" fontId="64" fillId="26" borderId="0" xfId="29" applyNumberFormat="1" applyFont="1" applyFill="1" applyBorder="1" applyAlignment="1" applyProtection="1">
      <alignment horizontal="right" vertical="center"/>
      <protection locked="0"/>
    </xf>
    <xf numFmtId="0" fontId="71" fillId="26" borderId="0" xfId="54" applyFont="1" applyFill="1" applyAlignment="1">
      <alignment horizontal="right" vertical="center"/>
    </xf>
    <xf numFmtId="0" fontId="71" fillId="26" borderId="0" xfId="54" applyFont="1" applyFill="1" applyAlignment="1" applyProtection="1">
      <alignment horizontal="right" vertical="center"/>
      <protection locked="0"/>
    </xf>
    <xf numFmtId="0" fontId="71" fillId="26" borderId="0" xfId="54" quotePrefix="1" applyFont="1" applyFill="1" applyAlignment="1">
      <alignment horizontal="right" vertical="center"/>
    </xf>
    <xf numFmtId="0" fontId="64" fillId="26" borderId="0" xfId="54" quotePrefix="1" applyFont="1" applyFill="1" applyAlignment="1" applyProtection="1">
      <alignment horizontal="right" vertical="center"/>
      <protection locked="0"/>
    </xf>
    <xf numFmtId="0" fontId="64" fillId="26" borderId="0" xfId="54" applyFont="1" applyFill="1" applyAlignment="1" applyProtection="1">
      <alignment horizontal="right" vertical="center" wrapText="1"/>
      <protection locked="0"/>
    </xf>
    <xf numFmtId="0" fontId="64" fillId="0" borderId="0" xfId="54" applyFont="1" applyAlignment="1" applyProtection="1">
      <alignment horizontal="right" vertical="center"/>
      <protection locked="0"/>
    </xf>
    <xf numFmtId="0" fontId="71" fillId="26" borderId="0" xfId="54" applyFont="1" applyFill="1" applyAlignment="1" applyProtection="1">
      <alignment horizontal="center" vertical="center"/>
      <protection locked="0"/>
    </xf>
    <xf numFmtId="0" fontId="64" fillId="26" borderId="0" xfId="29" applyNumberFormat="1" applyFont="1" applyFill="1" applyBorder="1" applyAlignment="1" applyProtection="1">
      <alignment horizontal="center" vertical="center"/>
      <protection locked="0"/>
    </xf>
    <xf numFmtId="0" fontId="64" fillId="26" borderId="0" xfId="0" applyFont="1" applyFill="1" applyAlignment="1">
      <alignment horizontal="center" vertical="center"/>
    </xf>
    <xf numFmtId="0" fontId="71" fillId="0" borderId="0" xfId="54" applyFont="1" applyAlignment="1" applyProtection="1">
      <alignment horizontal="center" vertical="center"/>
      <protection locked="0"/>
    </xf>
    <xf numFmtId="37" fontId="65" fillId="26" borderId="13" xfId="29" applyNumberFormat="1" applyFont="1" applyFill="1" applyBorder="1" applyAlignment="1">
      <alignment horizontal="right" vertical="center" indent="1"/>
    </xf>
    <xf numFmtId="41" fontId="67" fillId="0" borderId="0" xfId="0" applyNumberFormat="1" applyFont="1" applyAlignment="1">
      <alignment horizontal="right" vertical="center"/>
    </xf>
    <xf numFmtId="0" fontId="69" fillId="26" borderId="0" xfId="53" applyNumberFormat="1" applyFont="1" applyFill="1" applyAlignment="1">
      <alignment horizontal="right" vertical="center"/>
    </xf>
    <xf numFmtId="0" fontId="69" fillId="26" borderId="0" xfId="54" applyFont="1" applyFill="1" applyAlignment="1" applyProtection="1">
      <alignment horizontal="center" vertical="top" wrapText="1"/>
      <protection locked="0"/>
    </xf>
    <xf numFmtId="170" fontId="67" fillId="26" borderId="11" xfId="29" applyNumberFormat="1" applyFont="1" applyFill="1" applyBorder="1" applyAlignment="1">
      <alignment horizontal="right" vertical="center" indent="1"/>
    </xf>
    <xf numFmtId="37" fontId="68" fillId="26" borderId="0" xfId="55" applyNumberFormat="1" applyFont="1" applyFill="1" applyAlignment="1">
      <alignment horizontal="right" vertical="center"/>
    </xf>
    <xf numFmtId="37" fontId="68" fillId="26" borderId="0" xfId="55" applyNumberFormat="1" applyFont="1" applyFill="1" applyBorder="1" applyAlignment="1">
      <alignment horizontal="right" vertical="center"/>
    </xf>
    <xf numFmtId="37" fontId="65" fillId="26" borderId="13" xfId="55" applyNumberFormat="1" applyFont="1" applyFill="1" applyBorder="1" applyAlignment="1">
      <alignment horizontal="right" vertical="center"/>
    </xf>
    <xf numFmtId="37" fontId="65" fillId="26" borderId="14" xfId="55" applyNumberFormat="1" applyFont="1" applyFill="1" applyBorder="1" applyAlignment="1">
      <alignment horizontal="right" vertical="center"/>
    </xf>
    <xf numFmtId="37" fontId="62" fillId="61" borderId="0" xfId="0" applyNumberFormat="1" applyFont="1" applyFill="1" applyAlignment="1">
      <alignment horizontal="right" vertical="center" indent="1"/>
    </xf>
    <xf numFmtId="37" fontId="62" fillId="61" borderId="11" xfId="0" applyNumberFormat="1" applyFont="1" applyFill="1" applyBorder="1" applyAlignment="1">
      <alignment horizontal="right" vertical="center" indent="1"/>
    </xf>
    <xf numFmtId="0" fontId="94" fillId="26" borderId="13" xfId="54" applyFont="1" applyFill="1" applyBorder="1" applyAlignment="1">
      <alignment horizontal="center" vertical="center" wrapText="1"/>
    </xf>
    <xf numFmtId="38" fontId="94" fillId="26" borderId="13" xfId="54" applyNumberFormat="1" applyFont="1" applyFill="1" applyBorder="1" applyAlignment="1">
      <alignment horizontal="center" vertical="center" wrapText="1"/>
    </xf>
    <xf numFmtId="0" fontId="95" fillId="26" borderId="0" xfId="54" applyFont="1" applyFill="1" applyAlignment="1">
      <alignment vertical="center"/>
    </xf>
    <xf numFmtId="37" fontId="95" fillId="26" borderId="0" xfId="53" applyNumberFormat="1" applyFont="1" applyFill="1" applyBorder="1" applyAlignment="1">
      <alignment horizontal="right" vertical="center"/>
    </xf>
    <xf numFmtId="0" fontId="95" fillId="25" borderId="0" xfId="54" applyFont="1" applyFill="1" applyAlignment="1">
      <alignment vertical="center"/>
    </xf>
    <xf numFmtId="37" fontId="95" fillId="25" borderId="0" xfId="53" applyNumberFormat="1" applyFont="1" applyFill="1" applyBorder="1" applyAlignment="1">
      <alignment horizontal="right" vertical="center"/>
    </xf>
    <xf numFmtId="0" fontId="95" fillId="25" borderId="11" xfId="54" applyFont="1" applyFill="1" applyBorder="1" applyAlignment="1">
      <alignment vertical="center"/>
    </xf>
    <xf numFmtId="0" fontId="94" fillId="25" borderId="13" xfId="54" applyFont="1" applyFill="1" applyBorder="1" applyAlignment="1">
      <alignment vertical="center"/>
    </xf>
    <xf numFmtId="37" fontId="94" fillId="25" borderId="13" xfId="53" applyNumberFormat="1" applyFont="1" applyFill="1" applyBorder="1" applyAlignment="1">
      <alignment horizontal="right" vertical="center"/>
    </xf>
    <xf numFmtId="0" fontId="95" fillId="25" borderId="0" xfId="54" applyFont="1" applyFill="1" applyAlignment="1">
      <alignment vertical="center" wrapText="1"/>
    </xf>
    <xf numFmtId="41" fontId="95" fillId="26" borderId="0" xfId="53" applyNumberFormat="1" applyFont="1" applyFill="1" applyBorder="1" applyAlignment="1">
      <alignment horizontal="right" vertical="center"/>
    </xf>
    <xf numFmtId="37" fontId="95" fillId="26" borderId="0" xfId="53" applyNumberFormat="1" applyFont="1" applyFill="1" applyBorder="1" applyAlignment="1">
      <alignment horizontal="right" vertical="center" indent="1"/>
    </xf>
    <xf numFmtId="37" fontId="95" fillId="0" borderId="0" xfId="53" applyNumberFormat="1" applyFont="1" applyFill="1" applyBorder="1" applyAlignment="1">
      <alignment horizontal="right" vertical="center"/>
    </xf>
    <xf numFmtId="37" fontId="94" fillId="25" borderId="13" xfId="53" applyNumberFormat="1" applyFont="1" applyFill="1" applyBorder="1" applyAlignment="1">
      <alignment horizontal="right" vertical="center" indent="1"/>
    </xf>
    <xf numFmtId="0" fontId="94" fillId="25" borderId="0" xfId="54" applyFont="1" applyFill="1" applyAlignment="1">
      <alignment vertical="center"/>
    </xf>
    <xf numFmtId="37" fontId="94" fillId="25" borderId="15" xfId="53" applyNumberFormat="1" applyFont="1" applyFill="1" applyBorder="1" applyAlignment="1">
      <alignment horizontal="right" vertical="center"/>
    </xf>
    <xf numFmtId="37" fontId="94" fillId="25" borderId="15" xfId="53" applyNumberFormat="1" applyFont="1" applyFill="1" applyBorder="1" applyAlignment="1">
      <alignment horizontal="right" vertical="center" indent="1"/>
    </xf>
    <xf numFmtId="38" fontId="94" fillId="26" borderId="13" xfId="54" applyNumberFormat="1" applyFont="1" applyFill="1" applyBorder="1" applyAlignment="1">
      <alignment horizontal="center" vertical="center"/>
    </xf>
    <xf numFmtId="41" fontId="95" fillId="26" borderId="0" xfId="53" applyNumberFormat="1" applyFont="1" applyFill="1" applyAlignment="1">
      <alignment horizontal="right" vertical="center"/>
    </xf>
    <xf numFmtId="43" fontId="94" fillId="26" borderId="13" xfId="53" applyFont="1" applyFill="1" applyBorder="1" applyAlignment="1">
      <alignment horizontal="right" vertical="center"/>
    </xf>
    <xf numFmtId="43" fontId="95" fillId="26" borderId="0" xfId="53" applyFont="1" applyFill="1" applyAlignment="1">
      <alignment horizontal="right" vertical="center"/>
    </xf>
    <xf numFmtId="37" fontId="69" fillId="0" borderId="0" xfId="53" applyNumberFormat="1" applyFont="1" applyFill="1" applyAlignment="1">
      <alignment horizontal="right" vertical="center"/>
    </xf>
    <xf numFmtId="37" fontId="69" fillId="0" borderId="0" xfId="29" applyNumberFormat="1" applyFont="1" applyFill="1" applyAlignment="1">
      <alignment horizontal="right" vertical="center" indent="1"/>
    </xf>
    <xf numFmtId="170" fontId="64" fillId="27" borderId="0" xfId="29" applyNumberFormat="1" applyFont="1" applyFill="1" applyAlignment="1">
      <alignment vertical="center"/>
    </xf>
    <xf numFmtId="0" fontId="68" fillId="27" borderId="0" xfId="54" applyFont="1" applyFill="1" applyAlignment="1">
      <alignment vertical="center"/>
    </xf>
    <xf numFmtId="0" fontId="64" fillId="27" borderId="0" xfId="54" applyFont="1" applyFill="1" applyAlignment="1">
      <alignment vertical="center"/>
    </xf>
    <xf numFmtId="0" fontId="68" fillId="27" borderId="0" xfId="2654" applyFont="1" applyFill="1" applyAlignment="1">
      <alignment vertical="center" wrapText="1"/>
    </xf>
    <xf numFmtId="0" fontId="64" fillId="27" borderId="0" xfId="0" applyFont="1" applyFill="1" applyAlignment="1">
      <alignment horizontal="right" vertical="center" wrapText="1"/>
    </xf>
    <xf numFmtId="0" fontId="41" fillId="27" borderId="0" xfId="54" applyFont="1" applyFill="1" applyAlignment="1">
      <alignment horizontal="right" vertical="center"/>
    </xf>
    <xf numFmtId="37" fontId="67" fillId="26" borderId="12" xfId="55" applyNumberFormat="1" applyFont="1" applyFill="1" applyBorder="1" applyAlignment="1">
      <alignment horizontal="center" vertical="center"/>
    </xf>
    <xf numFmtId="0" fontId="88" fillId="26" borderId="0" xfId="54" applyFont="1" applyFill="1" applyAlignment="1">
      <alignment horizontal="right" readingOrder="2"/>
    </xf>
    <xf numFmtId="170" fontId="65" fillId="26" borderId="0" xfId="29" applyNumberFormat="1" applyFont="1" applyFill="1" applyBorder="1" applyAlignment="1">
      <alignment horizontal="right" vertical="center" wrapText="1"/>
    </xf>
    <xf numFmtId="37" fontId="95" fillId="26" borderId="0" xfId="53" applyNumberFormat="1" applyFont="1" applyFill="1" applyAlignment="1">
      <alignment horizontal="right" vertical="center"/>
    </xf>
    <xf numFmtId="0" fontId="67" fillId="0" borderId="0" xfId="29" applyNumberFormat="1" applyFont="1" applyFill="1" applyBorder="1" applyAlignment="1">
      <alignment horizontal="right" vertical="center" wrapText="1"/>
    </xf>
    <xf numFmtId="0" fontId="69" fillId="26" borderId="0" xfId="46" applyFont="1" applyFill="1" applyAlignment="1">
      <alignment horizontal="right" vertical="center" wrapText="1" shrinkToFit="1"/>
    </xf>
    <xf numFmtId="0" fontId="69" fillId="26" borderId="0" xfId="46" applyFont="1" applyFill="1" applyAlignment="1">
      <alignment vertical="center"/>
    </xf>
    <xf numFmtId="0" fontId="69" fillId="26" borderId="0" xfId="46" applyFont="1" applyFill="1" applyAlignment="1">
      <alignment horizontal="right" vertical="center" wrapText="1"/>
    </xf>
    <xf numFmtId="0" fontId="64" fillId="26" borderId="0" xfId="46" applyFont="1" applyFill="1" applyAlignment="1">
      <alignment horizontal="center"/>
    </xf>
    <xf numFmtId="0" fontId="69" fillId="26" borderId="0" xfId="46" applyFont="1" applyFill="1" applyAlignment="1">
      <alignment horizontal="center"/>
    </xf>
    <xf numFmtId="0" fontId="96" fillId="26" borderId="0" xfId="46" applyFont="1" applyFill="1" applyAlignment="1">
      <alignment horizontal="center"/>
    </xf>
    <xf numFmtId="0" fontId="96" fillId="26" borderId="0" xfId="46" applyFont="1" applyFill="1" applyAlignment="1">
      <alignment horizontal="right" vertical="center" shrinkToFit="1"/>
    </xf>
    <xf numFmtId="43" fontId="69" fillId="26" borderId="0" xfId="29" applyFont="1" applyFill="1" applyAlignment="1">
      <alignment horizontal="right" vertical="center" indent="1"/>
    </xf>
    <xf numFmtId="0" fontId="64" fillId="26" borderId="0" xfId="54" quotePrefix="1" applyFont="1" applyFill="1" applyAlignment="1" applyProtection="1">
      <alignment horizontal="right" vertical="center" wrapText="1"/>
      <protection locked="0"/>
    </xf>
    <xf numFmtId="0" fontId="70" fillId="26" borderId="0" xfId="54" applyFont="1" applyFill="1" applyAlignment="1">
      <alignment horizontal="right" readingOrder="2"/>
    </xf>
    <xf numFmtId="43" fontId="68" fillId="26" borderId="0" xfId="29" applyFont="1" applyFill="1" applyAlignment="1">
      <alignment horizontal="right" vertical="center"/>
    </xf>
    <xf numFmtId="0" fontId="88" fillId="26" borderId="0" xfId="46" applyFont="1" applyFill="1" applyAlignment="1">
      <alignment horizontal="right" readingOrder="2"/>
    </xf>
    <xf numFmtId="37" fontId="69" fillId="26" borderId="0" xfId="0" applyNumberFormat="1" applyFont="1" applyFill="1" applyAlignment="1">
      <alignment horizontal="right" vertical="center"/>
    </xf>
    <xf numFmtId="37" fontId="69" fillId="26" borderId="0" xfId="55" applyNumberFormat="1" applyFont="1" applyFill="1" applyAlignment="1">
      <alignment horizontal="right" vertical="center"/>
    </xf>
    <xf numFmtId="37" fontId="96" fillId="26" borderId="0" xfId="55" applyNumberFormat="1" applyFont="1" applyFill="1" applyBorder="1" applyAlignment="1">
      <alignment horizontal="right" vertical="center"/>
    </xf>
    <xf numFmtId="41" fontId="69" fillId="26" borderId="0" xfId="0" applyNumberFormat="1" applyFont="1" applyFill="1" applyAlignment="1">
      <alignment horizontal="right" vertical="center"/>
    </xf>
    <xf numFmtId="41" fontId="96" fillId="26" borderId="0" xfId="55" applyNumberFormat="1" applyFont="1" applyFill="1" applyBorder="1" applyAlignment="1">
      <alignment horizontal="right" vertical="center"/>
    </xf>
    <xf numFmtId="37" fontId="69" fillId="26" borderId="0" xfId="54" applyNumberFormat="1" applyFont="1" applyFill="1" applyAlignment="1">
      <alignment horizontal="right" vertical="center"/>
    </xf>
    <xf numFmtId="0" fontId="69" fillId="26" borderId="0" xfId="2654" applyFont="1" applyFill="1" applyAlignment="1">
      <alignment vertical="center" wrapText="1"/>
    </xf>
    <xf numFmtId="1" fontId="69" fillId="26" borderId="0" xfId="29" applyNumberFormat="1" applyFont="1" applyFill="1" applyBorder="1" applyAlignment="1">
      <alignment horizontal="right" vertical="center" indent="2"/>
    </xf>
    <xf numFmtId="0" fontId="67" fillId="26" borderId="12" xfId="2654" applyFont="1" applyFill="1" applyBorder="1" applyAlignment="1">
      <alignment horizontal="center" vertical="center"/>
    </xf>
    <xf numFmtId="1" fontId="67" fillId="26" borderId="15" xfId="29" applyNumberFormat="1" applyFont="1" applyFill="1" applyBorder="1" applyAlignment="1">
      <alignment horizontal="right" vertical="center" indent="2"/>
    </xf>
    <xf numFmtId="41" fontId="69" fillId="26" borderId="0" xfId="29" applyNumberFormat="1" applyFont="1" applyFill="1" applyAlignment="1">
      <alignment horizontal="right" vertical="center" indent="1"/>
    </xf>
    <xf numFmtId="41" fontId="69" fillId="26" borderId="0" xfId="29" applyNumberFormat="1" applyFont="1" applyFill="1" applyAlignment="1">
      <alignment horizontal="center" vertical="center"/>
    </xf>
    <xf numFmtId="0" fontId="64" fillId="26" borderId="0" xfId="54" applyFont="1" applyFill="1" applyAlignment="1" applyProtection="1">
      <alignment horizontal="center" vertical="top"/>
      <protection locked="0"/>
    </xf>
    <xf numFmtId="37" fontId="69" fillId="26" borderId="0" xfId="53" applyNumberFormat="1" applyFont="1" applyFill="1" applyBorder="1" applyAlignment="1">
      <alignment horizontal="right" vertical="top"/>
    </xf>
    <xf numFmtId="37" fontId="69" fillId="26" borderId="0" xfId="53" applyNumberFormat="1" applyFont="1" applyFill="1" applyAlignment="1">
      <alignment horizontal="right" vertical="top"/>
    </xf>
    <xf numFmtId="37" fontId="67" fillId="26" borderId="0" xfId="0" applyNumberFormat="1" applyFont="1" applyFill="1" applyAlignment="1">
      <alignment horizontal="right" vertical="center"/>
    </xf>
    <xf numFmtId="0" fontId="64" fillId="26" borderId="0" xfId="46" applyFont="1" applyFill="1" applyAlignment="1">
      <alignment horizontal="right" vertical="center" wrapText="1" shrinkToFit="1"/>
    </xf>
    <xf numFmtId="0" fontId="64" fillId="26" borderId="0" xfId="52" applyFont="1" applyFill="1" applyAlignment="1">
      <alignment vertical="center" wrapText="1"/>
    </xf>
    <xf numFmtId="0" fontId="97" fillId="26" borderId="0" xfId="29" applyNumberFormat="1" applyFont="1" applyFill="1" applyBorder="1" applyAlignment="1">
      <alignment vertical="center"/>
    </xf>
    <xf numFmtId="0" fontId="63" fillId="26" borderId="0" xfId="54" applyFont="1" applyFill="1" applyAlignment="1" applyProtection="1">
      <alignment horizontal="right" vertical="center"/>
      <protection locked="0"/>
    </xf>
    <xf numFmtId="37" fontId="68" fillId="26" borderId="0" xfId="54" applyNumberFormat="1" applyFont="1" applyFill="1" applyAlignment="1" applyProtection="1">
      <alignment horizontal="right" vertical="center"/>
      <protection locked="0"/>
    </xf>
    <xf numFmtId="3" fontId="0" fillId="0" borderId="0" xfId="0" applyNumberFormat="1"/>
    <xf numFmtId="0" fontId="63" fillId="26" borderId="11" xfId="2654" applyFont="1" applyFill="1" applyBorder="1" applyAlignment="1" applyProtection="1">
      <alignment horizontal="right"/>
      <protection locked="0"/>
    </xf>
    <xf numFmtId="0" fontId="67" fillId="26" borderId="11" xfId="2654" applyFont="1" applyFill="1" applyBorder="1" applyAlignment="1" applyProtection="1">
      <alignment horizontal="left"/>
      <protection locked="0"/>
    </xf>
    <xf numFmtId="170" fontId="65" fillId="26" borderId="11" xfId="29" applyNumberFormat="1" applyFont="1" applyFill="1" applyBorder="1" applyAlignment="1">
      <alignment horizontal="right" vertical="center" indent="1"/>
    </xf>
    <xf numFmtId="170" fontId="65" fillId="26" borderId="11" xfId="29" applyNumberFormat="1" applyFont="1" applyFill="1" applyBorder="1" applyAlignment="1">
      <alignment horizontal="center" vertical="center"/>
    </xf>
    <xf numFmtId="170" fontId="65" fillId="26" borderId="11" xfId="29" applyNumberFormat="1" applyFont="1" applyFill="1" applyBorder="1" applyAlignment="1">
      <alignment horizontal="center" vertical="center" wrapText="1"/>
    </xf>
    <xf numFmtId="0" fontId="69" fillId="26" borderId="0" xfId="2654" applyFont="1" applyFill="1" applyAlignment="1">
      <alignment vertical="center"/>
    </xf>
    <xf numFmtId="1" fontId="69" fillId="26" borderId="0" xfId="29" applyNumberFormat="1" applyFont="1" applyFill="1" applyBorder="1" applyAlignment="1">
      <alignment horizontal="center" vertical="center"/>
    </xf>
    <xf numFmtId="0" fontId="63" fillId="25" borderId="0" xfId="0" applyFont="1" applyFill="1" applyAlignment="1">
      <alignment horizontal="center"/>
    </xf>
    <xf numFmtId="0" fontId="65" fillId="26" borderId="0" xfId="0" applyFont="1" applyFill="1" applyAlignment="1">
      <alignment horizontal="center" vertical="top"/>
    </xf>
    <xf numFmtId="0" fontId="65" fillId="26" borderId="0" xfId="0" applyFont="1" applyFill="1" applyAlignment="1">
      <alignment horizontal="center" vertical="center"/>
    </xf>
    <xf numFmtId="0" fontId="88" fillId="26" borderId="0" xfId="29" applyNumberFormat="1" applyFont="1" applyFill="1" applyBorder="1" applyAlignment="1">
      <alignment horizontal="right" readingOrder="2"/>
    </xf>
    <xf numFmtId="170" fontId="71" fillId="26" borderId="11" xfId="29" applyNumberFormat="1" applyFont="1" applyFill="1" applyBorder="1" applyAlignment="1">
      <alignment horizontal="left"/>
    </xf>
    <xf numFmtId="0" fontId="67" fillId="26" borderId="12" xfId="29" applyNumberFormat="1" applyFont="1" applyFill="1" applyBorder="1" applyAlignment="1">
      <alignment horizontal="center" vertical="center"/>
    </xf>
    <xf numFmtId="0" fontId="67" fillId="26" borderId="11" xfId="29" applyNumberFormat="1" applyFont="1" applyFill="1" applyBorder="1" applyAlignment="1">
      <alignment horizontal="center" vertical="center"/>
    </xf>
    <xf numFmtId="3" fontId="67" fillId="26" borderId="11" xfId="29" applyNumberFormat="1" applyFont="1" applyFill="1" applyBorder="1" applyAlignment="1">
      <alignment horizontal="left"/>
    </xf>
    <xf numFmtId="0" fontId="71" fillId="26" borderId="11" xfId="54" applyFont="1" applyFill="1" applyBorder="1" applyAlignment="1" applyProtection="1">
      <alignment horizontal="left"/>
      <protection locked="0"/>
    </xf>
    <xf numFmtId="173" fontId="71" fillId="26" borderId="12" xfId="54" applyNumberFormat="1" applyFont="1" applyFill="1" applyBorder="1" applyAlignment="1">
      <alignment horizontal="center" vertical="center"/>
    </xf>
    <xf numFmtId="0" fontId="70" fillId="26" borderId="0" xfId="54" applyFont="1" applyFill="1" applyAlignment="1">
      <alignment horizontal="right" readingOrder="2"/>
    </xf>
    <xf numFmtId="0" fontId="71" fillId="26" borderId="0" xfId="54" applyFont="1" applyFill="1" applyAlignment="1" applyProtection="1">
      <alignment horizontal="left"/>
      <protection locked="0"/>
    </xf>
    <xf numFmtId="0" fontId="67" fillId="26" borderId="13" xfId="54" applyFont="1" applyFill="1" applyBorder="1" applyAlignment="1" applyProtection="1">
      <alignment horizontal="center" vertical="center"/>
      <protection locked="0"/>
    </xf>
    <xf numFmtId="0" fontId="67" fillId="26" borderId="12" xfId="54" applyFont="1" applyFill="1" applyBorder="1" applyAlignment="1" applyProtection="1">
      <alignment horizontal="center" vertical="center"/>
      <protection locked="0"/>
    </xf>
    <xf numFmtId="165" fontId="67" fillId="26" borderId="12" xfId="54" applyNumberFormat="1" applyFont="1" applyFill="1" applyBorder="1" applyAlignment="1" applyProtection="1">
      <alignment horizontal="center" vertical="center" readingOrder="1"/>
      <protection locked="0"/>
    </xf>
    <xf numFmtId="165" fontId="67" fillId="26" borderId="13" xfId="54" applyNumberFormat="1" applyFont="1" applyFill="1" applyBorder="1" applyAlignment="1" applyProtection="1">
      <alignment horizontal="center" vertical="center" readingOrder="1"/>
      <protection locked="0"/>
    </xf>
    <xf numFmtId="0" fontId="67" fillId="26" borderId="11" xfId="54" applyFont="1" applyFill="1" applyBorder="1" applyAlignment="1" applyProtection="1">
      <alignment horizontal="center" vertical="center"/>
      <protection locked="0"/>
    </xf>
    <xf numFmtId="0" fontId="63" fillId="26" borderId="0" xfId="54" applyFont="1" applyFill="1" applyAlignment="1">
      <alignment horizontal="right" readingOrder="2"/>
    </xf>
    <xf numFmtId="0" fontId="64" fillId="26" borderId="0" xfId="54" applyFont="1" applyFill="1" applyAlignment="1">
      <alignment horizontal="right" vertical="top" wrapText="1"/>
    </xf>
    <xf numFmtId="0" fontId="70" fillId="26" borderId="0" xfId="29" applyNumberFormat="1" applyFont="1" applyFill="1" applyBorder="1" applyAlignment="1">
      <alignment horizontal="right" readingOrder="2"/>
    </xf>
    <xf numFmtId="0" fontId="70" fillId="26" borderId="0" xfId="54" applyFont="1" applyFill="1" applyAlignment="1" applyProtection="1">
      <alignment horizontal="right" readingOrder="2"/>
      <protection locked="0"/>
    </xf>
    <xf numFmtId="0" fontId="67" fillId="26" borderId="12" xfId="54" applyFont="1" applyFill="1" applyBorder="1" applyAlignment="1">
      <alignment horizontal="center" vertical="center"/>
    </xf>
    <xf numFmtId="0" fontId="67" fillId="26" borderId="11" xfId="54" applyFont="1" applyFill="1" applyBorder="1" applyAlignment="1" applyProtection="1">
      <alignment horizontal="left"/>
      <protection locked="0"/>
    </xf>
    <xf numFmtId="0" fontId="65" fillId="26" borderId="13" xfId="54" applyFont="1" applyFill="1" applyBorder="1" applyAlignment="1" applyProtection="1">
      <alignment horizontal="center" vertical="center"/>
      <protection locked="0"/>
    </xf>
    <xf numFmtId="0" fontId="65" fillId="26" borderId="12" xfId="54" applyFont="1" applyFill="1" applyBorder="1" applyAlignment="1" applyProtection="1">
      <alignment horizontal="center" vertical="center"/>
      <protection locked="0"/>
    </xf>
    <xf numFmtId="0" fontId="65" fillId="26" borderId="12" xfId="54" applyFont="1" applyFill="1" applyBorder="1" applyAlignment="1" applyProtection="1">
      <alignment horizontal="center" vertical="center" readingOrder="1"/>
      <protection locked="0"/>
    </xf>
    <xf numFmtId="0" fontId="65" fillId="26" borderId="13" xfId="54" applyFont="1" applyFill="1" applyBorder="1" applyAlignment="1" applyProtection="1">
      <alignment horizontal="center" vertical="center" readingOrder="1"/>
      <protection locked="0"/>
    </xf>
    <xf numFmtId="0" fontId="63" fillId="26" borderId="0" xfId="2654" applyFont="1" applyFill="1" applyAlignment="1" applyProtection="1">
      <alignment horizontal="right" readingOrder="2"/>
      <protection locked="0"/>
    </xf>
    <xf numFmtId="0" fontId="65" fillId="26" borderId="0" xfId="2654" applyFont="1" applyFill="1" applyAlignment="1">
      <alignment horizontal="center" vertical="center"/>
    </xf>
    <xf numFmtId="0" fontId="65" fillId="26" borderId="11" xfId="2654" applyFont="1" applyFill="1" applyBorder="1" applyAlignment="1">
      <alignment horizontal="center" vertical="center"/>
    </xf>
    <xf numFmtId="0" fontId="65" fillId="26" borderId="11" xfId="29" applyNumberFormat="1" applyFont="1" applyFill="1" applyBorder="1" applyAlignment="1">
      <alignment horizontal="center" vertical="center"/>
    </xf>
    <xf numFmtId="170" fontId="65" fillId="26" borderId="0" xfId="29" applyNumberFormat="1" applyFont="1" applyFill="1" applyBorder="1" applyAlignment="1">
      <alignment horizontal="center" vertical="center"/>
    </xf>
    <xf numFmtId="170" fontId="65" fillId="26" borderId="11" xfId="29" applyNumberFormat="1" applyFont="1" applyFill="1" applyBorder="1" applyAlignment="1">
      <alignment horizontal="center" vertical="center"/>
    </xf>
    <xf numFmtId="0" fontId="64" fillId="0" borderId="0" xfId="2654" applyFont="1" applyAlignment="1">
      <alignment horizontal="right" wrapText="1" indent="1"/>
    </xf>
    <xf numFmtId="0" fontId="63" fillId="26" borderId="0" xfId="52" applyFont="1" applyFill="1" applyAlignment="1" applyProtection="1">
      <alignment horizontal="right" readingOrder="2"/>
      <protection locked="0"/>
    </xf>
    <xf numFmtId="0" fontId="67" fillId="26" borderId="0" xfId="2654" applyFont="1" applyFill="1" applyAlignment="1">
      <alignment horizontal="center" vertical="center"/>
    </xf>
    <xf numFmtId="0" fontId="67" fillId="26" borderId="11" xfId="2654" applyFont="1" applyFill="1" applyBorder="1" applyAlignment="1">
      <alignment horizontal="center" vertical="center"/>
    </xf>
    <xf numFmtId="170" fontId="67" fillId="26" borderId="0" xfId="29" applyNumberFormat="1" applyFont="1" applyFill="1" applyBorder="1" applyAlignment="1">
      <alignment horizontal="center" vertical="center"/>
    </xf>
    <xf numFmtId="170" fontId="67" fillId="26" borderId="11" xfId="29" applyNumberFormat="1" applyFont="1" applyFill="1" applyBorder="1" applyAlignment="1">
      <alignment horizontal="center" vertical="center"/>
    </xf>
    <xf numFmtId="0" fontId="84" fillId="0" borderId="0" xfId="0" applyFont="1" applyAlignment="1">
      <alignment horizontal="center"/>
    </xf>
    <xf numFmtId="0" fontId="63" fillId="26" borderId="0" xfId="54" quotePrefix="1" applyFont="1" applyFill="1" applyAlignment="1">
      <alignment horizontal="right" readingOrder="2"/>
    </xf>
    <xf numFmtId="43" fontId="62" fillId="26" borderId="0" xfId="54" applyNumberFormat="1" applyFont="1" applyFill="1" applyAlignment="1">
      <alignment horizontal="right" vertical="center" wrapText="1"/>
    </xf>
    <xf numFmtId="0" fontId="61" fillId="26" borderId="0" xfId="54" applyFont="1" applyFill="1" applyAlignment="1">
      <alignment horizontal="right" vertical="top"/>
    </xf>
    <xf numFmtId="0" fontId="63" fillId="0" borderId="0" xfId="54" applyFont="1" applyAlignment="1">
      <alignment horizontal="right" vertical="top" wrapText="1"/>
    </xf>
    <xf numFmtId="0" fontId="63" fillId="26" borderId="0" xfId="54" applyFont="1" applyFill="1" applyAlignment="1">
      <alignment horizontal="right" vertical="top" wrapText="1"/>
    </xf>
    <xf numFmtId="0" fontId="61" fillId="26" borderId="0" xfId="54" applyFont="1" applyFill="1" applyAlignment="1">
      <alignment horizontal="right"/>
    </xf>
    <xf numFmtId="0" fontId="63" fillId="26" borderId="0" xfId="54" applyFont="1" applyFill="1" applyAlignment="1" applyProtection="1">
      <alignment horizontal="right" vertical="center" readingOrder="2"/>
      <protection locked="0"/>
    </xf>
    <xf numFmtId="38" fontId="71" fillId="26" borderId="11" xfId="54" applyNumberFormat="1" applyFont="1" applyFill="1" applyBorder="1" applyAlignment="1">
      <alignment horizontal="left"/>
    </xf>
    <xf numFmtId="0" fontId="92" fillId="0" borderId="0" xfId="54" applyFont="1" applyAlignment="1">
      <alignment horizontal="right" vertical="center" wrapText="1" readingOrder="2"/>
    </xf>
    <xf numFmtId="37" fontId="15" fillId="25" borderId="0" xfId="54" applyNumberFormat="1" applyFont="1" applyFill="1" applyAlignment="1">
      <alignment horizontal="center" vertical="center"/>
    </xf>
    <xf numFmtId="0" fontId="15" fillId="25" borderId="0" xfId="54" applyFont="1" applyFill="1" applyAlignment="1">
      <alignment horizontal="center" vertical="center"/>
    </xf>
    <xf numFmtId="0" fontId="63" fillId="26" borderId="0" xfId="0" applyFont="1" applyFill="1" applyAlignment="1">
      <alignment horizontal="right" readingOrder="2"/>
    </xf>
    <xf numFmtId="0" fontId="65" fillId="26" borderId="11" xfId="0" applyFont="1" applyFill="1" applyBorder="1" applyAlignment="1">
      <alignment horizontal="left"/>
    </xf>
    <xf numFmtId="0" fontId="63" fillId="26" borderId="0" xfId="0" applyFont="1" applyFill="1" applyAlignment="1">
      <alignment horizontal="right" vertical="top" wrapText="1"/>
    </xf>
  </cellXfs>
  <cellStyles count="3666">
    <cellStyle name="20% - Accent1" xfId="1" builtinId="30" customBuiltin="1"/>
    <cellStyle name="20% - Accent1 2" xfId="76" xr:uid="{00000000-0005-0000-0000-000001000000}"/>
    <cellStyle name="20% - Accent1 2 2" xfId="113" xr:uid="{00000000-0005-0000-0000-000002000000}"/>
    <cellStyle name="20% - Accent1 2 3" xfId="327" xr:uid="{00000000-0005-0000-0000-000003000000}"/>
    <cellStyle name="20% - Accent1 2 3 2" xfId="472" xr:uid="{00000000-0005-0000-0000-000004000000}"/>
    <cellStyle name="20% - Accent1 2 3 2 2" xfId="505" xr:uid="{00000000-0005-0000-0000-000005000000}"/>
    <cellStyle name="20% - Accent1 2 3 2 2 2" xfId="2292" xr:uid="{00000000-0005-0000-0000-000006000000}"/>
    <cellStyle name="20% - Accent1 2 3 2 2 2 2" xfId="3298" xr:uid="{00000000-0005-0000-0000-000007000000}"/>
    <cellStyle name="20% - Accent1 2 3 2 2 3" xfId="2818" xr:uid="{00000000-0005-0000-0000-000008000000}"/>
    <cellStyle name="20% - Accent1 2 3 2 3" xfId="506" xr:uid="{00000000-0005-0000-0000-000009000000}"/>
    <cellStyle name="20% - Accent1 2 3 2 3 2" xfId="2293" xr:uid="{00000000-0005-0000-0000-00000A000000}"/>
    <cellStyle name="20% - Accent1 2 3 2 3 2 2" xfId="3299" xr:uid="{00000000-0005-0000-0000-00000B000000}"/>
    <cellStyle name="20% - Accent1 2 3 2 3 3" xfId="2819" xr:uid="{00000000-0005-0000-0000-00000C000000}"/>
    <cellStyle name="20% - Accent1 2 3 2 4" xfId="507" xr:uid="{00000000-0005-0000-0000-00000D000000}"/>
    <cellStyle name="20% - Accent1 2 3 2 4 2" xfId="2294" xr:uid="{00000000-0005-0000-0000-00000E000000}"/>
    <cellStyle name="20% - Accent1 2 3 2 4 2 2" xfId="3300" xr:uid="{00000000-0005-0000-0000-00000F000000}"/>
    <cellStyle name="20% - Accent1 2 3 2 4 3" xfId="2820" xr:uid="{00000000-0005-0000-0000-000010000000}"/>
    <cellStyle name="20% - Accent1 2 3 2 5" xfId="2264" xr:uid="{00000000-0005-0000-0000-000011000000}"/>
    <cellStyle name="20% - Accent1 2 3 2 5 2" xfId="3270" xr:uid="{00000000-0005-0000-0000-000012000000}"/>
    <cellStyle name="20% - Accent1 2 3 2 6" xfId="2790" xr:uid="{00000000-0005-0000-0000-000013000000}"/>
    <cellStyle name="20% - Accent1 2 3 3" xfId="508" xr:uid="{00000000-0005-0000-0000-000014000000}"/>
    <cellStyle name="20% - Accent1 2 3 3 2" xfId="2295" xr:uid="{00000000-0005-0000-0000-000015000000}"/>
    <cellStyle name="20% - Accent1 2 3 3 2 2" xfId="3301" xr:uid="{00000000-0005-0000-0000-000016000000}"/>
    <cellStyle name="20% - Accent1 2 3 3 3" xfId="2821" xr:uid="{00000000-0005-0000-0000-000017000000}"/>
    <cellStyle name="20% - Accent1 2 3 4" xfId="509" xr:uid="{00000000-0005-0000-0000-000018000000}"/>
    <cellStyle name="20% - Accent1 2 3 4 2" xfId="2296" xr:uid="{00000000-0005-0000-0000-000019000000}"/>
    <cellStyle name="20% - Accent1 2 3 4 2 2" xfId="3302" xr:uid="{00000000-0005-0000-0000-00001A000000}"/>
    <cellStyle name="20% - Accent1 2 3 4 3" xfId="2822" xr:uid="{00000000-0005-0000-0000-00001B000000}"/>
    <cellStyle name="20% - Accent1 2 3 5" xfId="510" xr:uid="{00000000-0005-0000-0000-00001C000000}"/>
    <cellStyle name="20% - Accent1 2 3 5 2" xfId="2297" xr:uid="{00000000-0005-0000-0000-00001D000000}"/>
    <cellStyle name="20% - Accent1 2 3 5 2 2" xfId="3303" xr:uid="{00000000-0005-0000-0000-00001E000000}"/>
    <cellStyle name="20% - Accent1 2 3 5 3" xfId="2823" xr:uid="{00000000-0005-0000-0000-00001F000000}"/>
    <cellStyle name="20% - Accent1 2 3 6" xfId="2204" xr:uid="{00000000-0005-0000-0000-000020000000}"/>
    <cellStyle name="20% - Accent1 2 3 6 2" xfId="3210" xr:uid="{00000000-0005-0000-0000-000021000000}"/>
    <cellStyle name="20% - Accent1 2 3 7" xfId="2730" xr:uid="{00000000-0005-0000-0000-000022000000}"/>
    <cellStyle name="20% - Accent1 2 4" xfId="440" xr:uid="{00000000-0005-0000-0000-000023000000}"/>
    <cellStyle name="20% - Accent1 2 4 2" xfId="511" xr:uid="{00000000-0005-0000-0000-000024000000}"/>
    <cellStyle name="20% - Accent1 2 4 2 2" xfId="2298" xr:uid="{00000000-0005-0000-0000-000025000000}"/>
    <cellStyle name="20% - Accent1 2 4 2 2 2" xfId="3304" xr:uid="{00000000-0005-0000-0000-000026000000}"/>
    <cellStyle name="20% - Accent1 2 4 2 3" xfId="2824" xr:uid="{00000000-0005-0000-0000-000027000000}"/>
    <cellStyle name="20% - Accent1 2 4 3" xfId="512" xr:uid="{00000000-0005-0000-0000-000028000000}"/>
    <cellStyle name="20% - Accent1 2 4 3 2" xfId="2299" xr:uid="{00000000-0005-0000-0000-000029000000}"/>
    <cellStyle name="20% - Accent1 2 4 3 2 2" xfId="3305" xr:uid="{00000000-0005-0000-0000-00002A000000}"/>
    <cellStyle name="20% - Accent1 2 4 3 3" xfId="2825" xr:uid="{00000000-0005-0000-0000-00002B000000}"/>
    <cellStyle name="20% - Accent1 2 4 4" xfId="513" xr:uid="{00000000-0005-0000-0000-00002C000000}"/>
    <cellStyle name="20% - Accent1 2 4 4 2" xfId="2300" xr:uid="{00000000-0005-0000-0000-00002D000000}"/>
    <cellStyle name="20% - Accent1 2 4 4 2 2" xfId="3306" xr:uid="{00000000-0005-0000-0000-00002E000000}"/>
    <cellStyle name="20% - Accent1 2 4 4 3" xfId="2826" xr:uid="{00000000-0005-0000-0000-00002F000000}"/>
    <cellStyle name="20% - Accent1 2 4 5" xfId="2234" xr:uid="{00000000-0005-0000-0000-000030000000}"/>
    <cellStyle name="20% - Accent1 2 4 5 2" xfId="3240" xr:uid="{00000000-0005-0000-0000-000031000000}"/>
    <cellStyle name="20% - Accent1 2 4 6" xfId="2760" xr:uid="{00000000-0005-0000-0000-000032000000}"/>
    <cellStyle name="20% - Accent1 2 5" xfId="514" xr:uid="{00000000-0005-0000-0000-000033000000}"/>
    <cellStyle name="20% - Accent1 2 5 2" xfId="2301" xr:uid="{00000000-0005-0000-0000-000034000000}"/>
    <cellStyle name="20% - Accent1 2 5 2 2" xfId="3307" xr:uid="{00000000-0005-0000-0000-000035000000}"/>
    <cellStyle name="20% - Accent1 2 5 3" xfId="2827" xr:uid="{00000000-0005-0000-0000-000036000000}"/>
    <cellStyle name="20% - Accent1 2 6" xfId="515" xr:uid="{00000000-0005-0000-0000-000037000000}"/>
    <cellStyle name="20% - Accent1 2 6 2" xfId="2302" xr:uid="{00000000-0005-0000-0000-000038000000}"/>
    <cellStyle name="20% - Accent1 2 6 2 2" xfId="3308" xr:uid="{00000000-0005-0000-0000-000039000000}"/>
    <cellStyle name="20% - Accent1 2 6 3" xfId="2828" xr:uid="{00000000-0005-0000-0000-00003A000000}"/>
    <cellStyle name="20% - Accent1 2 7" xfId="516" xr:uid="{00000000-0005-0000-0000-00003B000000}"/>
    <cellStyle name="20% - Accent1 2 7 2" xfId="2303" xr:uid="{00000000-0005-0000-0000-00003C000000}"/>
    <cellStyle name="20% - Accent1 2 7 2 2" xfId="3309" xr:uid="{00000000-0005-0000-0000-00003D000000}"/>
    <cellStyle name="20% - Accent1 2 7 3" xfId="2829" xr:uid="{00000000-0005-0000-0000-00003E000000}"/>
    <cellStyle name="20% - Accent1 2 8" xfId="2174" xr:uid="{00000000-0005-0000-0000-00003F000000}"/>
    <cellStyle name="20% - Accent1 2 8 2" xfId="3180" xr:uid="{00000000-0005-0000-0000-000040000000}"/>
    <cellStyle name="20% - Accent1 2 9" xfId="2700" xr:uid="{00000000-0005-0000-0000-000041000000}"/>
    <cellStyle name="20% - Accent1 3" xfId="282" xr:uid="{00000000-0005-0000-0000-000042000000}"/>
    <cellStyle name="20% - Accent1 4" xfId="396" xr:uid="{00000000-0005-0000-0000-000043000000}"/>
    <cellStyle name="20% - Accent1 5" xfId="2655" xr:uid="{00000000-0005-0000-0000-000044000000}"/>
    <cellStyle name="20% - Accent2" xfId="2" builtinId="34" customBuiltin="1"/>
    <cellStyle name="20% - Accent2 2" xfId="80" xr:uid="{00000000-0005-0000-0000-000046000000}"/>
    <cellStyle name="20% - Accent2 2 2" xfId="108" xr:uid="{00000000-0005-0000-0000-000047000000}"/>
    <cellStyle name="20% - Accent2 2 3" xfId="329" xr:uid="{00000000-0005-0000-0000-000048000000}"/>
    <cellStyle name="20% - Accent2 2 3 2" xfId="474" xr:uid="{00000000-0005-0000-0000-000049000000}"/>
    <cellStyle name="20% - Accent2 2 3 2 2" xfId="517" xr:uid="{00000000-0005-0000-0000-00004A000000}"/>
    <cellStyle name="20% - Accent2 2 3 2 2 2" xfId="2304" xr:uid="{00000000-0005-0000-0000-00004B000000}"/>
    <cellStyle name="20% - Accent2 2 3 2 2 2 2" xfId="3310" xr:uid="{00000000-0005-0000-0000-00004C000000}"/>
    <cellStyle name="20% - Accent2 2 3 2 2 3" xfId="2830" xr:uid="{00000000-0005-0000-0000-00004D000000}"/>
    <cellStyle name="20% - Accent2 2 3 2 3" xfId="518" xr:uid="{00000000-0005-0000-0000-00004E000000}"/>
    <cellStyle name="20% - Accent2 2 3 2 3 2" xfId="2305" xr:uid="{00000000-0005-0000-0000-00004F000000}"/>
    <cellStyle name="20% - Accent2 2 3 2 3 2 2" xfId="3311" xr:uid="{00000000-0005-0000-0000-000050000000}"/>
    <cellStyle name="20% - Accent2 2 3 2 3 3" xfId="2831" xr:uid="{00000000-0005-0000-0000-000051000000}"/>
    <cellStyle name="20% - Accent2 2 3 2 4" xfId="519" xr:uid="{00000000-0005-0000-0000-000052000000}"/>
    <cellStyle name="20% - Accent2 2 3 2 4 2" xfId="2306" xr:uid="{00000000-0005-0000-0000-000053000000}"/>
    <cellStyle name="20% - Accent2 2 3 2 4 2 2" xfId="3312" xr:uid="{00000000-0005-0000-0000-000054000000}"/>
    <cellStyle name="20% - Accent2 2 3 2 4 3" xfId="2832" xr:uid="{00000000-0005-0000-0000-000055000000}"/>
    <cellStyle name="20% - Accent2 2 3 2 5" xfId="2266" xr:uid="{00000000-0005-0000-0000-000056000000}"/>
    <cellStyle name="20% - Accent2 2 3 2 5 2" xfId="3272" xr:uid="{00000000-0005-0000-0000-000057000000}"/>
    <cellStyle name="20% - Accent2 2 3 2 6" xfId="2792" xr:uid="{00000000-0005-0000-0000-000058000000}"/>
    <cellStyle name="20% - Accent2 2 3 3" xfId="520" xr:uid="{00000000-0005-0000-0000-000059000000}"/>
    <cellStyle name="20% - Accent2 2 3 3 2" xfId="2307" xr:uid="{00000000-0005-0000-0000-00005A000000}"/>
    <cellStyle name="20% - Accent2 2 3 3 2 2" xfId="3313" xr:uid="{00000000-0005-0000-0000-00005B000000}"/>
    <cellStyle name="20% - Accent2 2 3 3 3" xfId="2833" xr:uid="{00000000-0005-0000-0000-00005C000000}"/>
    <cellStyle name="20% - Accent2 2 3 4" xfId="521" xr:uid="{00000000-0005-0000-0000-00005D000000}"/>
    <cellStyle name="20% - Accent2 2 3 4 2" xfId="2308" xr:uid="{00000000-0005-0000-0000-00005E000000}"/>
    <cellStyle name="20% - Accent2 2 3 4 2 2" xfId="3314" xr:uid="{00000000-0005-0000-0000-00005F000000}"/>
    <cellStyle name="20% - Accent2 2 3 4 3" xfId="2834" xr:uid="{00000000-0005-0000-0000-000060000000}"/>
    <cellStyle name="20% - Accent2 2 3 5" xfId="522" xr:uid="{00000000-0005-0000-0000-000061000000}"/>
    <cellStyle name="20% - Accent2 2 3 5 2" xfId="2309" xr:uid="{00000000-0005-0000-0000-000062000000}"/>
    <cellStyle name="20% - Accent2 2 3 5 2 2" xfId="3315" xr:uid="{00000000-0005-0000-0000-000063000000}"/>
    <cellStyle name="20% - Accent2 2 3 5 3" xfId="2835" xr:uid="{00000000-0005-0000-0000-000064000000}"/>
    <cellStyle name="20% - Accent2 2 3 6" xfId="2206" xr:uid="{00000000-0005-0000-0000-000065000000}"/>
    <cellStyle name="20% - Accent2 2 3 6 2" xfId="3212" xr:uid="{00000000-0005-0000-0000-000066000000}"/>
    <cellStyle name="20% - Accent2 2 3 7" xfId="2732" xr:uid="{00000000-0005-0000-0000-000067000000}"/>
    <cellStyle name="20% - Accent2 2 4" xfId="442" xr:uid="{00000000-0005-0000-0000-000068000000}"/>
    <cellStyle name="20% - Accent2 2 4 2" xfId="523" xr:uid="{00000000-0005-0000-0000-000069000000}"/>
    <cellStyle name="20% - Accent2 2 4 2 2" xfId="2310" xr:uid="{00000000-0005-0000-0000-00006A000000}"/>
    <cellStyle name="20% - Accent2 2 4 2 2 2" xfId="3316" xr:uid="{00000000-0005-0000-0000-00006B000000}"/>
    <cellStyle name="20% - Accent2 2 4 2 3" xfId="2836" xr:uid="{00000000-0005-0000-0000-00006C000000}"/>
    <cellStyle name="20% - Accent2 2 4 3" xfId="524" xr:uid="{00000000-0005-0000-0000-00006D000000}"/>
    <cellStyle name="20% - Accent2 2 4 3 2" xfId="2311" xr:uid="{00000000-0005-0000-0000-00006E000000}"/>
    <cellStyle name="20% - Accent2 2 4 3 2 2" xfId="3317" xr:uid="{00000000-0005-0000-0000-00006F000000}"/>
    <cellStyle name="20% - Accent2 2 4 3 3" xfId="2837" xr:uid="{00000000-0005-0000-0000-000070000000}"/>
    <cellStyle name="20% - Accent2 2 4 4" xfId="525" xr:uid="{00000000-0005-0000-0000-000071000000}"/>
    <cellStyle name="20% - Accent2 2 4 4 2" xfId="2312" xr:uid="{00000000-0005-0000-0000-000072000000}"/>
    <cellStyle name="20% - Accent2 2 4 4 2 2" xfId="3318" xr:uid="{00000000-0005-0000-0000-000073000000}"/>
    <cellStyle name="20% - Accent2 2 4 4 3" xfId="2838" xr:uid="{00000000-0005-0000-0000-000074000000}"/>
    <cellStyle name="20% - Accent2 2 4 5" xfId="2236" xr:uid="{00000000-0005-0000-0000-000075000000}"/>
    <cellStyle name="20% - Accent2 2 4 5 2" xfId="3242" xr:uid="{00000000-0005-0000-0000-000076000000}"/>
    <cellStyle name="20% - Accent2 2 4 6" xfId="2762" xr:uid="{00000000-0005-0000-0000-000077000000}"/>
    <cellStyle name="20% - Accent2 2 5" xfId="526" xr:uid="{00000000-0005-0000-0000-000078000000}"/>
    <cellStyle name="20% - Accent2 2 5 2" xfId="2313" xr:uid="{00000000-0005-0000-0000-000079000000}"/>
    <cellStyle name="20% - Accent2 2 5 2 2" xfId="3319" xr:uid="{00000000-0005-0000-0000-00007A000000}"/>
    <cellStyle name="20% - Accent2 2 5 3" xfId="2839" xr:uid="{00000000-0005-0000-0000-00007B000000}"/>
    <cellStyle name="20% - Accent2 2 6" xfId="527" xr:uid="{00000000-0005-0000-0000-00007C000000}"/>
    <cellStyle name="20% - Accent2 2 6 2" xfId="2314" xr:uid="{00000000-0005-0000-0000-00007D000000}"/>
    <cellStyle name="20% - Accent2 2 6 2 2" xfId="3320" xr:uid="{00000000-0005-0000-0000-00007E000000}"/>
    <cellStyle name="20% - Accent2 2 6 3" xfId="2840" xr:uid="{00000000-0005-0000-0000-00007F000000}"/>
    <cellStyle name="20% - Accent2 2 7" xfId="528" xr:uid="{00000000-0005-0000-0000-000080000000}"/>
    <cellStyle name="20% - Accent2 2 7 2" xfId="2315" xr:uid="{00000000-0005-0000-0000-000081000000}"/>
    <cellStyle name="20% - Accent2 2 7 2 2" xfId="3321" xr:uid="{00000000-0005-0000-0000-000082000000}"/>
    <cellStyle name="20% - Accent2 2 7 3" xfId="2841" xr:uid="{00000000-0005-0000-0000-000083000000}"/>
    <cellStyle name="20% - Accent2 2 8" xfId="2176" xr:uid="{00000000-0005-0000-0000-000084000000}"/>
    <cellStyle name="20% - Accent2 2 8 2" xfId="3182" xr:uid="{00000000-0005-0000-0000-000085000000}"/>
    <cellStyle name="20% - Accent2 2 9" xfId="2702" xr:uid="{00000000-0005-0000-0000-000086000000}"/>
    <cellStyle name="20% - Accent2 3" xfId="283" xr:uid="{00000000-0005-0000-0000-000087000000}"/>
    <cellStyle name="20% - Accent2 4" xfId="397" xr:uid="{00000000-0005-0000-0000-000088000000}"/>
    <cellStyle name="20% - Accent2 5" xfId="2656" xr:uid="{00000000-0005-0000-0000-000089000000}"/>
    <cellStyle name="20% - Accent3" xfId="3" builtinId="38" customBuiltin="1"/>
    <cellStyle name="20% - Accent3 2" xfId="84" xr:uid="{00000000-0005-0000-0000-00008B000000}"/>
    <cellStyle name="20% - Accent3 2 2" xfId="114" xr:uid="{00000000-0005-0000-0000-00008C000000}"/>
    <cellStyle name="20% - Accent3 2 3" xfId="331" xr:uid="{00000000-0005-0000-0000-00008D000000}"/>
    <cellStyle name="20% - Accent3 2 3 2" xfId="476" xr:uid="{00000000-0005-0000-0000-00008E000000}"/>
    <cellStyle name="20% - Accent3 2 3 2 2" xfId="529" xr:uid="{00000000-0005-0000-0000-00008F000000}"/>
    <cellStyle name="20% - Accent3 2 3 2 2 2" xfId="2316" xr:uid="{00000000-0005-0000-0000-000090000000}"/>
    <cellStyle name="20% - Accent3 2 3 2 2 2 2" xfId="3322" xr:uid="{00000000-0005-0000-0000-000091000000}"/>
    <cellStyle name="20% - Accent3 2 3 2 2 3" xfId="2842" xr:uid="{00000000-0005-0000-0000-000092000000}"/>
    <cellStyle name="20% - Accent3 2 3 2 3" xfId="530" xr:uid="{00000000-0005-0000-0000-000093000000}"/>
    <cellStyle name="20% - Accent3 2 3 2 3 2" xfId="2317" xr:uid="{00000000-0005-0000-0000-000094000000}"/>
    <cellStyle name="20% - Accent3 2 3 2 3 2 2" xfId="3323" xr:uid="{00000000-0005-0000-0000-000095000000}"/>
    <cellStyle name="20% - Accent3 2 3 2 3 3" xfId="2843" xr:uid="{00000000-0005-0000-0000-000096000000}"/>
    <cellStyle name="20% - Accent3 2 3 2 4" xfId="531" xr:uid="{00000000-0005-0000-0000-000097000000}"/>
    <cellStyle name="20% - Accent3 2 3 2 4 2" xfId="2318" xr:uid="{00000000-0005-0000-0000-000098000000}"/>
    <cellStyle name="20% - Accent3 2 3 2 4 2 2" xfId="3324" xr:uid="{00000000-0005-0000-0000-000099000000}"/>
    <cellStyle name="20% - Accent3 2 3 2 4 3" xfId="2844" xr:uid="{00000000-0005-0000-0000-00009A000000}"/>
    <cellStyle name="20% - Accent3 2 3 2 5" xfId="2268" xr:uid="{00000000-0005-0000-0000-00009B000000}"/>
    <cellStyle name="20% - Accent3 2 3 2 5 2" xfId="3274" xr:uid="{00000000-0005-0000-0000-00009C000000}"/>
    <cellStyle name="20% - Accent3 2 3 2 6" xfId="2794" xr:uid="{00000000-0005-0000-0000-00009D000000}"/>
    <cellStyle name="20% - Accent3 2 3 3" xfId="532" xr:uid="{00000000-0005-0000-0000-00009E000000}"/>
    <cellStyle name="20% - Accent3 2 3 3 2" xfId="2319" xr:uid="{00000000-0005-0000-0000-00009F000000}"/>
    <cellStyle name="20% - Accent3 2 3 3 2 2" xfId="3325" xr:uid="{00000000-0005-0000-0000-0000A0000000}"/>
    <cellStyle name="20% - Accent3 2 3 3 3" xfId="2845" xr:uid="{00000000-0005-0000-0000-0000A1000000}"/>
    <cellStyle name="20% - Accent3 2 3 4" xfId="533" xr:uid="{00000000-0005-0000-0000-0000A2000000}"/>
    <cellStyle name="20% - Accent3 2 3 4 2" xfId="2320" xr:uid="{00000000-0005-0000-0000-0000A3000000}"/>
    <cellStyle name="20% - Accent3 2 3 4 2 2" xfId="3326" xr:uid="{00000000-0005-0000-0000-0000A4000000}"/>
    <cellStyle name="20% - Accent3 2 3 4 3" xfId="2846" xr:uid="{00000000-0005-0000-0000-0000A5000000}"/>
    <cellStyle name="20% - Accent3 2 3 5" xfId="534" xr:uid="{00000000-0005-0000-0000-0000A6000000}"/>
    <cellStyle name="20% - Accent3 2 3 5 2" xfId="2321" xr:uid="{00000000-0005-0000-0000-0000A7000000}"/>
    <cellStyle name="20% - Accent3 2 3 5 2 2" xfId="3327" xr:uid="{00000000-0005-0000-0000-0000A8000000}"/>
    <cellStyle name="20% - Accent3 2 3 5 3" xfId="2847" xr:uid="{00000000-0005-0000-0000-0000A9000000}"/>
    <cellStyle name="20% - Accent3 2 3 6" xfId="2208" xr:uid="{00000000-0005-0000-0000-0000AA000000}"/>
    <cellStyle name="20% - Accent3 2 3 6 2" xfId="3214" xr:uid="{00000000-0005-0000-0000-0000AB000000}"/>
    <cellStyle name="20% - Accent3 2 3 7" xfId="2734" xr:uid="{00000000-0005-0000-0000-0000AC000000}"/>
    <cellStyle name="20% - Accent3 2 4" xfId="444" xr:uid="{00000000-0005-0000-0000-0000AD000000}"/>
    <cellStyle name="20% - Accent3 2 4 2" xfId="535" xr:uid="{00000000-0005-0000-0000-0000AE000000}"/>
    <cellStyle name="20% - Accent3 2 4 2 2" xfId="2322" xr:uid="{00000000-0005-0000-0000-0000AF000000}"/>
    <cellStyle name="20% - Accent3 2 4 2 2 2" xfId="3328" xr:uid="{00000000-0005-0000-0000-0000B0000000}"/>
    <cellStyle name="20% - Accent3 2 4 2 3" xfId="2848" xr:uid="{00000000-0005-0000-0000-0000B1000000}"/>
    <cellStyle name="20% - Accent3 2 4 3" xfId="536" xr:uid="{00000000-0005-0000-0000-0000B2000000}"/>
    <cellStyle name="20% - Accent3 2 4 3 2" xfId="2323" xr:uid="{00000000-0005-0000-0000-0000B3000000}"/>
    <cellStyle name="20% - Accent3 2 4 3 2 2" xfId="3329" xr:uid="{00000000-0005-0000-0000-0000B4000000}"/>
    <cellStyle name="20% - Accent3 2 4 3 3" xfId="2849" xr:uid="{00000000-0005-0000-0000-0000B5000000}"/>
    <cellStyle name="20% - Accent3 2 4 4" xfId="537" xr:uid="{00000000-0005-0000-0000-0000B6000000}"/>
    <cellStyle name="20% - Accent3 2 4 4 2" xfId="2324" xr:uid="{00000000-0005-0000-0000-0000B7000000}"/>
    <cellStyle name="20% - Accent3 2 4 4 2 2" xfId="3330" xr:uid="{00000000-0005-0000-0000-0000B8000000}"/>
    <cellStyle name="20% - Accent3 2 4 4 3" xfId="2850" xr:uid="{00000000-0005-0000-0000-0000B9000000}"/>
    <cellStyle name="20% - Accent3 2 4 5" xfId="2238" xr:uid="{00000000-0005-0000-0000-0000BA000000}"/>
    <cellStyle name="20% - Accent3 2 4 5 2" xfId="3244" xr:uid="{00000000-0005-0000-0000-0000BB000000}"/>
    <cellStyle name="20% - Accent3 2 4 6" xfId="2764" xr:uid="{00000000-0005-0000-0000-0000BC000000}"/>
    <cellStyle name="20% - Accent3 2 5" xfId="538" xr:uid="{00000000-0005-0000-0000-0000BD000000}"/>
    <cellStyle name="20% - Accent3 2 5 2" xfId="2325" xr:uid="{00000000-0005-0000-0000-0000BE000000}"/>
    <cellStyle name="20% - Accent3 2 5 2 2" xfId="3331" xr:uid="{00000000-0005-0000-0000-0000BF000000}"/>
    <cellStyle name="20% - Accent3 2 5 3" xfId="2851" xr:uid="{00000000-0005-0000-0000-0000C0000000}"/>
    <cellStyle name="20% - Accent3 2 6" xfId="539" xr:uid="{00000000-0005-0000-0000-0000C1000000}"/>
    <cellStyle name="20% - Accent3 2 6 2" xfId="2326" xr:uid="{00000000-0005-0000-0000-0000C2000000}"/>
    <cellStyle name="20% - Accent3 2 6 2 2" xfId="3332" xr:uid="{00000000-0005-0000-0000-0000C3000000}"/>
    <cellStyle name="20% - Accent3 2 6 3" xfId="2852" xr:uid="{00000000-0005-0000-0000-0000C4000000}"/>
    <cellStyle name="20% - Accent3 2 7" xfId="540" xr:uid="{00000000-0005-0000-0000-0000C5000000}"/>
    <cellStyle name="20% - Accent3 2 7 2" xfId="2327" xr:uid="{00000000-0005-0000-0000-0000C6000000}"/>
    <cellStyle name="20% - Accent3 2 7 2 2" xfId="3333" xr:uid="{00000000-0005-0000-0000-0000C7000000}"/>
    <cellStyle name="20% - Accent3 2 7 3" xfId="2853" xr:uid="{00000000-0005-0000-0000-0000C8000000}"/>
    <cellStyle name="20% - Accent3 2 8" xfId="2178" xr:uid="{00000000-0005-0000-0000-0000C9000000}"/>
    <cellStyle name="20% - Accent3 2 8 2" xfId="3184" xr:uid="{00000000-0005-0000-0000-0000CA000000}"/>
    <cellStyle name="20% - Accent3 2 9" xfId="2704" xr:uid="{00000000-0005-0000-0000-0000CB000000}"/>
    <cellStyle name="20% - Accent3 3" xfId="284" xr:uid="{00000000-0005-0000-0000-0000CC000000}"/>
    <cellStyle name="20% - Accent3 4" xfId="398" xr:uid="{00000000-0005-0000-0000-0000CD000000}"/>
    <cellStyle name="20% - Accent3 5" xfId="2657" xr:uid="{00000000-0005-0000-0000-0000CE000000}"/>
    <cellStyle name="20% - Accent4" xfId="4" builtinId="42" customBuiltin="1"/>
    <cellStyle name="20% - Accent4 2" xfId="88" xr:uid="{00000000-0005-0000-0000-0000D0000000}"/>
    <cellStyle name="20% - Accent4 2 2" xfId="115" xr:uid="{00000000-0005-0000-0000-0000D1000000}"/>
    <cellStyle name="20% - Accent4 2 3" xfId="333" xr:uid="{00000000-0005-0000-0000-0000D2000000}"/>
    <cellStyle name="20% - Accent4 2 3 2" xfId="478" xr:uid="{00000000-0005-0000-0000-0000D3000000}"/>
    <cellStyle name="20% - Accent4 2 3 2 2" xfId="541" xr:uid="{00000000-0005-0000-0000-0000D4000000}"/>
    <cellStyle name="20% - Accent4 2 3 2 2 2" xfId="2328" xr:uid="{00000000-0005-0000-0000-0000D5000000}"/>
    <cellStyle name="20% - Accent4 2 3 2 2 2 2" xfId="3334" xr:uid="{00000000-0005-0000-0000-0000D6000000}"/>
    <cellStyle name="20% - Accent4 2 3 2 2 3" xfId="2854" xr:uid="{00000000-0005-0000-0000-0000D7000000}"/>
    <cellStyle name="20% - Accent4 2 3 2 3" xfId="542" xr:uid="{00000000-0005-0000-0000-0000D8000000}"/>
    <cellStyle name="20% - Accent4 2 3 2 3 2" xfId="2329" xr:uid="{00000000-0005-0000-0000-0000D9000000}"/>
    <cellStyle name="20% - Accent4 2 3 2 3 2 2" xfId="3335" xr:uid="{00000000-0005-0000-0000-0000DA000000}"/>
    <cellStyle name="20% - Accent4 2 3 2 3 3" xfId="2855" xr:uid="{00000000-0005-0000-0000-0000DB000000}"/>
    <cellStyle name="20% - Accent4 2 3 2 4" xfId="543" xr:uid="{00000000-0005-0000-0000-0000DC000000}"/>
    <cellStyle name="20% - Accent4 2 3 2 4 2" xfId="2330" xr:uid="{00000000-0005-0000-0000-0000DD000000}"/>
    <cellStyle name="20% - Accent4 2 3 2 4 2 2" xfId="3336" xr:uid="{00000000-0005-0000-0000-0000DE000000}"/>
    <cellStyle name="20% - Accent4 2 3 2 4 3" xfId="2856" xr:uid="{00000000-0005-0000-0000-0000DF000000}"/>
    <cellStyle name="20% - Accent4 2 3 2 5" xfId="2270" xr:uid="{00000000-0005-0000-0000-0000E0000000}"/>
    <cellStyle name="20% - Accent4 2 3 2 5 2" xfId="3276" xr:uid="{00000000-0005-0000-0000-0000E1000000}"/>
    <cellStyle name="20% - Accent4 2 3 2 6" xfId="2796" xr:uid="{00000000-0005-0000-0000-0000E2000000}"/>
    <cellStyle name="20% - Accent4 2 3 3" xfId="544" xr:uid="{00000000-0005-0000-0000-0000E3000000}"/>
    <cellStyle name="20% - Accent4 2 3 3 2" xfId="2331" xr:uid="{00000000-0005-0000-0000-0000E4000000}"/>
    <cellStyle name="20% - Accent4 2 3 3 2 2" xfId="3337" xr:uid="{00000000-0005-0000-0000-0000E5000000}"/>
    <cellStyle name="20% - Accent4 2 3 3 3" xfId="2857" xr:uid="{00000000-0005-0000-0000-0000E6000000}"/>
    <cellStyle name="20% - Accent4 2 3 4" xfId="545" xr:uid="{00000000-0005-0000-0000-0000E7000000}"/>
    <cellStyle name="20% - Accent4 2 3 4 2" xfId="2332" xr:uid="{00000000-0005-0000-0000-0000E8000000}"/>
    <cellStyle name="20% - Accent4 2 3 4 2 2" xfId="3338" xr:uid="{00000000-0005-0000-0000-0000E9000000}"/>
    <cellStyle name="20% - Accent4 2 3 4 3" xfId="2858" xr:uid="{00000000-0005-0000-0000-0000EA000000}"/>
    <cellStyle name="20% - Accent4 2 3 5" xfId="546" xr:uid="{00000000-0005-0000-0000-0000EB000000}"/>
    <cellStyle name="20% - Accent4 2 3 5 2" xfId="2333" xr:uid="{00000000-0005-0000-0000-0000EC000000}"/>
    <cellStyle name="20% - Accent4 2 3 5 2 2" xfId="3339" xr:uid="{00000000-0005-0000-0000-0000ED000000}"/>
    <cellStyle name="20% - Accent4 2 3 5 3" xfId="2859" xr:uid="{00000000-0005-0000-0000-0000EE000000}"/>
    <cellStyle name="20% - Accent4 2 3 6" xfId="2210" xr:uid="{00000000-0005-0000-0000-0000EF000000}"/>
    <cellStyle name="20% - Accent4 2 3 6 2" xfId="3216" xr:uid="{00000000-0005-0000-0000-0000F0000000}"/>
    <cellStyle name="20% - Accent4 2 3 7" xfId="2736" xr:uid="{00000000-0005-0000-0000-0000F1000000}"/>
    <cellStyle name="20% - Accent4 2 4" xfId="446" xr:uid="{00000000-0005-0000-0000-0000F2000000}"/>
    <cellStyle name="20% - Accent4 2 4 2" xfId="547" xr:uid="{00000000-0005-0000-0000-0000F3000000}"/>
    <cellStyle name="20% - Accent4 2 4 2 2" xfId="2334" xr:uid="{00000000-0005-0000-0000-0000F4000000}"/>
    <cellStyle name="20% - Accent4 2 4 2 2 2" xfId="3340" xr:uid="{00000000-0005-0000-0000-0000F5000000}"/>
    <cellStyle name="20% - Accent4 2 4 2 3" xfId="2860" xr:uid="{00000000-0005-0000-0000-0000F6000000}"/>
    <cellStyle name="20% - Accent4 2 4 3" xfId="548" xr:uid="{00000000-0005-0000-0000-0000F7000000}"/>
    <cellStyle name="20% - Accent4 2 4 3 2" xfId="2335" xr:uid="{00000000-0005-0000-0000-0000F8000000}"/>
    <cellStyle name="20% - Accent4 2 4 3 2 2" xfId="3341" xr:uid="{00000000-0005-0000-0000-0000F9000000}"/>
    <cellStyle name="20% - Accent4 2 4 3 3" xfId="2861" xr:uid="{00000000-0005-0000-0000-0000FA000000}"/>
    <cellStyle name="20% - Accent4 2 4 4" xfId="549" xr:uid="{00000000-0005-0000-0000-0000FB000000}"/>
    <cellStyle name="20% - Accent4 2 4 4 2" xfId="2336" xr:uid="{00000000-0005-0000-0000-0000FC000000}"/>
    <cellStyle name="20% - Accent4 2 4 4 2 2" xfId="3342" xr:uid="{00000000-0005-0000-0000-0000FD000000}"/>
    <cellStyle name="20% - Accent4 2 4 4 3" xfId="2862" xr:uid="{00000000-0005-0000-0000-0000FE000000}"/>
    <cellStyle name="20% - Accent4 2 4 5" xfId="2240" xr:uid="{00000000-0005-0000-0000-0000FF000000}"/>
    <cellStyle name="20% - Accent4 2 4 5 2" xfId="3246" xr:uid="{00000000-0005-0000-0000-000000010000}"/>
    <cellStyle name="20% - Accent4 2 4 6" xfId="2766" xr:uid="{00000000-0005-0000-0000-000001010000}"/>
    <cellStyle name="20% - Accent4 2 5" xfId="550" xr:uid="{00000000-0005-0000-0000-000002010000}"/>
    <cellStyle name="20% - Accent4 2 5 2" xfId="2337" xr:uid="{00000000-0005-0000-0000-000003010000}"/>
    <cellStyle name="20% - Accent4 2 5 2 2" xfId="3343" xr:uid="{00000000-0005-0000-0000-000004010000}"/>
    <cellStyle name="20% - Accent4 2 5 3" xfId="2863" xr:uid="{00000000-0005-0000-0000-000005010000}"/>
    <cellStyle name="20% - Accent4 2 6" xfId="551" xr:uid="{00000000-0005-0000-0000-000006010000}"/>
    <cellStyle name="20% - Accent4 2 6 2" xfId="2338" xr:uid="{00000000-0005-0000-0000-000007010000}"/>
    <cellStyle name="20% - Accent4 2 6 2 2" xfId="3344" xr:uid="{00000000-0005-0000-0000-000008010000}"/>
    <cellStyle name="20% - Accent4 2 6 3" xfId="2864" xr:uid="{00000000-0005-0000-0000-000009010000}"/>
    <cellStyle name="20% - Accent4 2 7" xfId="552" xr:uid="{00000000-0005-0000-0000-00000A010000}"/>
    <cellStyle name="20% - Accent4 2 7 2" xfId="2339" xr:uid="{00000000-0005-0000-0000-00000B010000}"/>
    <cellStyle name="20% - Accent4 2 7 2 2" xfId="3345" xr:uid="{00000000-0005-0000-0000-00000C010000}"/>
    <cellStyle name="20% - Accent4 2 7 3" xfId="2865" xr:uid="{00000000-0005-0000-0000-00000D010000}"/>
    <cellStyle name="20% - Accent4 2 8" xfId="2180" xr:uid="{00000000-0005-0000-0000-00000E010000}"/>
    <cellStyle name="20% - Accent4 2 8 2" xfId="3186" xr:uid="{00000000-0005-0000-0000-00000F010000}"/>
    <cellStyle name="20% - Accent4 2 9" xfId="2706" xr:uid="{00000000-0005-0000-0000-000010010000}"/>
    <cellStyle name="20% - Accent4 3" xfId="285" xr:uid="{00000000-0005-0000-0000-000011010000}"/>
    <cellStyle name="20% - Accent4 4" xfId="399" xr:uid="{00000000-0005-0000-0000-000012010000}"/>
    <cellStyle name="20% - Accent4 5" xfId="2658" xr:uid="{00000000-0005-0000-0000-000013010000}"/>
    <cellStyle name="20% - Accent5" xfId="5" builtinId="46" customBuiltin="1"/>
    <cellStyle name="20% - Accent5 2" xfId="92" xr:uid="{00000000-0005-0000-0000-000015010000}"/>
    <cellStyle name="20% - Accent5 2 2" xfId="116" xr:uid="{00000000-0005-0000-0000-000016010000}"/>
    <cellStyle name="20% - Accent5 2 3" xfId="335" xr:uid="{00000000-0005-0000-0000-000017010000}"/>
    <cellStyle name="20% - Accent5 2 3 2" xfId="480" xr:uid="{00000000-0005-0000-0000-000018010000}"/>
    <cellStyle name="20% - Accent5 2 3 2 2" xfId="553" xr:uid="{00000000-0005-0000-0000-000019010000}"/>
    <cellStyle name="20% - Accent5 2 3 2 2 2" xfId="2340" xr:uid="{00000000-0005-0000-0000-00001A010000}"/>
    <cellStyle name="20% - Accent5 2 3 2 2 2 2" xfId="3346" xr:uid="{00000000-0005-0000-0000-00001B010000}"/>
    <cellStyle name="20% - Accent5 2 3 2 2 3" xfId="2866" xr:uid="{00000000-0005-0000-0000-00001C010000}"/>
    <cellStyle name="20% - Accent5 2 3 2 3" xfId="554" xr:uid="{00000000-0005-0000-0000-00001D010000}"/>
    <cellStyle name="20% - Accent5 2 3 2 3 2" xfId="2341" xr:uid="{00000000-0005-0000-0000-00001E010000}"/>
    <cellStyle name="20% - Accent5 2 3 2 3 2 2" xfId="3347" xr:uid="{00000000-0005-0000-0000-00001F010000}"/>
    <cellStyle name="20% - Accent5 2 3 2 3 3" xfId="2867" xr:uid="{00000000-0005-0000-0000-000020010000}"/>
    <cellStyle name="20% - Accent5 2 3 2 4" xfId="555" xr:uid="{00000000-0005-0000-0000-000021010000}"/>
    <cellStyle name="20% - Accent5 2 3 2 4 2" xfId="2342" xr:uid="{00000000-0005-0000-0000-000022010000}"/>
    <cellStyle name="20% - Accent5 2 3 2 4 2 2" xfId="3348" xr:uid="{00000000-0005-0000-0000-000023010000}"/>
    <cellStyle name="20% - Accent5 2 3 2 4 3" xfId="2868" xr:uid="{00000000-0005-0000-0000-000024010000}"/>
    <cellStyle name="20% - Accent5 2 3 2 5" xfId="2272" xr:uid="{00000000-0005-0000-0000-000025010000}"/>
    <cellStyle name="20% - Accent5 2 3 2 5 2" xfId="3278" xr:uid="{00000000-0005-0000-0000-000026010000}"/>
    <cellStyle name="20% - Accent5 2 3 2 6" xfId="2798" xr:uid="{00000000-0005-0000-0000-000027010000}"/>
    <cellStyle name="20% - Accent5 2 3 3" xfId="556" xr:uid="{00000000-0005-0000-0000-000028010000}"/>
    <cellStyle name="20% - Accent5 2 3 3 2" xfId="2343" xr:uid="{00000000-0005-0000-0000-000029010000}"/>
    <cellStyle name="20% - Accent5 2 3 3 2 2" xfId="3349" xr:uid="{00000000-0005-0000-0000-00002A010000}"/>
    <cellStyle name="20% - Accent5 2 3 3 3" xfId="2869" xr:uid="{00000000-0005-0000-0000-00002B010000}"/>
    <cellStyle name="20% - Accent5 2 3 4" xfId="557" xr:uid="{00000000-0005-0000-0000-00002C010000}"/>
    <cellStyle name="20% - Accent5 2 3 4 2" xfId="2344" xr:uid="{00000000-0005-0000-0000-00002D010000}"/>
    <cellStyle name="20% - Accent5 2 3 4 2 2" xfId="3350" xr:uid="{00000000-0005-0000-0000-00002E010000}"/>
    <cellStyle name="20% - Accent5 2 3 4 3" xfId="2870" xr:uid="{00000000-0005-0000-0000-00002F010000}"/>
    <cellStyle name="20% - Accent5 2 3 5" xfId="558" xr:uid="{00000000-0005-0000-0000-000030010000}"/>
    <cellStyle name="20% - Accent5 2 3 5 2" xfId="2345" xr:uid="{00000000-0005-0000-0000-000031010000}"/>
    <cellStyle name="20% - Accent5 2 3 5 2 2" xfId="3351" xr:uid="{00000000-0005-0000-0000-000032010000}"/>
    <cellStyle name="20% - Accent5 2 3 5 3" xfId="2871" xr:uid="{00000000-0005-0000-0000-000033010000}"/>
    <cellStyle name="20% - Accent5 2 3 6" xfId="2212" xr:uid="{00000000-0005-0000-0000-000034010000}"/>
    <cellStyle name="20% - Accent5 2 3 6 2" xfId="3218" xr:uid="{00000000-0005-0000-0000-000035010000}"/>
    <cellStyle name="20% - Accent5 2 3 7" xfId="2738" xr:uid="{00000000-0005-0000-0000-000036010000}"/>
    <cellStyle name="20% - Accent5 2 4" xfId="448" xr:uid="{00000000-0005-0000-0000-000037010000}"/>
    <cellStyle name="20% - Accent5 2 4 2" xfId="559" xr:uid="{00000000-0005-0000-0000-000038010000}"/>
    <cellStyle name="20% - Accent5 2 4 2 2" xfId="2346" xr:uid="{00000000-0005-0000-0000-000039010000}"/>
    <cellStyle name="20% - Accent5 2 4 2 2 2" xfId="3352" xr:uid="{00000000-0005-0000-0000-00003A010000}"/>
    <cellStyle name="20% - Accent5 2 4 2 3" xfId="2872" xr:uid="{00000000-0005-0000-0000-00003B010000}"/>
    <cellStyle name="20% - Accent5 2 4 3" xfId="560" xr:uid="{00000000-0005-0000-0000-00003C010000}"/>
    <cellStyle name="20% - Accent5 2 4 3 2" xfId="2347" xr:uid="{00000000-0005-0000-0000-00003D010000}"/>
    <cellStyle name="20% - Accent5 2 4 3 2 2" xfId="3353" xr:uid="{00000000-0005-0000-0000-00003E010000}"/>
    <cellStyle name="20% - Accent5 2 4 3 3" xfId="2873" xr:uid="{00000000-0005-0000-0000-00003F010000}"/>
    <cellStyle name="20% - Accent5 2 4 4" xfId="561" xr:uid="{00000000-0005-0000-0000-000040010000}"/>
    <cellStyle name="20% - Accent5 2 4 4 2" xfId="2348" xr:uid="{00000000-0005-0000-0000-000041010000}"/>
    <cellStyle name="20% - Accent5 2 4 4 2 2" xfId="3354" xr:uid="{00000000-0005-0000-0000-000042010000}"/>
    <cellStyle name="20% - Accent5 2 4 4 3" xfId="2874" xr:uid="{00000000-0005-0000-0000-000043010000}"/>
    <cellStyle name="20% - Accent5 2 4 5" xfId="2242" xr:uid="{00000000-0005-0000-0000-000044010000}"/>
    <cellStyle name="20% - Accent5 2 4 5 2" xfId="3248" xr:uid="{00000000-0005-0000-0000-000045010000}"/>
    <cellStyle name="20% - Accent5 2 4 6" xfId="2768" xr:uid="{00000000-0005-0000-0000-000046010000}"/>
    <cellStyle name="20% - Accent5 2 5" xfId="562" xr:uid="{00000000-0005-0000-0000-000047010000}"/>
    <cellStyle name="20% - Accent5 2 5 2" xfId="2349" xr:uid="{00000000-0005-0000-0000-000048010000}"/>
    <cellStyle name="20% - Accent5 2 5 2 2" xfId="3355" xr:uid="{00000000-0005-0000-0000-000049010000}"/>
    <cellStyle name="20% - Accent5 2 5 3" xfId="2875" xr:uid="{00000000-0005-0000-0000-00004A010000}"/>
    <cellStyle name="20% - Accent5 2 6" xfId="563" xr:uid="{00000000-0005-0000-0000-00004B010000}"/>
    <cellStyle name="20% - Accent5 2 6 2" xfId="2350" xr:uid="{00000000-0005-0000-0000-00004C010000}"/>
    <cellStyle name="20% - Accent5 2 6 2 2" xfId="3356" xr:uid="{00000000-0005-0000-0000-00004D010000}"/>
    <cellStyle name="20% - Accent5 2 6 3" xfId="2876" xr:uid="{00000000-0005-0000-0000-00004E010000}"/>
    <cellStyle name="20% - Accent5 2 7" xfId="564" xr:uid="{00000000-0005-0000-0000-00004F010000}"/>
    <cellStyle name="20% - Accent5 2 7 2" xfId="2351" xr:uid="{00000000-0005-0000-0000-000050010000}"/>
    <cellStyle name="20% - Accent5 2 7 2 2" xfId="3357" xr:uid="{00000000-0005-0000-0000-000051010000}"/>
    <cellStyle name="20% - Accent5 2 7 3" xfId="2877" xr:uid="{00000000-0005-0000-0000-000052010000}"/>
    <cellStyle name="20% - Accent5 2 8" xfId="2182" xr:uid="{00000000-0005-0000-0000-000053010000}"/>
    <cellStyle name="20% - Accent5 2 8 2" xfId="3188" xr:uid="{00000000-0005-0000-0000-000054010000}"/>
    <cellStyle name="20% - Accent5 2 9" xfId="2708" xr:uid="{00000000-0005-0000-0000-000055010000}"/>
    <cellStyle name="20% - Accent5 3" xfId="286" xr:uid="{00000000-0005-0000-0000-000056010000}"/>
    <cellStyle name="20% - Accent5 4" xfId="400" xr:uid="{00000000-0005-0000-0000-000057010000}"/>
    <cellStyle name="20% - Accent5 5" xfId="2659" xr:uid="{00000000-0005-0000-0000-000058010000}"/>
    <cellStyle name="20% - Accent6" xfId="6" builtinId="50" customBuiltin="1"/>
    <cellStyle name="20% - Accent6 2" xfId="96" xr:uid="{00000000-0005-0000-0000-00005A010000}"/>
    <cellStyle name="20% - Accent6 2 2" xfId="117" xr:uid="{00000000-0005-0000-0000-00005B010000}"/>
    <cellStyle name="20% - Accent6 2 3" xfId="337" xr:uid="{00000000-0005-0000-0000-00005C010000}"/>
    <cellStyle name="20% - Accent6 2 3 2" xfId="482" xr:uid="{00000000-0005-0000-0000-00005D010000}"/>
    <cellStyle name="20% - Accent6 2 3 2 2" xfId="565" xr:uid="{00000000-0005-0000-0000-00005E010000}"/>
    <cellStyle name="20% - Accent6 2 3 2 2 2" xfId="2352" xr:uid="{00000000-0005-0000-0000-00005F010000}"/>
    <cellStyle name="20% - Accent6 2 3 2 2 2 2" xfId="3358" xr:uid="{00000000-0005-0000-0000-000060010000}"/>
    <cellStyle name="20% - Accent6 2 3 2 2 3" xfId="2878" xr:uid="{00000000-0005-0000-0000-000061010000}"/>
    <cellStyle name="20% - Accent6 2 3 2 3" xfId="566" xr:uid="{00000000-0005-0000-0000-000062010000}"/>
    <cellStyle name="20% - Accent6 2 3 2 3 2" xfId="2353" xr:uid="{00000000-0005-0000-0000-000063010000}"/>
    <cellStyle name="20% - Accent6 2 3 2 3 2 2" xfId="3359" xr:uid="{00000000-0005-0000-0000-000064010000}"/>
    <cellStyle name="20% - Accent6 2 3 2 3 3" xfId="2879" xr:uid="{00000000-0005-0000-0000-000065010000}"/>
    <cellStyle name="20% - Accent6 2 3 2 4" xfId="567" xr:uid="{00000000-0005-0000-0000-000066010000}"/>
    <cellStyle name="20% - Accent6 2 3 2 4 2" xfId="2354" xr:uid="{00000000-0005-0000-0000-000067010000}"/>
    <cellStyle name="20% - Accent6 2 3 2 4 2 2" xfId="3360" xr:uid="{00000000-0005-0000-0000-000068010000}"/>
    <cellStyle name="20% - Accent6 2 3 2 4 3" xfId="2880" xr:uid="{00000000-0005-0000-0000-000069010000}"/>
    <cellStyle name="20% - Accent6 2 3 2 5" xfId="2274" xr:uid="{00000000-0005-0000-0000-00006A010000}"/>
    <cellStyle name="20% - Accent6 2 3 2 5 2" xfId="3280" xr:uid="{00000000-0005-0000-0000-00006B010000}"/>
    <cellStyle name="20% - Accent6 2 3 2 6" xfId="2800" xr:uid="{00000000-0005-0000-0000-00006C010000}"/>
    <cellStyle name="20% - Accent6 2 3 3" xfId="568" xr:uid="{00000000-0005-0000-0000-00006D010000}"/>
    <cellStyle name="20% - Accent6 2 3 3 2" xfId="2355" xr:uid="{00000000-0005-0000-0000-00006E010000}"/>
    <cellStyle name="20% - Accent6 2 3 3 2 2" xfId="3361" xr:uid="{00000000-0005-0000-0000-00006F010000}"/>
    <cellStyle name="20% - Accent6 2 3 3 3" xfId="2881" xr:uid="{00000000-0005-0000-0000-000070010000}"/>
    <cellStyle name="20% - Accent6 2 3 4" xfId="569" xr:uid="{00000000-0005-0000-0000-000071010000}"/>
    <cellStyle name="20% - Accent6 2 3 4 2" xfId="2356" xr:uid="{00000000-0005-0000-0000-000072010000}"/>
    <cellStyle name="20% - Accent6 2 3 4 2 2" xfId="3362" xr:uid="{00000000-0005-0000-0000-000073010000}"/>
    <cellStyle name="20% - Accent6 2 3 4 3" xfId="2882" xr:uid="{00000000-0005-0000-0000-000074010000}"/>
    <cellStyle name="20% - Accent6 2 3 5" xfId="570" xr:uid="{00000000-0005-0000-0000-000075010000}"/>
    <cellStyle name="20% - Accent6 2 3 5 2" xfId="2357" xr:uid="{00000000-0005-0000-0000-000076010000}"/>
    <cellStyle name="20% - Accent6 2 3 5 2 2" xfId="3363" xr:uid="{00000000-0005-0000-0000-000077010000}"/>
    <cellStyle name="20% - Accent6 2 3 5 3" xfId="2883" xr:uid="{00000000-0005-0000-0000-000078010000}"/>
    <cellStyle name="20% - Accent6 2 3 6" xfId="2214" xr:uid="{00000000-0005-0000-0000-000079010000}"/>
    <cellStyle name="20% - Accent6 2 3 6 2" xfId="3220" xr:uid="{00000000-0005-0000-0000-00007A010000}"/>
    <cellStyle name="20% - Accent6 2 3 7" xfId="2740" xr:uid="{00000000-0005-0000-0000-00007B010000}"/>
    <cellStyle name="20% - Accent6 2 4" xfId="450" xr:uid="{00000000-0005-0000-0000-00007C010000}"/>
    <cellStyle name="20% - Accent6 2 4 2" xfId="571" xr:uid="{00000000-0005-0000-0000-00007D010000}"/>
    <cellStyle name="20% - Accent6 2 4 2 2" xfId="2358" xr:uid="{00000000-0005-0000-0000-00007E010000}"/>
    <cellStyle name="20% - Accent6 2 4 2 2 2" xfId="3364" xr:uid="{00000000-0005-0000-0000-00007F010000}"/>
    <cellStyle name="20% - Accent6 2 4 2 3" xfId="2884" xr:uid="{00000000-0005-0000-0000-000080010000}"/>
    <cellStyle name="20% - Accent6 2 4 3" xfId="572" xr:uid="{00000000-0005-0000-0000-000081010000}"/>
    <cellStyle name="20% - Accent6 2 4 3 2" xfId="2359" xr:uid="{00000000-0005-0000-0000-000082010000}"/>
    <cellStyle name="20% - Accent6 2 4 3 2 2" xfId="3365" xr:uid="{00000000-0005-0000-0000-000083010000}"/>
    <cellStyle name="20% - Accent6 2 4 3 3" xfId="2885" xr:uid="{00000000-0005-0000-0000-000084010000}"/>
    <cellStyle name="20% - Accent6 2 4 4" xfId="573" xr:uid="{00000000-0005-0000-0000-000085010000}"/>
    <cellStyle name="20% - Accent6 2 4 4 2" xfId="2360" xr:uid="{00000000-0005-0000-0000-000086010000}"/>
    <cellStyle name="20% - Accent6 2 4 4 2 2" xfId="3366" xr:uid="{00000000-0005-0000-0000-000087010000}"/>
    <cellStyle name="20% - Accent6 2 4 4 3" xfId="2886" xr:uid="{00000000-0005-0000-0000-000088010000}"/>
    <cellStyle name="20% - Accent6 2 4 5" xfId="2244" xr:uid="{00000000-0005-0000-0000-000089010000}"/>
    <cellStyle name="20% - Accent6 2 4 5 2" xfId="3250" xr:uid="{00000000-0005-0000-0000-00008A010000}"/>
    <cellStyle name="20% - Accent6 2 4 6" xfId="2770" xr:uid="{00000000-0005-0000-0000-00008B010000}"/>
    <cellStyle name="20% - Accent6 2 5" xfId="574" xr:uid="{00000000-0005-0000-0000-00008C010000}"/>
    <cellStyle name="20% - Accent6 2 5 2" xfId="2361" xr:uid="{00000000-0005-0000-0000-00008D010000}"/>
    <cellStyle name="20% - Accent6 2 5 2 2" xfId="3367" xr:uid="{00000000-0005-0000-0000-00008E010000}"/>
    <cellStyle name="20% - Accent6 2 5 3" xfId="2887" xr:uid="{00000000-0005-0000-0000-00008F010000}"/>
    <cellStyle name="20% - Accent6 2 6" xfId="575" xr:uid="{00000000-0005-0000-0000-000090010000}"/>
    <cellStyle name="20% - Accent6 2 6 2" xfId="2362" xr:uid="{00000000-0005-0000-0000-000091010000}"/>
    <cellStyle name="20% - Accent6 2 6 2 2" xfId="3368" xr:uid="{00000000-0005-0000-0000-000092010000}"/>
    <cellStyle name="20% - Accent6 2 6 3" xfId="2888" xr:uid="{00000000-0005-0000-0000-000093010000}"/>
    <cellStyle name="20% - Accent6 2 7" xfId="576" xr:uid="{00000000-0005-0000-0000-000094010000}"/>
    <cellStyle name="20% - Accent6 2 7 2" xfId="2363" xr:uid="{00000000-0005-0000-0000-000095010000}"/>
    <cellStyle name="20% - Accent6 2 7 2 2" xfId="3369" xr:uid="{00000000-0005-0000-0000-000096010000}"/>
    <cellStyle name="20% - Accent6 2 7 3" xfId="2889" xr:uid="{00000000-0005-0000-0000-000097010000}"/>
    <cellStyle name="20% - Accent6 2 8" xfId="2184" xr:uid="{00000000-0005-0000-0000-000098010000}"/>
    <cellStyle name="20% - Accent6 2 8 2" xfId="3190" xr:uid="{00000000-0005-0000-0000-000099010000}"/>
    <cellStyle name="20% - Accent6 2 9" xfId="2710" xr:uid="{00000000-0005-0000-0000-00009A010000}"/>
    <cellStyle name="20% - Accent6 3" xfId="287" xr:uid="{00000000-0005-0000-0000-00009B010000}"/>
    <cellStyle name="20% - Accent6 4" xfId="401" xr:uid="{00000000-0005-0000-0000-00009C010000}"/>
    <cellStyle name="20% - Accent6 5" xfId="2660" xr:uid="{00000000-0005-0000-0000-00009D010000}"/>
    <cellStyle name="40% - Accent1" xfId="7" builtinId="31" customBuiltin="1"/>
    <cellStyle name="40% - Accent1 2" xfId="77" xr:uid="{00000000-0005-0000-0000-00009F010000}"/>
    <cellStyle name="40% - Accent1 2 2" xfId="118" xr:uid="{00000000-0005-0000-0000-0000A0010000}"/>
    <cellStyle name="40% - Accent1 2 3" xfId="328" xr:uid="{00000000-0005-0000-0000-0000A1010000}"/>
    <cellStyle name="40% - Accent1 2 3 2" xfId="473" xr:uid="{00000000-0005-0000-0000-0000A2010000}"/>
    <cellStyle name="40% - Accent1 2 3 2 2" xfId="577" xr:uid="{00000000-0005-0000-0000-0000A3010000}"/>
    <cellStyle name="40% - Accent1 2 3 2 2 2" xfId="2364" xr:uid="{00000000-0005-0000-0000-0000A4010000}"/>
    <cellStyle name="40% - Accent1 2 3 2 2 2 2" xfId="3370" xr:uid="{00000000-0005-0000-0000-0000A5010000}"/>
    <cellStyle name="40% - Accent1 2 3 2 2 3" xfId="2890" xr:uid="{00000000-0005-0000-0000-0000A6010000}"/>
    <cellStyle name="40% - Accent1 2 3 2 3" xfId="578" xr:uid="{00000000-0005-0000-0000-0000A7010000}"/>
    <cellStyle name="40% - Accent1 2 3 2 3 2" xfId="2365" xr:uid="{00000000-0005-0000-0000-0000A8010000}"/>
    <cellStyle name="40% - Accent1 2 3 2 3 2 2" xfId="3371" xr:uid="{00000000-0005-0000-0000-0000A9010000}"/>
    <cellStyle name="40% - Accent1 2 3 2 3 3" xfId="2891" xr:uid="{00000000-0005-0000-0000-0000AA010000}"/>
    <cellStyle name="40% - Accent1 2 3 2 4" xfId="579" xr:uid="{00000000-0005-0000-0000-0000AB010000}"/>
    <cellStyle name="40% - Accent1 2 3 2 4 2" xfId="2366" xr:uid="{00000000-0005-0000-0000-0000AC010000}"/>
    <cellStyle name="40% - Accent1 2 3 2 4 2 2" xfId="3372" xr:uid="{00000000-0005-0000-0000-0000AD010000}"/>
    <cellStyle name="40% - Accent1 2 3 2 4 3" xfId="2892" xr:uid="{00000000-0005-0000-0000-0000AE010000}"/>
    <cellStyle name="40% - Accent1 2 3 2 5" xfId="2265" xr:uid="{00000000-0005-0000-0000-0000AF010000}"/>
    <cellStyle name="40% - Accent1 2 3 2 5 2" xfId="3271" xr:uid="{00000000-0005-0000-0000-0000B0010000}"/>
    <cellStyle name="40% - Accent1 2 3 2 6" xfId="2791" xr:uid="{00000000-0005-0000-0000-0000B1010000}"/>
    <cellStyle name="40% - Accent1 2 3 3" xfId="580" xr:uid="{00000000-0005-0000-0000-0000B2010000}"/>
    <cellStyle name="40% - Accent1 2 3 3 2" xfId="2367" xr:uid="{00000000-0005-0000-0000-0000B3010000}"/>
    <cellStyle name="40% - Accent1 2 3 3 2 2" xfId="3373" xr:uid="{00000000-0005-0000-0000-0000B4010000}"/>
    <cellStyle name="40% - Accent1 2 3 3 3" xfId="2893" xr:uid="{00000000-0005-0000-0000-0000B5010000}"/>
    <cellStyle name="40% - Accent1 2 3 4" xfId="581" xr:uid="{00000000-0005-0000-0000-0000B6010000}"/>
    <cellStyle name="40% - Accent1 2 3 4 2" xfId="2368" xr:uid="{00000000-0005-0000-0000-0000B7010000}"/>
    <cellStyle name="40% - Accent1 2 3 4 2 2" xfId="3374" xr:uid="{00000000-0005-0000-0000-0000B8010000}"/>
    <cellStyle name="40% - Accent1 2 3 4 3" xfId="2894" xr:uid="{00000000-0005-0000-0000-0000B9010000}"/>
    <cellStyle name="40% - Accent1 2 3 5" xfId="582" xr:uid="{00000000-0005-0000-0000-0000BA010000}"/>
    <cellStyle name="40% - Accent1 2 3 5 2" xfId="2369" xr:uid="{00000000-0005-0000-0000-0000BB010000}"/>
    <cellStyle name="40% - Accent1 2 3 5 2 2" xfId="3375" xr:uid="{00000000-0005-0000-0000-0000BC010000}"/>
    <cellStyle name="40% - Accent1 2 3 5 3" xfId="2895" xr:uid="{00000000-0005-0000-0000-0000BD010000}"/>
    <cellStyle name="40% - Accent1 2 3 6" xfId="2205" xr:uid="{00000000-0005-0000-0000-0000BE010000}"/>
    <cellStyle name="40% - Accent1 2 3 6 2" xfId="3211" xr:uid="{00000000-0005-0000-0000-0000BF010000}"/>
    <cellStyle name="40% - Accent1 2 3 7" xfId="2731" xr:uid="{00000000-0005-0000-0000-0000C0010000}"/>
    <cellStyle name="40% - Accent1 2 4" xfId="441" xr:uid="{00000000-0005-0000-0000-0000C1010000}"/>
    <cellStyle name="40% - Accent1 2 4 2" xfId="583" xr:uid="{00000000-0005-0000-0000-0000C2010000}"/>
    <cellStyle name="40% - Accent1 2 4 2 2" xfId="2370" xr:uid="{00000000-0005-0000-0000-0000C3010000}"/>
    <cellStyle name="40% - Accent1 2 4 2 2 2" xfId="3376" xr:uid="{00000000-0005-0000-0000-0000C4010000}"/>
    <cellStyle name="40% - Accent1 2 4 2 3" xfId="2896" xr:uid="{00000000-0005-0000-0000-0000C5010000}"/>
    <cellStyle name="40% - Accent1 2 4 3" xfId="584" xr:uid="{00000000-0005-0000-0000-0000C6010000}"/>
    <cellStyle name="40% - Accent1 2 4 3 2" xfId="2371" xr:uid="{00000000-0005-0000-0000-0000C7010000}"/>
    <cellStyle name="40% - Accent1 2 4 3 2 2" xfId="3377" xr:uid="{00000000-0005-0000-0000-0000C8010000}"/>
    <cellStyle name="40% - Accent1 2 4 3 3" xfId="2897" xr:uid="{00000000-0005-0000-0000-0000C9010000}"/>
    <cellStyle name="40% - Accent1 2 4 4" xfId="585" xr:uid="{00000000-0005-0000-0000-0000CA010000}"/>
    <cellStyle name="40% - Accent1 2 4 4 2" xfId="2372" xr:uid="{00000000-0005-0000-0000-0000CB010000}"/>
    <cellStyle name="40% - Accent1 2 4 4 2 2" xfId="3378" xr:uid="{00000000-0005-0000-0000-0000CC010000}"/>
    <cellStyle name="40% - Accent1 2 4 4 3" xfId="2898" xr:uid="{00000000-0005-0000-0000-0000CD010000}"/>
    <cellStyle name="40% - Accent1 2 4 5" xfId="2235" xr:uid="{00000000-0005-0000-0000-0000CE010000}"/>
    <cellStyle name="40% - Accent1 2 4 5 2" xfId="3241" xr:uid="{00000000-0005-0000-0000-0000CF010000}"/>
    <cellStyle name="40% - Accent1 2 4 6" xfId="2761" xr:uid="{00000000-0005-0000-0000-0000D0010000}"/>
    <cellStyle name="40% - Accent1 2 5" xfId="586" xr:uid="{00000000-0005-0000-0000-0000D1010000}"/>
    <cellStyle name="40% - Accent1 2 5 2" xfId="2373" xr:uid="{00000000-0005-0000-0000-0000D2010000}"/>
    <cellStyle name="40% - Accent1 2 5 2 2" xfId="3379" xr:uid="{00000000-0005-0000-0000-0000D3010000}"/>
    <cellStyle name="40% - Accent1 2 5 3" xfId="2899" xr:uid="{00000000-0005-0000-0000-0000D4010000}"/>
    <cellStyle name="40% - Accent1 2 6" xfId="587" xr:uid="{00000000-0005-0000-0000-0000D5010000}"/>
    <cellStyle name="40% - Accent1 2 6 2" xfId="2374" xr:uid="{00000000-0005-0000-0000-0000D6010000}"/>
    <cellStyle name="40% - Accent1 2 6 2 2" xfId="3380" xr:uid="{00000000-0005-0000-0000-0000D7010000}"/>
    <cellStyle name="40% - Accent1 2 6 3" xfId="2900" xr:uid="{00000000-0005-0000-0000-0000D8010000}"/>
    <cellStyle name="40% - Accent1 2 7" xfId="588" xr:uid="{00000000-0005-0000-0000-0000D9010000}"/>
    <cellStyle name="40% - Accent1 2 7 2" xfId="2375" xr:uid="{00000000-0005-0000-0000-0000DA010000}"/>
    <cellStyle name="40% - Accent1 2 7 2 2" xfId="3381" xr:uid="{00000000-0005-0000-0000-0000DB010000}"/>
    <cellStyle name="40% - Accent1 2 7 3" xfId="2901" xr:uid="{00000000-0005-0000-0000-0000DC010000}"/>
    <cellStyle name="40% - Accent1 2 8" xfId="2175" xr:uid="{00000000-0005-0000-0000-0000DD010000}"/>
    <cellStyle name="40% - Accent1 2 8 2" xfId="3181" xr:uid="{00000000-0005-0000-0000-0000DE010000}"/>
    <cellStyle name="40% - Accent1 2 9" xfId="2701" xr:uid="{00000000-0005-0000-0000-0000DF010000}"/>
    <cellStyle name="40% - Accent1 3" xfId="288" xr:uid="{00000000-0005-0000-0000-0000E0010000}"/>
    <cellStyle name="40% - Accent1 4" xfId="402" xr:uid="{00000000-0005-0000-0000-0000E1010000}"/>
    <cellStyle name="40% - Accent1 5" xfId="2661" xr:uid="{00000000-0005-0000-0000-0000E2010000}"/>
    <cellStyle name="40% - Accent2" xfId="8" builtinId="35" customBuiltin="1"/>
    <cellStyle name="40% - Accent2 2" xfId="81" xr:uid="{00000000-0005-0000-0000-0000E4010000}"/>
    <cellStyle name="40% - Accent2 2 2" xfId="119" xr:uid="{00000000-0005-0000-0000-0000E5010000}"/>
    <cellStyle name="40% - Accent2 2 3" xfId="330" xr:uid="{00000000-0005-0000-0000-0000E6010000}"/>
    <cellStyle name="40% - Accent2 2 3 2" xfId="475" xr:uid="{00000000-0005-0000-0000-0000E7010000}"/>
    <cellStyle name="40% - Accent2 2 3 2 2" xfId="589" xr:uid="{00000000-0005-0000-0000-0000E8010000}"/>
    <cellStyle name="40% - Accent2 2 3 2 2 2" xfId="2376" xr:uid="{00000000-0005-0000-0000-0000E9010000}"/>
    <cellStyle name="40% - Accent2 2 3 2 2 2 2" xfId="3382" xr:uid="{00000000-0005-0000-0000-0000EA010000}"/>
    <cellStyle name="40% - Accent2 2 3 2 2 3" xfId="2902" xr:uid="{00000000-0005-0000-0000-0000EB010000}"/>
    <cellStyle name="40% - Accent2 2 3 2 3" xfId="590" xr:uid="{00000000-0005-0000-0000-0000EC010000}"/>
    <cellStyle name="40% - Accent2 2 3 2 3 2" xfId="2377" xr:uid="{00000000-0005-0000-0000-0000ED010000}"/>
    <cellStyle name="40% - Accent2 2 3 2 3 2 2" xfId="3383" xr:uid="{00000000-0005-0000-0000-0000EE010000}"/>
    <cellStyle name="40% - Accent2 2 3 2 3 3" xfId="2903" xr:uid="{00000000-0005-0000-0000-0000EF010000}"/>
    <cellStyle name="40% - Accent2 2 3 2 4" xfId="591" xr:uid="{00000000-0005-0000-0000-0000F0010000}"/>
    <cellStyle name="40% - Accent2 2 3 2 4 2" xfId="2378" xr:uid="{00000000-0005-0000-0000-0000F1010000}"/>
    <cellStyle name="40% - Accent2 2 3 2 4 2 2" xfId="3384" xr:uid="{00000000-0005-0000-0000-0000F2010000}"/>
    <cellStyle name="40% - Accent2 2 3 2 4 3" xfId="2904" xr:uid="{00000000-0005-0000-0000-0000F3010000}"/>
    <cellStyle name="40% - Accent2 2 3 2 5" xfId="2267" xr:uid="{00000000-0005-0000-0000-0000F4010000}"/>
    <cellStyle name="40% - Accent2 2 3 2 5 2" xfId="3273" xr:uid="{00000000-0005-0000-0000-0000F5010000}"/>
    <cellStyle name="40% - Accent2 2 3 2 6" xfId="2793" xr:uid="{00000000-0005-0000-0000-0000F6010000}"/>
    <cellStyle name="40% - Accent2 2 3 3" xfId="592" xr:uid="{00000000-0005-0000-0000-0000F7010000}"/>
    <cellStyle name="40% - Accent2 2 3 3 2" xfId="2379" xr:uid="{00000000-0005-0000-0000-0000F8010000}"/>
    <cellStyle name="40% - Accent2 2 3 3 2 2" xfId="3385" xr:uid="{00000000-0005-0000-0000-0000F9010000}"/>
    <cellStyle name="40% - Accent2 2 3 3 3" xfId="2905" xr:uid="{00000000-0005-0000-0000-0000FA010000}"/>
    <cellStyle name="40% - Accent2 2 3 4" xfId="593" xr:uid="{00000000-0005-0000-0000-0000FB010000}"/>
    <cellStyle name="40% - Accent2 2 3 4 2" xfId="2380" xr:uid="{00000000-0005-0000-0000-0000FC010000}"/>
    <cellStyle name="40% - Accent2 2 3 4 2 2" xfId="3386" xr:uid="{00000000-0005-0000-0000-0000FD010000}"/>
    <cellStyle name="40% - Accent2 2 3 4 3" xfId="2906" xr:uid="{00000000-0005-0000-0000-0000FE010000}"/>
    <cellStyle name="40% - Accent2 2 3 5" xfId="594" xr:uid="{00000000-0005-0000-0000-0000FF010000}"/>
    <cellStyle name="40% - Accent2 2 3 5 2" xfId="2381" xr:uid="{00000000-0005-0000-0000-000000020000}"/>
    <cellStyle name="40% - Accent2 2 3 5 2 2" xfId="3387" xr:uid="{00000000-0005-0000-0000-000001020000}"/>
    <cellStyle name="40% - Accent2 2 3 5 3" xfId="2907" xr:uid="{00000000-0005-0000-0000-000002020000}"/>
    <cellStyle name="40% - Accent2 2 3 6" xfId="2207" xr:uid="{00000000-0005-0000-0000-000003020000}"/>
    <cellStyle name="40% - Accent2 2 3 6 2" xfId="3213" xr:uid="{00000000-0005-0000-0000-000004020000}"/>
    <cellStyle name="40% - Accent2 2 3 7" xfId="2733" xr:uid="{00000000-0005-0000-0000-000005020000}"/>
    <cellStyle name="40% - Accent2 2 4" xfId="443" xr:uid="{00000000-0005-0000-0000-000006020000}"/>
    <cellStyle name="40% - Accent2 2 4 2" xfId="595" xr:uid="{00000000-0005-0000-0000-000007020000}"/>
    <cellStyle name="40% - Accent2 2 4 2 2" xfId="2382" xr:uid="{00000000-0005-0000-0000-000008020000}"/>
    <cellStyle name="40% - Accent2 2 4 2 2 2" xfId="3388" xr:uid="{00000000-0005-0000-0000-000009020000}"/>
    <cellStyle name="40% - Accent2 2 4 2 3" xfId="2908" xr:uid="{00000000-0005-0000-0000-00000A020000}"/>
    <cellStyle name="40% - Accent2 2 4 3" xfId="596" xr:uid="{00000000-0005-0000-0000-00000B020000}"/>
    <cellStyle name="40% - Accent2 2 4 3 2" xfId="2383" xr:uid="{00000000-0005-0000-0000-00000C020000}"/>
    <cellStyle name="40% - Accent2 2 4 3 2 2" xfId="3389" xr:uid="{00000000-0005-0000-0000-00000D020000}"/>
    <cellStyle name="40% - Accent2 2 4 3 3" xfId="2909" xr:uid="{00000000-0005-0000-0000-00000E020000}"/>
    <cellStyle name="40% - Accent2 2 4 4" xfId="597" xr:uid="{00000000-0005-0000-0000-00000F020000}"/>
    <cellStyle name="40% - Accent2 2 4 4 2" xfId="2384" xr:uid="{00000000-0005-0000-0000-000010020000}"/>
    <cellStyle name="40% - Accent2 2 4 4 2 2" xfId="3390" xr:uid="{00000000-0005-0000-0000-000011020000}"/>
    <cellStyle name="40% - Accent2 2 4 4 3" xfId="2910" xr:uid="{00000000-0005-0000-0000-000012020000}"/>
    <cellStyle name="40% - Accent2 2 4 5" xfId="2237" xr:uid="{00000000-0005-0000-0000-000013020000}"/>
    <cellStyle name="40% - Accent2 2 4 5 2" xfId="3243" xr:uid="{00000000-0005-0000-0000-000014020000}"/>
    <cellStyle name="40% - Accent2 2 4 6" xfId="2763" xr:uid="{00000000-0005-0000-0000-000015020000}"/>
    <cellStyle name="40% - Accent2 2 5" xfId="598" xr:uid="{00000000-0005-0000-0000-000016020000}"/>
    <cellStyle name="40% - Accent2 2 5 2" xfId="2385" xr:uid="{00000000-0005-0000-0000-000017020000}"/>
    <cellStyle name="40% - Accent2 2 5 2 2" xfId="3391" xr:uid="{00000000-0005-0000-0000-000018020000}"/>
    <cellStyle name="40% - Accent2 2 5 3" xfId="2911" xr:uid="{00000000-0005-0000-0000-000019020000}"/>
    <cellStyle name="40% - Accent2 2 6" xfId="599" xr:uid="{00000000-0005-0000-0000-00001A020000}"/>
    <cellStyle name="40% - Accent2 2 6 2" xfId="2386" xr:uid="{00000000-0005-0000-0000-00001B020000}"/>
    <cellStyle name="40% - Accent2 2 6 2 2" xfId="3392" xr:uid="{00000000-0005-0000-0000-00001C020000}"/>
    <cellStyle name="40% - Accent2 2 6 3" xfId="2912" xr:uid="{00000000-0005-0000-0000-00001D020000}"/>
    <cellStyle name="40% - Accent2 2 7" xfId="600" xr:uid="{00000000-0005-0000-0000-00001E020000}"/>
    <cellStyle name="40% - Accent2 2 7 2" xfId="2387" xr:uid="{00000000-0005-0000-0000-00001F020000}"/>
    <cellStyle name="40% - Accent2 2 7 2 2" xfId="3393" xr:uid="{00000000-0005-0000-0000-000020020000}"/>
    <cellStyle name="40% - Accent2 2 7 3" xfId="2913" xr:uid="{00000000-0005-0000-0000-000021020000}"/>
    <cellStyle name="40% - Accent2 2 8" xfId="2177" xr:uid="{00000000-0005-0000-0000-000022020000}"/>
    <cellStyle name="40% - Accent2 2 8 2" xfId="3183" xr:uid="{00000000-0005-0000-0000-000023020000}"/>
    <cellStyle name="40% - Accent2 2 9" xfId="2703" xr:uid="{00000000-0005-0000-0000-000024020000}"/>
    <cellStyle name="40% - Accent2 3" xfId="289" xr:uid="{00000000-0005-0000-0000-000025020000}"/>
    <cellStyle name="40% - Accent2 4" xfId="403" xr:uid="{00000000-0005-0000-0000-000026020000}"/>
    <cellStyle name="40% - Accent2 5" xfId="2662" xr:uid="{00000000-0005-0000-0000-000027020000}"/>
    <cellStyle name="40% - Accent3" xfId="9" builtinId="39" customBuiltin="1"/>
    <cellStyle name="40% - Accent3 2" xfId="85" xr:uid="{00000000-0005-0000-0000-000029020000}"/>
    <cellStyle name="40% - Accent3 2 2" xfId="120" xr:uid="{00000000-0005-0000-0000-00002A020000}"/>
    <cellStyle name="40% - Accent3 2 3" xfId="332" xr:uid="{00000000-0005-0000-0000-00002B020000}"/>
    <cellStyle name="40% - Accent3 2 3 2" xfId="477" xr:uid="{00000000-0005-0000-0000-00002C020000}"/>
    <cellStyle name="40% - Accent3 2 3 2 2" xfId="601" xr:uid="{00000000-0005-0000-0000-00002D020000}"/>
    <cellStyle name="40% - Accent3 2 3 2 2 2" xfId="2388" xr:uid="{00000000-0005-0000-0000-00002E020000}"/>
    <cellStyle name="40% - Accent3 2 3 2 2 2 2" xfId="3394" xr:uid="{00000000-0005-0000-0000-00002F020000}"/>
    <cellStyle name="40% - Accent3 2 3 2 2 3" xfId="2914" xr:uid="{00000000-0005-0000-0000-000030020000}"/>
    <cellStyle name="40% - Accent3 2 3 2 3" xfId="602" xr:uid="{00000000-0005-0000-0000-000031020000}"/>
    <cellStyle name="40% - Accent3 2 3 2 3 2" xfId="2389" xr:uid="{00000000-0005-0000-0000-000032020000}"/>
    <cellStyle name="40% - Accent3 2 3 2 3 2 2" xfId="3395" xr:uid="{00000000-0005-0000-0000-000033020000}"/>
    <cellStyle name="40% - Accent3 2 3 2 3 3" xfId="2915" xr:uid="{00000000-0005-0000-0000-000034020000}"/>
    <cellStyle name="40% - Accent3 2 3 2 4" xfId="603" xr:uid="{00000000-0005-0000-0000-000035020000}"/>
    <cellStyle name="40% - Accent3 2 3 2 4 2" xfId="2390" xr:uid="{00000000-0005-0000-0000-000036020000}"/>
    <cellStyle name="40% - Accent3 2 3 2 4 2 2" xfId="3396" xr:uid="{00000000-0005-0000-0000-000037020000}"/>
    <cellStyle name="40% - Accent3 2 3 2 4 3" xfId="2916" xr:uid="{00000000-0005-0000-0000-000038020000}"/>
    <cellStyle name="40% - Accent3 2 3 2 5" xfId="2269" xr:uid="{00000000-0005-0000-0000-000039020000}"/>
    <cellStyle name="40% - Accent3 2 3 2 5 2" xfId="3275" xr:uid="{00000000-0005-0000-0000-00003A020000}"/>
    <cellStyle name="40% - Accent3 2 3 2 6" xfId="2795" xr:uid="{00000000-0005-0000-0000-00003B020000}"/>
    <cellStyle name="40% - Accent3 2 3 3" xfId="604" xr:uid="{00000000-0005-0000-0000-00003C020000}"/>
    <cellStyle name="40% - Accent3 2 3 3 2" xfId="2391" xr:uid="{00000000-0005-0000-0000-00003D020000}"/>
    <cellStyle name="40% - Accent3 2 3 3 2 2" xfId="3397" xr:uid="{00000000-0005-0000-0000-00003E020000}"/>
    <cellStyle name="40% - Accent3 2 3 3 3" xfId="2917" xr:uid="{00000000-0005-0000-0000-00003F020000}"/>
    <cellStyle name="40% - Accent3 2 3 4" xfId="605" xr:uid="{00000000-0005-0000-0000-000040020000}"/>
    <cellStyle name="40% - Accent3 2 3 4 2" xfId="2392" xr:uid="{00000000-0005-0000-0000-000041020000}"/>
    <cellStyle name="40% - Accent3 2 3 4 2 2" xfId="3398" xr:uid="{00000000-0005-0000-0000-000042020000}"/>
    <cellStyle name="40% - Accent3 2 3 4 3" xfId="2918" xr:uid="{00000000-0005-0000-0000-000043020000}"/>
    <cellStyle name="40% - Accent3 2 3 5" xfId="606" xr:uid="{00000000-0005-0000-0000-000044020000}"/>
    <cellStyle name="40% - Accent3 2 3 5 2" xfId="2393" xr:uid="{00000000-0005-0000-0000-000045020000}"/>
    <cellStyle name="40% - Accent3 2 3 5 2 2" xfId="3399" xr:uid="{00000000-0005-0000-0000-000046020000}"/>
    <cellStyle name="40% - Accent3 2 3 5 3" xfId="2919" xr:uid="{00000000-0005-0000-0000-000047020000}"/>
    <cellStyle name="40% - Accent3 2 3 6" xfId="2209" xr:uid="{00000000-0005-0000-0000-000048020000}"/>
    <cellStyle name="40% - Accent3 2 3 6 2" xfId="3215" xr:uid="{00000000-0005-0000-0000-000049020000}"/>
    <cellStyle name="40% - Accent3 2 3 7" xfId="2735" xr:uid="{00000000-0005-0000-0000-00004A020000}"/>
    <cellStyle name="40% - Accent3 2 4" xfId="445" xr:uid="{00000000-0005-0000-0000-00004B020000}"/>
    <cellStyle name="40% - Accent3 2 4 2" xfId="607" xr:uid="{00000000-0005-0000-0000-00004C020000}"/>
    <cellStyle name="40% - Accent3 2 4 2 2" xfId="2394" xr:uid="{00000000-0005-0000-0000-00004D020000}"/>
    <cellStyle name="40% - Accent3 2 4 2 2 2" xfId="3400" xr:uid="{00000000-0005-0000-0000-00004E020000}"/>
    <cellStyle name="40% - Accent3 2 4 2 3" xfId="2920" xr:uid="{00000000-0005-0000-0000-00004F020000}"/>
    <cellStyle name="40% - Accent3 2 4 3" xfId="608" xr:uid="{00000000-0005-0000-0000-000050020000}"/>
    <cellStyle name="40% - Accent3 2 4 3 2" xfId="2395" xr:uid="{00000000-0005-0000-0000-000051020000}"/>
    <cellStyle name="40% - Accent3 2 4 3 2 2" xfId="3401" xr:uid="{00000000-0005-0000-0000-000052020000}"/>
    <cellStyle name="40% - Accent3 2 4 3 3" xfId="2921" xr:uid="{00000000-0005-0000-0000-000053020000}"/>
    <cellStyle name="40% - Accent3 2 4 4" xfId="609" xr:uid="{00000000-0005-0000-0000-000054020000}"/>
    <cellStyle name="40% - Accent3 2 4 4 2" xfId="2396" xr:uid="{00000000-0005-0000-0000-000055020000}"/>
    <cellStyle name="40% - Accent3 2 4 4 2 2" xfId="3402" xr:uid="{00000000-0005-0000-0000-000056020000}"/>
    <cellStyle name="40% - Accent3 2 4 4 3" xfId="2922" xr:uid="{00000000-0005-0000-0000-000057020000}"/>
    <cellStyle name="40% - Accent3 2 4 5" xfId="2239" xr:uid="{00000000-0005-0000-0000-000058020000}"/>
    <cellStyle name="40% - Accent3 2 4 5 2" xfId="3245" xr:uid="{00000000-0005-0000-0000-000059020000}"/>
    <cellStyle name="40% - Accent3 2 4 6" xfId="2765" xr:uid="{00000000-0005-0000-0000-00005A020000}"/>
    <cellStyle name="40% - Accent3 2 5" xfId="610" xr:uid="{00000000-0005-0000-0000-00005B020000}"/>
    <cellStyle name="40% - Accent3 2 5 2" xfId="2397" xr:uid="{00000000-0005-0000-0000-00005C020000}"/>
    <cellStyle name="40% - Accent3 2 5 2 2" xfId="3403" xr:uid="{00000000-0005-0000-0000-00005D020000}"/>
    <cellStyle name="40% - Accent3 2 5 3" xfId="2923" xr:uid="{00000000-0005-0000-0000-00005E020000}"/>
    <cellStyle name="40% - Accent3 2 6" xfId="611" xr:uid="{00000000-0005-0000-0000-00005F020000}"/>
    <cellStyle name="40% - Accent3 2 6 2" xfId="2398" xr:uid="{00000000-0005-0000-0000-000060020000}"/>
    <cellStyle name="40% - Accent3 2 6 2 2" xfId="3404" xr:uid="{00000000-0005-0000-0000-000061020000}"/>
    <cellStyle name="40% - Accent3 2 6 3" xfId="2924" xr:uid="{00000000-0005-0000-0000-000062020000}"/>
    <cellStyle name="40% - Accent3 2 7" xfId="612" xr:uid="{00000000-0005-0000-0000-000063020000}"/>
    <cellStyle name="40% - Accent3 2 7 2" xfId="2399" xr:uid="{00000000-0005-0000-0000-000064020000}"/>
    <cellStyle name="40% - Accent3 2 7 2 2" xfId="3405" xr:uid="{00000000-0005-0000-0000-000065020000}"/>
    <cellStyle name="40% - Accent3 2 7 3" xfId="2925" xr:uid="{00000000-0005-0000-0000-000066020000}"/>
    <cellStyle name="40% - Accent3 2 8" xfId="2179" xr:uid="{00000000-0005-0000-0000-000067020000}"/>
    <cellStyle name="40% - Accent3 2 8 2" xfId="3185" xr:uid="{00000000-0005-0000-0000-000068020000}"/>
    <cellStyle name="40% - Accent3 2 9" xfId="2705" xr:uid="{00000000-0005-0000-0000-000069020000}"/>
    <cellStyle name="40% - Accent3 3" xfId="290" xr:uid="{00000000-0005-0000-0000-00006A020000}"/>
    <cellStyle name="40% - Accent3 4" xfId="404" xr:uid="{00000000-0005-0000-0000-00006B020000}"/>
    <cellStyle name="40% - Accent3 5" xfId="2663" xr:uid="{00000000-0005-0000-0000-00006C020000}"/>
    <cellStyle name="40% - Accent4" xfId="10" builtinId="43" customBuiltin="1"/>
    <cellStyle name="40% - Accent4 2" xfId="89" xr:uid="{00000000-0005-0000-0000-00006E020000}"/>
    <cellStyle name="40% - Accent4 2 2" xfId="121" xr:uid="{00000000-0005-0000-0000-00006F020000}"/>
    <cellStyle name="40% - Accent4 2 3" xfId="334" xr:uid="{00000000-0005-0000-0000-000070020000}"/>
    <cellStyle name="40% - Accent4 2 3 2" xfId="479" xr:uid="{00000000-0005-0000-0000-000071020000}"/>
    <cellStyle name="40% - Accent4 2 3 2 2" xfId="613" xr:uid="{00000000-0005-0000-0000-000072020000}"/>
    <cellStyle name="40% - Accent4 2 3 2 2 2" xfId="2400" xr:uid="{00000000-0005-0000-0000-000073020000}"/>
    <cellStyle name="40% - Accent4 2 3 2 2 2 2" xfId="3406" xr:uid="{00000000-0005-0000-0000-000074020000}"/>
    <cellStyle name="40% - Accent4 2 3 2 2 3" xfId="2926" xr:uid="{00000000-0005-0000-0000-000075020000}"/>
    <cellStyle name="40% - Accent4 2 3 2 3" xfId="614" xr:uid="{00000000-0005-0000-0000-000076020000}"/>
    <cellStyle name="40% - Accent4 2 3 2 3 2" xfId="2401" xr:uid="{00000000-0005-0000-0000-000077020000}"/>
    <cellStyle name="40% - Accent4 2 3 2 3 2 2" xfId="3407" xr:uid="{00000000-0005-0000-0000-000078020000}"/>
    <cellStyle name="40% - Accent4 2 3 2 3 3" xfId="2927" xr:uid="{00000000-0005-0000-0000-000079020000}"/>
    <cellStyle name="40% - Accent4 2 3 2 4" xfId="615" xr:uid="{00000000-0005-0000-0000-00007A020000}"/>
    <cellStyle name="40% - Accent4 2 3 2 4 2" xfId="2402" xr:uid="{00000000-0005-0000-0000-00007B020000}"/>
    <cellStyle name="40% - Accent4 2 3 2 4 2 2" xfId="3408" xr:uid="{00000000-0005-0000-0000-00007C020000}"/>
    <cellStyle name="40% - Accent4 2 3 2 4 3" xfId="2928" xr:uid="{00000000-0005-0000-0000-00007D020000}"/>
    <cellStyle name="40% - Accent4 2 3 2 5" xfId="2271" xr:uid="{00000000-0005-0000-0000-00007E020000}"/>
    <cellStyle name="40% - Accent4 2 3 2 5 2" xfId="3277" xr:uid="{00000000-0005-0000-0000-00007F020000}"/>
    <cellStyle name="40% - Accent4 2 3 2 6" xfId="2797" xr:uid="{00000000-0005-0000-0000-000080020000}"/>
    <cellStyle name="40% - Accent4 2 3 3" xfId="616" xr:uid="{00000000-0005-0000-0000-000081020000}"/>
    <cellStyle name="40% - Accent4 2 3 3 2" xfId="2403" xr:uid="{00000000-0005-0000-0000-000082020000}"/>
    <cellStyle name="40% - Accent4 2 3 3 2 2" xfId="3409" xr:uid="{00000000-0005-0000-0000-000083020000}"/>
    <cellStyle name="40% - Accent4 2 3 3 3" xfId="2929" xr:uid="{00000000-0005-0000-0000-000084020000}"/>
    <cellStyle name="40% - Accent4 2 3 4" xfId="617" xr:uid="{00000000-0005-0000-0000-000085020000}"/>
    <cellStyle name="40% - Accent4 2 3 4 2" xfId="2404" xr:uid="{00000000-0005-0000-0000-000086020000}"/>
    <cellStyle name="40% - Accent4 2 3 4 2 2" xfId="3410" xr:uid="{00000000-0005-0000-0000-000087020000}"/>
    <cellStyle name="40% - Accent4 2 3 4 3" xfId="2930" xr:uid="{00000000-0005-0000-0000-000088020000}"/>
    <cellStyle name="40% - Accent4 2 3 5" xfId="618" xr:uid="{00000000-0005-0000-0000-000089020000}"/>
    <cellStyle name="40% - Accent4 2 3 5 2" xfId="2405" xr:uid="{00000000-0005-0000-0000-00008A020000}"/>
    <cellStyle name="40% - Accent4 2 3 5 2 2" xfId="3411" xr:uid="{00000000-0005-0000-0000-00008B020000}"/>
    <cellStyle name="40% - Accent4 2 3 5 3" xfId="2931" xr:uid="{00000000-0005-0000-0000-00008C020000}"/>
    <cellStyle name="40% - Accent4 2 3 6" xfId="2211" xr:uid="{00000000-0005-0000-0000-00008D020000}"/>
    <cellStyle name="40% - Accent4 2 3 6 2" xfId="3217" xr:uid="{00000000-0005-0000-0000-00008E020000}"/>
    <cellStyle name="40% - Accent4 2 3 7" xfId="2737" xr:uid="{00000000-0005-0000-0000-00008F020000}"/>
    <cellStyle name="40% - Accent4 2 4" xfId="447" xr:uid="{00000000-0005-0000-0000-000090020000}"/>
    <cellStyle name="40% - Accent4 2 4 2" xfId="619" xr:uid="{00000000-0005-0000-0000-000091020000}"/>
    <cellStyle name="40% - Accent4 2 4 2 2" xfId="2406" xr:uid="{00000000-0005-0000-0000-000092020000}"/>
    <cellStyle name="40% - Accent4 2 4 2 2 2" xfId="3412" xr:uid="{00000000-0005-0000-0000-000093020000}"/>
    <cellStyle name="40% - Accent4 2 4 2 3" xfId="2932" xr:uid="{00000000-0005-0000-0000-000094020000}"/>
    <cellStyle name="40% - Accent4 2 4 3" xfId="620" xr:uid="{00000000-0005-0000-0000-000095020000}"/>
    <cellStyle name="40% - Accent4 2 4 3 2" xfId="2407" xr:uid="{00000000-0005-0000-0000-000096020000}"/>
    <cellStyle name="40% - Accent4 2 4 3 2 2" xfId="3413" xr:uid="{00000000-0005-0000-0000-000097020000}"/>
    <cellStyle name="40% - Accent4 2 4 3 3" xfId="2933" xr:uid="{00000000-0005-0000-0000-000098020000}"/>
    <cellStyle name="40% - Accent4 2 4 4" xfId="621" xr:uid="{00000000-0005-0000-0000-000099020000}"/>
    <cellStyle name="40% - Accent4 2 4 4 2" xfId="2408" xr:uid="{00000000-0005-0000-0000-00009A020000}"/>
    <cellStyle name="40% - Accent4 2 4 4 2 2" xfId="3414" xr:uid="{00000000-0005-0000-0000-00009B020000}"/>
    <cellStyle name="40% - Accent4 2 4 4 3" xfId="2934" xr:uid="{00000000-0005-0000-0000-00009C020000}"/>
    <cellStyle name="40% - Accent4 2 4 5" xfId="2241" xr:uid="{00000000-0005-0000-0000-00009D020000}"/>
    <cellStyle name="40% - Accent4 2 4 5 2" xfId="3247" xr:uid="{00000000-0005-0000-0000-00009E020000}"/>
    <cellStyle name="40% - Accent4 2 4 6" xfId="2767" xr:uid="{00000000-0005-0000-0000-00009F020000}"/>
    <cellStyle name="40% - Accent4 2 5" xfId="622" xr:uid="{00000000-0005-0000-0000-0000A0020000}"/>
    <cellStyle name="40% - Accent4 2 5 2" xfId="2409" xr:uid="{00000000-0005-0000-0000-0000A1020000}"/>
    <cellStyle name="40% - Accent4 2 5 2 2" xfId="3415" xr:uid="{00000000-0005-0000-0000-0000A2020000}"/>
    <cellStyle name="40% - Accent4 2 5 3" xfId="2935" xr:uid="{00000000-0005-0000-0000-0000A3020000}"/>
    <cellStyle name="40% - Accent4 2 6" xfId="623" xr:uid="{00000000-0005-0000-0000-0000A4020000}"/>
    <cellStyle name="40% - Accent4 2 6 2" xfId="2410" xr:uid="{00000000-0005-0000-0000-0000A5020000}"/>
    <cellStyle name="40% - Accent4 2 6 2 2" xfId="3416" xr:uid="{00000000-0005-0000-0000-0000A6020000}"/>
    <cellStyle name="40% - Accent4 2 6 3" xfId="2936" xr:uid="{00000000-0005-0000-0000-0000A7020000}"/>
    <cellStyle name="40% - Accent4 2 7" xfId="624" xr:uid="{00000000-0005-0000-0000-0000A8020000}"/>
    <cellStyle name="40% - Accent4 2 7 2" xfId="2411" xr:uid="{00000000-0005-0000-0000-0000A9020000}"/>
    <cellStyle name="40% - Accent4 2 7 2 2" xfId="3417" xr:uid="{00000000-0005-0000-0000-0000AA020000}"/>
    <cellStyle name="40% - Accent4 2 7 3" xfId="2937" xr:uid="{00000000-0005-0000-0000-0000AB020000}"/>
    <cellStyle name="40% - Accent4 2 8" xfId="2181" xr:uid="{00000000-0005-0000-0000-0000AC020000}"/>
    <cellStyle name="40% - Accent4 2 8 2" xfId="3187" xr:uid="{00000000-0005-0000-0000-0000AD020000}"/>
    <cellStyle name="40% - Accent4 2 9" xfId="2707" xr:uid="{00000000-0005-0000-0000-0000AE020000}"/>
    <cellStyle name="40% - Accent4 3" xfId="291" xr:uid="{00000000-0005-0000-0000-0000AF020000}"/>
    <cellStyle name="40% - Accent4 4" xfId="405" xr:uid="{00000000-0005-0000-0000-0000B0020000}"/>
    <cellStyle name="40% - Accent4 5" xfId="2664" xr:uid="{00000000-0005-0000-0000-0000B1020000}"/>
    <cellStyle name="40% - Accent5" xfId="11" builtinId="47" customBuiltin="1"/>
    <cellStyle name="40% - Accent5 2" xfId="93" xr:uid="{00000000-0005-0000-0000-0000B3020000}"/>
    <cellStyle name="40% - Accent5 2 2" xfId="122" xr:uid="{00000000-0005-0000-0000-0000B4020000}"/>
    <cellStyle name="40% - Accent5 2 3" xfId="336" xr:uid="{00000000-0005-0000-0000-0000B5020000}"/>
    <cellStyle name="40% - Accent5 2 3 2" xfId="481" xr:uid="{00000000-0005-0000-0000-0000B6020000}"/>
    <cellStyle name="40% - Accent5 2 3 2 2" xfId="625" xr:uid="{00000000-0005-0000-0000-0000B7020000}"/>
    <cellStyle name="40% - Accent5 2 3 2 2 2" xfId="2412" xr:uid="{00000000-0005-0000-0000-0000B8020000}"/>
    <cellStyle name="40% - Accent5 2 3 2 2 2 2" xfId="3418" xr:uid="{00000000-0005-0000-0000-0000B9020000}"/>
    <cellStyle name="40% - Accent5 2 3 2 2 3" xfId="2938" xr:uid="{00000000-0005-0000-0000-0000BA020000}"/>
    <cellStyle name="40% - Accent5 2 3 2 3" xfId="626" xr:uid="{00000000-0005-0000-0000-0000BB020000}"/>
    <cellStyle name="40% - Accent5 2 3 2 3 2" xfId="2413" xr:uid="{00000000-0005-0000-0000-0000BC020000}"/>
    <cellStyle name="40% - Accent5 2 3 2 3 2 2" xfId="3419" xr:uid="{00000000-0005-0000-0000-0000BD020000}"/>
    <cellStyle name="40% - Accent5 2 3 2 3 3" xfId="2939" xr:uid="{00000000-0005-0000-0000-0000BE020000}"/>
    <cellStyle name="40% - Accent5 2 3 2 4" xfId="627" xr:uid="{00000000-0005-0000-0000-0000BF020000}"/>
    <cellStyle name="40% - Accent5 2 3 2 4 2" xfId="2414" xr:uid="{00000000-0005-0000-0000-0000C0020000}"/>
    <cellStyle name="40% - Accent5 2 3 2 4 2 2" xfId="3420" xr:uid="{00000000-0005-0000-0000-0000C1020000}"/>
    <cellStyle name="40% - Accent5 2 3 2 4 3" xfId="2940" xr:uid="{00000000-0005-0000-0000-0000C2020000}"/>
    <cellStyle name="40% - Accent5 2 3 2 5" xfId="2273" xr:uid="{00000000-0005-0000-0000-0000C3020000}"/>
    <cellStyle name="40% - Accent5 2 3 2 5 2" xfId="3279" xr:uid="{00000000-0005-0000-0000-0000C4020000}"/>
    <cellStyle name="40% - Accent5 2 3 2 6" xfId="2799" xr:uid="{00000000-0005-0000-0000-0000C5020000}"/>
    <cellStyle name="40% - Accent5 2 3 3" xfId="628" xr:uid="{00000000-0005-0000-0000-0000C6020000}"/>
    <cellStyle name="40% - Accent5 2 3 3 2" xfId="2415" xr:uid="{00000000-0005-0000-0000-0000C7020000}"/>
    <cellStyle name="40% - Accent5 2 3 3 2 2" xfId="3421" xr:uid="{00000000-0005-0000-0000-0000C8020000}"/>
    <cellStyle name="40% - Accent5 2 3 3 3" xfId="2941" xr:uid="{00000000-0005-0000-0000-0000C9020000}"/>
    <cellStyle name="40% - Accent5 2 3 4" xfId="629" xr:uid="{00000000-0005-0000-0000-0000CA020000}"/>
    <cellStyle name="40% - Accent5 2 3 4 2" xfId="2416" xr:uid="{00000000-0005-0000-0000-0000CB020000}"/>
    <cellStyle name="40% - Accent5 2 3 4 2 2" xfId="3422" xr:uid="{00000000-0005-0000-0000-0000CC020000}"/>
    <cellStyle name="40% - Accent5 2 3 4 3" xfId="2942" xr:uid="{00000000-0005-0000-0000-0000CD020000}"/>
    <cellStyle name="40% - Accent5 2 3 5" xfId="630" xr:uid="{00000000-0005-0000-0000-0000CE020000}"/>
    <cellStyle name="40% - Accent5 2 3 5 2" xfId="2417" xr:uid="{00000000-0005-0000-0000-0000CF020000}"/>
    <cellStyle name="40% - Accent5 2 3 5 2 2" xfId="3423" xr:uid="{00000000-0005-0000-0000-0000D0020000}"/>
    <cellStyle name="40% - Accent5 2 3 5 3" xfId="2943" xr:uid="{00000000-0005-0000-0000-0000D1020000}"/>
    <cellStyle name="40% - Accent5 2 3 6" xfId="2213" xr:uid="{00000000-0005-0000-0000-0000D2020000}"/>
    <cellStyle name="40% - Accent5 2 3 6 2" xfId="3219" xr:uid="{00000000-0005-0000-0000-0000D3020000}"/>
    <cellStyle name="40% - Accent5 2 3 7" xfId="2739" xr:uid="{00000000-0005-0000-0000-0000D4020000}"/>
    <cellStyle name="40% - Accent5 2 4" xfId="449" xr:uid="{00000000-0005-0000-0000-0000D5020000}"/>
    <cellStyle name="40% - Accent5 2 4 2" xfId="631" xr:uid="{00000000-0005-0000-0000-0000D6020000}"/>
    <cellStyle name="40% - Accent5 2 4 2 2" xfId="2418" xr:uid="{00000000-0005-0000-0000-0000D7020000}"/>
    <cellStyle name="40% - Accent5 2 4 2 2 2" xfId="3424" xr:uid="{00000000-0005-0000-0000-0000D8020000}"/>
    <cellStyle name="40% - Accent5 2 4 2 3" xfId="2944" xr:uid="{00000000-0005-0000-0000-0000D9020000}"/>
    <cellStyle name="40% - Accent5 2 4 3" xfId="632" xr:uid="{00000000-0005-0000-0000-0000DA020000}"/>
    <cellStyle name="40% - Accent5 2 4 3 2" xfId="2419" xr:uid="{00000000-0005-0000-0000-0000DB020000}"/>
    <cellStyle name="40% - Accent5 2 4 3 2 2" xfId="3425" xr:uid="{00000000-0005-0000-0000-0000DC020000}"/>
    <cellStyle name="40% - Accent5 2 4 3 3" xfId="2945" xr:uid="{00000000-0005-0000-0000-0000DD020000}"/>
    <cellStyle name="40% - Accent5 2 4 4" xfId="633" xr:uid="{00000000-0005-0000-0000-0000DE020000}"/>
    <cellStyle name="40% - Accent5 2 4 4 2" xfId="2420" xr:uid="{00000000-0005-0000-0000-0000DF020000}"/>
    <cellStyle name="40% - Accent5 2 4 4 2 2" xfId="3426" xr:uid="{00000000-0005-0000-0000-0000E0020000}"/>
    <cellStyle name="40% - Accent5 2 4 4 3" xfId="2946" xr:uid="{00000000-0005-0000-0000-0000E1020000}"/>
    <cellStyle name="40% - Accent5 2 4 5" xfId="2243" xr:uid="{00000000-0005-0000-0000-0000E2020000}"/>
    <cellStyle name="40% - Accent5 2 4 5 2" xfId="3249" xr:uid="{00000000-0005-0000-0000-0000E3020000}"/>
    <cellStyle name="40% - Accent5 2 4 6" xfId="2769" xr:uid="{00000000-0005-0000-0000-0000E4020000}"/>
    <cellStyle name="40% - Accent5 2 5" xfId="634" xr:uid="{00000000-0005-0000-0000-0000E5020000}"/>
    <cellStyle name="40% - Accent5 2 5 2" xfId="2421" xr:uid="{00000000-0005-0000-0000-0000E6020000}"/>
    <cellStyle name="40% - Accent5 2 5 2 2" xfId="3427" xr:uid="{00000000-0005-0000-0000-0000E7020000}"/>
    <cellStyle name="40% - Accent5 2 5 3" xfId="2947" xr:uid="{00000000-0005-0000-0000-0000E8020000}"/>
    <cellStyle name="40% - Accent5 2 6" xfId="635" xr:uid="{00000000-0005-0000-0000-0000E9020000}"/>
    <cellStyle name="40% - Accent5 2 6 2" xfId="2422" xr:uid="{00000000-0005-0000-0000-0000EA020000}"/>
    <cellStyle name="40% - Accent5 2 6 2 2" xfId="3428" xr:uid="{00000000-0005-0000-0000-0000EB020000}"/>
    <cellStyle name="40% - Accent5 2 6 3" xfId="2948" xr:uid="{00000000-0005-0000-0000-0000EC020000}"/>
    <cellStyle name="40% - Accent5 2 7" xfId="636" xr:uid="{00000000-0005-0000-0000-0000ED020000}"/>
    <cellStyle name="40% - Accent5 2 7 2" xfId="2423" xr:uid="{00000000-0005-0000-0000-0000EE020000}"/>
    <cellStyle name="40% - Accent5 2 7 2 2" xfId="3429" xr:uid="{00000000-0005-0000-0000-0000EF020000}"/>
    <cellStyle name="40% - Accent5 2 7 3" xfId="2949" xr:uid="{00000000-0005-0000-0000-0000F0020000}"/>
    <cellStyle name="40% - Accent5 2 8" xfId="2183" xr:uid="{00000000-0005-0000-0000-0000F1020000}"/>
    <cellStyle name="40% - Accent5 2 8 2" xfId="3189" xr:uid="{00000000-0005-0000-0000-0000F2020000}"/>
    <cellStyle name="40% - Accent5 2 9" xfId="2709" xr:uid="{00000000-0005-0000-0000-0000F3020000}"/>
    <cellStyle name="40% - Accent5 3" xfId="292" xr:uid="{00000000-0005-0000-0000-0000F4020000}"/>
    <cellStyle name="40% - Accent5 4" xfId="406" xr:uid="{00000000-0005-0000-0000-0000F5020000}"/>
    <cellStyle name="40% - Accent5 5" xfId="2665" xr:uid="{00000000-0005-0000-0000-0000F6020000}"/>
    <cellStyle name="40% - Accent6" xfId="12" builtinId="51" customBuiltin="1"/>
    <cellStyle name="40% - Accent6 2" xfId="97" xr:uid="{00000000-0005-0000-0000-0000F8020000}"/>
    <cellStyle name="40% - Accent6 2 2" xfId="123" xr:uid="{00000000-0005-0000-0000-0000F9020000}"/>
    <cellStyle name="40% - Accent6 2 3" xfId="338" xr:uid="{00000000-0005-0000-0000-0000FA020000}"/>
    <cellStyle name="40% - Accent6 2 3 2" xfId="483" xr:uid="{00000000-0005-0000-0000-0000FB020000}"/>
    <cellStyle name="40% - Accent6 2 3 2 2" xfId="637" xr:uid="{00000000-0005-0000-0000-0000FC020000}"/>
    <cellStyle name="40% - Accent6 2 3 2 2 2" xfId="2424" xr:uid="{00000000-0005-0000-0000-0000FD020000}"/>
    <cellStyle name="40% - Accent6 2 3 2 2 2 2" xfId="3430" xr:uid="{00000000-0005-0000-0000-0000FE020000}"/>
    <cellStyle name="40% - Accent6 2 3 2 2 3" xfId="2950" xr:uid="{00000000-0005-0000-0000-0000FF020000}"/>
    <cellStyle name="40% - Accent6 2 3 2 3" xfId="638" xr:uid="{00000000-0005-0000-0000-000000030000}"/>
    <cellStyle name="40% - Accent6 2 3 2 3 2" xfId="2425" xr:uid="{00000000-0005-0000-0000-000001030000}"/>
    <cellStyle name="40% - Accent6 2 3 2 3 2 2" xfId="3431" xr:uid="{00000000-0005-0000-0000-000002030000}"/>
    <cellStyle name="40% - Accent6 2 3 2 3 3" xfId="2951" xr:uid="{00000000-0005-0000-0000-000003030000}"/>
    <cellStyle name="40% - Accent6 2 3 2 4" xfId="639" xr:uid="{00000000-0005-0000-0000-000004030000}"/>
    <cellStyle name="40% - Accent6 2 3 2 4 2" xfId="2426" xr:uid="{00000000-0005-0000-0000-000005030000}"/>
    <cellStyle name="40% - Accent6 2 3 2 4 2 2" xfId="3432" xr:uid="{00000000-0005-0000-0000-000006030000}"/>
    <cellStyle name="40% - Accent6 2 3 2 4 3" xfId="2952" xr:uid="{00000000-0005-0000-0000-000007030000}"/>
    <cellStyle name="40% - Accent6 2 3 2 5" xfId="2275" xr:uid="{00000000-0005-0000-0000-000008030000}"/>
    <cellStyle name="40% - Accent6 2 3 2 5 2" xfId="3281" xr:uid="{00000000-0005-0000-0000-000009030000}"/>
    <cellStyle name="40% - Accent6 2 3 2 6" xfId="2801" xr:uid="{00000000-0005-0000-0000-00000A030000}"/>
    <cellStyle name="40% - Accent6 2 3 3" xfId="640" xr:uid="{00000000-0005-0000-0000-00000B030000}"/>
    <cellStyle name="40% - Accent6 2 3 3 2" xfId="2427" xr:uid="{00000000-0005-0000-0000-00000C030000}"/>
    <cellStyle name="40% - Accent6 2 3 3 2 2" xfId="3433" xr:uid="{00000000-0005-0000-0000-00000D030000}"/>
    <cellStyle name="40% - Accent6 2 3 3 3" xfId="2953" xr:uid="{00000000-0005-0000-0000-00000E030000}"/>
    <cellStyle name="40% - Accent6 2 3 4" xfId="641" xr:uid="{00000000-0005-0000-0000-00000F030000}"/>
    <cellStyle name="40% - Accent6 2 3 4 2" xfId="2428" xr:uid="{00000000-0005-0000-0000-000010030000}"/>
    <cellStyle name="40% - Accent6 2 3 4 2 2" xfId="3434" xr:uid="{00000000-0005-0000-0000-000011030000}"/>
    <cellStyle name="40% - Accent6 2 3 4 3" xfId="2954" xr:uid="{00000000-0005-0000-0000-000012030000}"/>
    <cellStyle name="40% - Accent6 2 3 5" xfId="642" xr:uid="{00000000-0005-0000-0000-000013030000}"/>
    <cellStyle name="40% - Accent6 2 3 5 2" xfId="2429" xr:uid="{00000000-0005-0000-0000-000014030000}"/>
    <cellStyle name="40% - Accent6 2 3 5 2 2" xfId="3435" xr:uid="{00000000-0005-0000-0000-000015030000}"/>
    <cellStyle name="40% - Accent6 2 3 5 3" xfId="2955" xr:uid="{00000000-0005-0000-0000-000016030000}"/>
    <cellStyle name="40% - Accent6 2 3 6" xfId="2215" xr:uid="{00000000-0005-0000-0000-000017030000}"/>
    <cellStyle name="40% - Accent6 2 3 6 2" xfId="3221" xr:uid="{00000000-0005-0000-0000-000018030000}"/>
    <cellStyle name="40% - Accent6 2 3 7" xfId="2741" xr:uid="{00000000-0005-0000-0000-000019030000}"/>
    <cellStyle name="40% - Accent6 2 4" xfId="451" xr:uid="{00000000-0005-0000-0000-00001A030000}"/>
    <cellStyle name="40% - Accent6 2 4 2" xfId="643" xr:uid="{00000000-0005-0000-0000-00001B030000}"/>
    <cellStyle name="40% - Accent6 2 4 2 2" xfId="2430" xr:uid="{00000000-0005-0000-0000-00001C030000}"/>
    <cellStyle name="40% - Accent6 2 4 2 2 2" xfId="3436" xr:uid="{00000000-0005-0000-0000-00001D030000}"/>
    <cellStyle name="40% - Accent6 2 4 2 3" xfId="2956" xr:uid="{00000000-0005-0000-0000-00001E030000}"/>
    <cellStyle name="40% - Accent6 2 4 3" xfId="644" xr:uid="{00000000-0005-0000-0000-00001F030000}"/>
    <cellStyle name="40% - Accent6 2 4 3 2" xfId="2431" xr:uid="{00000000-0005-0000-0000-000020030000}"/>
    <cellStyle name="40% - Accent6 2 4 3 2 2" xfId="3437" xr:uid="{00000000-0005-0000-0000-000021030000}"/>
    <cellStyle name="40% - Accent6 2 4 3 3" xfId="2957" xr:uid="{00000000-0005-0000-0000-000022030000}"/>
    <cellStyle name="40% - Accent6 2 4 4" xfId="645" xr:uid="{00000000-0005-0000-0000-000023030000}"/>
    <cellStyle name="40% - Accent6 2 4 4 2" xfId="2432" xr:uid="{00000000-0005-0000-0000-000024030000}"/>
    <cellStyle name="40% - Accent6 2 4 4 2 2" xfId="3438" xr:uid="{00000000-0005-0000-0000-000025030000}"/>
    <cellStyle name="40% - Accent6 2 4 4 3" xfId="2958" xr:uid="{00000000-0005-0000-0000-000026030000}"/>
    <cellStyle name="40% - Accent6 2 4 5" xfId="2245" xr:uid="{00000000-0005-0000-0000-000027030000}"/>
    <cellStyle name="40% - Accent6 2 4 5 2" xfId="3251" xr:uid="{00000000-0005-0000-0000-000028030000}"/>
    <cellStyle name="40% - Accent6 2 4 6" xfId="2771" xr:uid="{00000000-0005-0000-0000-000029030000}"/>
    <cellStyle name="40% - Accent6 2 5" xfId="646" xr:uid="{00000000-0005-0000-0000-00002A030000}"/>
    <cellStyle name="40% - Accent6 2 5 2" xfId="2433" xr:uid="{00000000-0005-0000-0000-00002B030000}"/>
    <cellStyle name="40% - Accent6 2 5 2 2" xfId="3439" xr:uid="{00000000-0005-0000-0000-00002C030000}"/>
    <cellStyle name="40% - Accent6 2 5 3" xfId="2959" xr:uid="{00000000-0005-0000-0000-00002D030000}"/>
    <cellStyle name="40% - Accent6 2 6" xfId="647" xr:uid="{00000000-0005-0000-0000-00002E030000}"/>
    <cellStyle name="40% - Accent6 2 6 2" xfId="2434" xr:uid="{00000000-0005-0000-0000-00002F030000}"/>
    <cellStyle name="40% - Accent6 2 6 2 2" xfId="3440" xr:uid="{00000000-0005-0000-0000-000030030000}"/>
    <cellStyle name="40% - Accent6 2 6 3" xfId="2960" xr:uid="{00000000-0005-0000-0000-000031030000}"/>
    <cellStyle name="40% - Accent6 2 7" xfId="648" xr:uid="{00000000-0005-0000-0000-000032030000}"/>
    <cellStyle name="40% - Accent6 2 7 2" xfId="2435" xr:uid="{00000000-0005-0000-0000-000033030000}"/>
    <cellStyle name="40% - Accent6 2 7 2 2" xfId="3441" xr:uid="{00000000-0005-0000-0000-000034030000}"/>
    <cellStyle name="40% - Accent6 2 7 3" xfId="2961" xr:uid="{00000000-0005-0000-0000-000035030000}"/>
    <cellStyle name="40% - Accent6 2 8" xfId="2185" xr:uid="{00000000-0005-0000-0000-000036030000}"/>
    <cellStyle name="40% - Accent6 2 8 2" xfId="3191" xr:uid="{00000000-0005-0000-0000-000037030000}"/>
    <cellStyle name="40% - Accent6 2 9" xfId="2711" xr:uid="{00000000-0005-0000-0000-000038030000}"/>
    <cellStyle name="40% - Accent6 3" xfId="293" xr:uid="{00000000-0005-0000-0000-000039030000}"/>
    <cellStyle name="40% - Accent6 4" xfId="407" xr:uid="{00000000-0005-0000-0000-00003A030000}"/>
    <cellStyle name="40% - Accent6 5" xfId="2666" xr:uid="{00000000-0005-0000-0000-00003B030000}"/>
    <cellStyle name="60% - Accent1" xfId="13" builtinId="32" customBuiltin="1"/>
    <cellStyle name="60% - Accent1 2" xfId="78" xr:uid="{00000000-0005-0000-0000-00003D030000}"/>
    <cellStyle name="60% - Accent1 2 2" xfId="124" xr:uid="{00000000-0005-0000-0000-00003E030000}"/>
    <cellStyle name="60% - Accent1 3" xfId="294" xr:uid="{00000000-0005-0000-0000-00003F030000}"/>
    <cellStyle name="60% - Accent1 4" xfId="408" xr:uid="{00000000-0005-0000-0000-000040030000}"/>
    <cellStyle name="60% - Accent1 5" xfId="2667" xr:uid="{00000000-0005-0000-0000-000041030000}"/>
    <cellStyle name="60% - Accent2" xfId="14" builtinId="36" customBuiltin="1"/>
    <cellStyle name="60% - Accent2 2" xfId="82" xr:uid="{00000000-0005-0000-0000-000043030000}"/>
    <cellStyle name="60% - Accent2 2 2" xfId="125" xr:uid="{00000000-0005-0000-0000-000044030000}"/>
    <cellStyle name="60% - Accent2 3" xfId="295" xr:uid="{00000000-0005-0000-0000-000045030000}"/>
    <cellStyle name="60% - Accent2 4" xfId="409" xr:uid="{00000000-0005-0000-0000-000046030000}"/>
    <cellStyle name="60% - Accent2 5" xfId="2668" xr:uid="{00000000-0005-0000-0000-000047030000}"/>
    <cellStyle name="60% - Accent3" xfId="15" builtinId="40" customBuiltin="1"/>
    <cellStyle name="60% - Accent3 2" xfId="86" xr:uid="{00000000-0005-0000-0000-000049030000}"/>
    <cellStyle name="60% - Accent3 2 2" xfId="126" xr:uid="{00000000-0005-0000-0000-00004A030000}"/>
    <cellStyle name="60% - Accent3 3" xfId="296" xr:uid="{00000000-0005-0000-0000-00004B030000}"/>
    <cellStyle name="60% - Accent3 4" xfId="410" xr:uid="{00000000-0005-0000-0000-00004C030000}"/>
    <cellStyle name="60% - Accent3 5" xfId="2669" xr:uid="{00000000-0005-0000-0000-00004D030000}"/>
    <cellStyle name="60% - Accent4" xfId="16" builtinId="44" customBuiltin="1"/>
    <cellStyle name="60% - Accent4 2" xfId="90" xr:uid="{00000000-0005-0000-0000-00004F030000}"/>
    <cellStyle name="60% - Accent4 2 2" xfId="127" xr:uid="{00000000-0005-0000-0000-000050030000}"/>
    <cellStyle name="60% - Accent4 3" xfId="297" xr:uid="{00000000-0005-0000-0000-000051030000}"/>
    <cellStyle name="60% - Accent4 4" xfId="411" xr:uid="{00000000-0005-0000-0000-000052030000}"/>
    <cellStyle name="60% - Accent4 5" xfId="2670" xr:uid="{00000000-0005-0000-0000-000053030000}"/>
    <cellStyle name="60% - Accent5" xfId="17" builtinId="48" customBuiltin="1"/>
    <cellStyle name="60% - Accent5 2" xfId="94" xr:uid="{00000000-0005-0000-0000-000055030000}"/>
    <cellStyle name="60% - Accent5 2 2" xfId="128" xr:uid="{00000000-0005-0000-0000-000056030000}"/>
    <cellStyle name="60% - Accent5 3" xfId="298" xr:uid="{00000000-0005-0000-0000-000057030000}"/>
    <cellStyle name="60% - Accent5 4" xfId="412" xr:uid="{00000000-0005-0000-0000-000058030000}"/>
    <cellStyle name="60% - Accent5 5" xfId="2671" xr:uid="{00000000-0005-0000-0000-000059030000}"/>
    <cellStyle name="60% - Accent6" xfId="18" builtinId="52" customBuiltin="1"/>
    <cellStyle name="60% - Accent6 2" xfId="98" xr:uid="{00000000-0005-0000-0000-00005B030000}"/>
    <cellStyle name="60% - Accent6 2 2" xfId="129" xr:uid="{00000000-0005-0000-0000-00005C030000}"/>
    <cellStyle name="60% - Accent6 3" xfId="299" xr:uid="{00000000-0005-0000-0000-00005D030000}"/>
    <cellStyle name="60% - Accent6 4" xfId="413" xr:uid="{00000000-0005-0000-0000-00005E030000}"/>
    <cellStyle name="60% - Accent6 5" xfId="2672" xr:uid="{00000000-0005-0000-0000-00005F030000}"/>
    <cellStyle name="a1" xfId="19" xr:uid="{00000000-0005-0000-0000-000060030000}"/>
    <cellStyle name="Accent1" xfId="20" builtinId="29" customBuiltin="1"/>
    <cellStyle name="Accent1 2" xfId="75" xr:uid="{00000000-0005-0000-0000-000062030000}"/>
    <cellStyle name="Accent1 2 2" xfId="130" xr:uid="{00000000-0005-0000-0000-000063030000}"/>
    <cellStyle name="Accent1 3" xfId="300" xr:uid="{00000000-0005-0000-0000-000064030000}"/>
    <cellStyle name="Accent1 4" xfId="414" xr:uid="{00000000-0005-0000-0000-000065030000}"/>
    <cellStyle name="Accent1 5" xfId="2673" xr:uid="{00000000-0005-0000-0000-000066030000}"/>
    <cellStyle name="Accent2" xfId="21" builtinId="33" customBuiltin="1"/>
    <cellStyle name="Accent2 2" xfId="79" xr:uid="{00000000-0005-0000-0000-000068030000}"/>
    <cellStyle name="Accent2 2 2" xfId="131" xr:uid="{00000000-0005-0000-0000-000069030000}"/>
    <cellStyle name="Accent2 3" xfId="301" xr:uid="{00000000-0005-0000-0000-00006A030000}"/>
    <cellStyle name="Accent2 4" xfId="415" xr:uid="{00000000-0005-0000-0000-00006B030000}"/>
    <cellStyle name="Accent2 5" xfId="2674" xr:uid="{00000000-0005-0000-0000-00006C030000}"/>
    <cellStyle name="Accent3" xfId="22" builtinId="37" customBuiltin="1"/>
    <cellStyle name="Accent3 2" xfId="83" xr:uid="{00000000-0005-0000-0000-00006E030000}"/>
    <cellStyle name="Accent3 2 2" xfId="132" xr:uid="{00000000-0005-0000-0000-00006F030000}"/>
    <cellStyle name="Accent3 3" xfId="302" xr:uid="{00000000-0005-0000-0000-000070030000}"/>
    <cellStyle name="Accent3 4" xfId="416" xr:uid="{00000000-0005-0000-0000-000071030000}"/>
    <cellStyle name="Accent3 5" xfId="2675" xr:uid="{00000000-0005-0000-0000-000072030000}"/>
    <cellStyle name="Accent4" xfId="23" builtinId="41" customBuiltin="1"/>
    <cellStyle name="Accent4 2" xfId="87" xr:uid="{00000000-0005-0000-0000-000074030000}"/>
    <cellStyle name="Accent4 2 2" xfId="133" xr:uid="{00000000-0005-0000-0000-000075030000}"/>
    <cellStyle name="Accent4 3" xfId="303" xr:uid="{00000000-0005-0000-0000-000076030000}"/>
    <cellStyle name="Accent4 4" xfId="417" xr:uid="{00000000-0005-0000-0000-000077030000}"/>
    <cellStyle name="Accent4 5" xfId="2676" xr:uid="{00000000-0005-0000-0000-000078030000}"/>
    <cellStyle name="Accent5" xfId="24" builtinId="45" customBuiltin="1"/>
    <cellStyle name="Accent5 2" xfId="91" xr:uid="{00000000-0005-0000-0000-00007A030000}"/>
    <cellStyle name="Accent5 2 2" xfId="134" xr:uid="{00000000-0005-0000-0000-00007B030000}"/>
    <cellStyle name="Accent5 3" xfId="304" xr:uid="{00000000-0005-0000-0000-00007C030000}"/>
    <cellStyle name="Accent5 4" xfId="418" xr:uid="{00000000-0005-0000-0000-00007D030000}"/>
    <cellStyle name="Accent5 5" xfId="2677" xr:uid="{00000000-0005-0000-0000-00007E030000}"/>
    <cellStyle name="Accent6" xfId="25" builtinId="49" customBuiltin="1"/>
    <cellStyle name="Accent6 2" xfId="95" xr:uid="{00000000-0005-0000-0000-000080030000}"/>
    <cellStyle name="Accent6 2 2" xfId="135" xr:uid="{00000000-0005-0000-0000-000081030000}"/>
    <cellStyle name="Accent6 3" xfId="305" xr:uid="{00000000-0005-0000-0000-000082030000}"/>
    <cellStyle name="Accent6 4" xfId="419" xr:uid="{00000000-0005-0000-0000-000083030000}"/>
    <cellStyle name="Accent6 5" xfId="2678" xr:uid="{00000000-0005-0000-0000-000084030000}"/>
    <cellStyle name="Bad" xfId="26" builtinId="27" customBuiltin="1"/>
    <cellStyle name="Bad 2" xfId="64" xr:uid="{00000000-0005-0000-0000-000086030000}"/>
    <cellStyle name="Bad 2 2" xfId="136" xr:uid="{00000000-0005-0000-0000-000087030000}"/>
    <cellStyle name="Bad 3" xfId="306" xr:uid="{00000000-0005-0000-0000-000088030000}"/>
    <cellStyle name="Bad 4" xfId="420" xr:uid="{00000000-0005-0000-0000-000089030000}"/>
    <cellStyle name="Bad 5" xfId="2679" xr:uid="{00000000-0005-0000-0000-00008A030000}"/>
    <cellStyle name="Calculation" xfId="27" builtinId="22" customBuiltin="1"/>
    <cellStyle name="Calculation 10" xfId="649" xr:uid="{00000000-0005-0000-0000-00008C030000}"/>
    <cellStyle name="Calculation 11" xfId="650" xr:uid="{00000000-0005-0000-0000-00008D030000}"/>
    <cellStyle name="Calculation 12" xfId="651" xr:uid="{00000000-0005-0000-0000-00008E030000}"/>
    <cellStyle name="Calculation 13" xfId="652" xr:uid="{00000000-0005-0000-0000-00008F030000}"/>
    <cellStyle name="Calculation 14" xfId="653" xr:uid="{00000000-0005-0000-0000-000090030000}"/>
    <cellStyle name="Calculation 15" xfId="654" xr:uid="{00000000-0005-0000-0000-000091030000}"/>
    <cellStyle name="Calculation 16" xfId="2680" xr:uid="{00000000-0005-0000-0000-000092030000}"/>
    <cellStyle name="Calculation 2" xfId="68" xr:uid="{00000000-0005-0000-0000-000093030000}"/>
    <cellStyle name="Calculation 2 2" xfId="183" xr:uid="{00000000-0005-0000-0000-000094030000}"/>
    <cellStyle name="Calculation 2 2 10" xfId="655" xr:uid="{00000000-0005-0000-0000-000095030000}"/>
    <cellStyle name="Calculation 2 2 11" xfId="656" xr:uid="{00000000-0005-0000-0000-000096030000}"/>
    <cellStyle name="Calculation 2 2 12" xfId="657" xr:uid="{00000000-0005-0000-0000-000097030000}"/>
    <cellStyle name="Calculation 2 2 13" xfId="658" xr:uid="{00000000-0005-0000-0000-000098030000}"/>
    <cellStyle name="Calculation 2 2 14" xfId="659" xr:uid="{00000000-0005-0000-0000-000099030000}"/>
    <cellStyle name="Calculation 2 2 15" xfId="660" xr:uid="{00000000-0005-0000-0000-00009A030000}"/>
    <cellStyle name="Calculation 2 2 2" xfId="224" xr:uid="{00000000-0005-0000-0000-00009B030000}"/>
    <cellStyle name="Calculation 2 2 2 10" xfId="661" xr:uid="{00000000-0005-0000-0000-00009C030000}"/>
    <cellStyle name="Calculation 2 2 2 11" xfId="662" xr:uid="{00000000-0005-0000-0000-00009D030000}"/>
    <cellStyle name="Calculation 2 2 2 12" xfId="663" xr:uid="{00000000-0005-0000-0000-00009E030000}"/>
    <cellStyle name="Calculation 2 2 2 13" xfId="664" xr:uid="{00000000-0005-0000-0000-00009F030000}"/>
    <cellStyle name="Calculation 2 2 2 14" xfId="665" xr:uid="{00000000-0005-0000-0000-0000A0030000}"/>
    <cellStyle name="Calculation 2 2 2 2" xfId="233" xr:uid="{00000000-0005-0000-0000-0000A1030000}"/>
    <cellStyle name="Calculation 2 2 2 2 10" xfId="666" xr:uid="{00000000-0005-0000-0000-0000A2030000}"/>
    <cellStyle name="Calculation 2 2 2 2 11" xfId="667" xr:uid="{00000000-0005-0000-0000-0000A3030000}"/>
    <cellStyle name="Calculation 2 2 2 2 12" xfId="668" xr:uid="{00000000-0005-0000-0000-0000A4030000}"/>
    <cellStyle name="Calculation 2 2 2 2 2" xfId="268" xr:uid="{00000000-0005-0000-0000-0000A5030000}"/>
    <cellStyle name="Calculation 2 2 2 2 2 10" xfId="669" xr:uid="{00000000-0005-0000-0000-0000A6030000}"/>
    <cellStyle name="Calculation 2 2 2 2 2 11" xfId="670" xr:uid="{00000000-0005-0000-0000-0000A7030000}"/>
    <cellStyle name="Calculation 2 2 2 2 2 12" xfId="671" xr:uid="{00000000-0005-0000-0000-0000A8030000}"/>
    <cellStyle name="Calculation 2 2 2 2 2 13" xfId="672" xr:uid="{00000000-0005-0000-0000-0000A9030000}"/>
    <cellStyle name="Calculation 2 2 2 2 2 2" xfId="382" xr:uid="{00000000-0005-0000-0000-0000AA030000}"/>
    <cellStyle name="Calculation 2 2 2 2 2 2 10" xfId="673" xr:uid="{00000000-0005-0000-0000-0000AB030000}"/>
    <cellStyle name="Calculation 2 2 2 2 2 2 11" xfId="674" xr:uid="{00000000-0005-0000-0000-0000AC030000}"/>
    <cellStyle name="Calculation 2 2 2 2 2 2 12" xfId="675" xr:uid="{00000000-0005-0000-0000-0000AD030000}"/>
    <cellStyle name="Calculation 2 2 2 2 2 2 2" xfId="676" xr:uid="{00000000-0005-0000-0000-0000AE030000}"/>
    <cellStyle name="Calculation 2 2 2 2 2 2 3" xfId="677" xr:uid="{00000000-0005-0000-0000-0000AF030000}"/>
    <cellStyle name="Calculation 2 2 2 2 2 2 4" xfId="678" xr:uid="{00000000-0005-0000-0000-0000B0030000}"/>
    <cellStyle name="Calculation 2 2 2 2 2 2 5" xfId="679" xr:uid="{00000000-0005-0000-0000-0000B1030000}"/>
    <cellStyle name="Calculation 2 2 2 2 2 2 6" xfId="680" xr:uid="{00000000-0005-0000-0000-0000B2030000}"/>
    <cellStyle name="Calculation 2 2 2 2 2 2 7" xfId="681" xr:uid="{00000000-0005-0000-0000-0000B3030000}"/>
    <cellStyle name="Calculation 2 2 2 2 2 2 8" xfId="682" xr:uid="{00000000-0005-0000-0000-0000B4030000}"/>
    <cellStyle name="Calculation 2 2 2 2 2 2 9" xfId="683" xr:uid="{00000000-0005-0000-0000-0000B5030000}"/>
    <cellStyle name="Calculation 2 2 2 2 2 3" xfId="684" xr:uid="{00000000-0005-0000-0000-0000B6030000}"/>
    <cellStyle name="Calculation 2 2 2 2 2 4" xfId="685" xr:uid="{00000000-0005-0000-0000-0000B7030000}"/>
    <cellStyle name="Calculation 2 2 2 2 2 5" xfId="686" xr:uid="{00000000-0005-0000-0000-0000B8030000}"/>
    <cellStyle name="Calculation 2 2 2 2 2 6" xfId="687" xr:uid="{00000000-0005-0000-0000-0000B9030000}"/>
    <cellStyle name="Calculation 2 2 2 2 2 7" xfId="688" xr:uid="{00000000-0005-0000-0000-0000BA030000}"/>
    <cellStyle name="Calculation 2 2 2 2 2 8" xfId="689" xr:uid="{00000000-0005-0000-0000-0000BB030000}"/>
    <cellStyle name="Calculation 2 2 2 2 2 9" xfId="690" xr:uid="{00000000-0005-0000-0000-0000BC030000}"/>
    <cellStyle name="Calculation 2 2 2 2 3" xfId="691" xr:uid="{00000000-0005-0000-0000-0000BD030000}"/>
    <cellStyle name="Calculation 2 2 2 2 4" xfId="692" xr:uid="{00000000-0005-0000-0000-0000BE030000}"/>
    <cellStyle name="Calculation 2 2 2 2 5" xfId="693" xr:uid="{00000000-0005-0000-0000-0000BF030000}"/>
    <cellStyle name="Calculation 2 2 2 2 6" xfId="694" xr:uid="{00000000-0005-0000-0000-0000C0030000}"/>
    <cellStyle name="Calculation 2 2 2 2 7" xfId="695" xr:uid="{00000000-0005-0000-0000-0000C1030000}"/>
    <cellStyle name="Calculation 2 2 2 2 8" xfId="696" xr:uid="{00000000-0005-0000-0000-0000C2030000}"/>
    <cellStyle name="Calculation 2 2 2 2 9" xfId="697" xr:uid="{00000000-0005-0000-0000-0000C3030000}"/>
    <cellStyle name="Calculation 2 2 2 3" xfId="243" xr:uid="{00000000-0005-0000-0000-0000C4030000}"/>
    <cellStyle name="Calculation 2 2 2 3 10" xfId="698" xr:uid="{00000000-0005-0000-0000-0000C5030000}"/>
    <cellStyle name="Calculation 2 2 2 3 11" xfId="699" xr:uid="{00000000-0005-0000-0000-0000C6030000}"/>
    <cellStyle name="Calculation 2 2 2 3 12" xfId="700" xr:uid="{00000000-0005-0000-0000-0000C7030000}"/>
    <cellStyle name="Calculation 2 2 2 3 2" xfId="278" xr:uid="{00000000-0005-0000-0000-0000C8030000}"/>
    <cellStyle name="Calculation 2 2 2 3 2 10" xfId="701" xr:uid="{00000000-0005-0000-0000-0000C9030000}"/>
    <cellStyle name="Calculation 2 2 2 3 2 11" xfId="702" xr:uid="{00000000-0005-0000-0000-0000CA030000}"/>
    <cellStyle name="Calculation 2 2 2 3 2 12" xfId="703" xr:uid="{00000000-0005-0000-0000-0000CB030000}"/>
    <cellStyle name="Calculation 2 2 2 3 2 13" xfId="704" xr:uid="{00000000-0005-0000-0000-0000CC030000}"/>
    <cellStyle name="Calculation 2 2 2 3 2 2" xfId="392" xr:uid="{00000000-0005-0000-0000-0000CD030000}"/>
    <cellStyle name="Calculation 2 2 2 3 2 2 10" xfId="705" xr:uid="{00000000-0005-0000-0000-0000CE030000}"/>
    <cellStyle name="Calculation 2 2 2 3 2 2 11" xfId="706" xr:uid="{00000000-0005-0000-0000-0000CF030000}"/>
    <cellStyle name="Calculation 2 2 2 3 2 2 12" xfId="707" xr:uid="{00000000-0005-0000-0000-0000D0030000}"/>
    <cellStyle name="Calculation 2 2 2 3 2 2 2" xfId="708" xr:uid="{00000000-0005-0000-0000-0000D1030000}"/>
    <cellStyle name="Calculation 2 2 2 3 2 2 3" xfId="709" xr:uid="{00000000-0005-0000-0000-0000D2030000}"/>
    <cellStyle name="Calculation 2 2 2 3 2 2 4" xfId="710" xr:uid="{00000000-0005-0000-0000-0000D3030000}"/>
    <cellStyle name="Calculation 2 2 2 3 2 2 5" xfId="711" xr:uid="{00000000-0005-0000-0000-0000D4030000}"/>
    <cellStyle name="Calculation 2 2 2 3 2 2 6" xfId="712" xr:uid="{00000000-0005-0000-0000-0000D5030000}"/>
    <cellStyle name="Calculation 2 2 2 3 2 2 7" xfId="713" xr:uid="{00000000-0005-0000-0000-0000D6030000}"/>
    <cellStyle name="Calculation 2 2 2 3 2 2 8" xfId="714" xr:uid="{00000000-0005-0000-0000-0000D7030000}"/>
    <cellStyle name="Calculation 2 2 2 3 2 2 9" xfId="715" xr:uid="{00000000-0005-0000-0000-0000D8030000}"/>
    <cellStyle name="Calculation 2 2 2 3 2 3" xfId="716" xr:uid="{00000000-0005-0000-0000-0000D9030000}"/>
    <cellStyle name="Calculation 2 2 2 3 2 4" xfId="717" xr:uid="{00000000-0005-0000-0000-0000DA030000}"/>
    <cellStyle name="Calculation 2 2 2 3 2 5" xfId="718" xr:uid="{00000000-0005-0000-0000-0000DB030000}"/>
    <cellStyle name="Calculation 2 2 2 3 2 6" xfId="719" xr:uid="{00000000-0005-0000-0000-0000DC030000}"/>
    <cellStyle name="Calculation 2 2 2 3 2 7" xfId="720" xr:uid="{00000000-0005-0000-0000-0000DD030000}"/>
    <cellStyle name="Calculation 2 2 2 3 2 8" xfId="721" xr:uid="{00000000-0005-0000-0000-0000DE030000}"/>
    <cellStyle name="Calculation 2 2 2 3 2 9" xfId="722" xr:uid="{00000000-0005-0000-0000-0000DF030000}"/>
    <cellStyle name="Calculation 2 2 2 3 3" xfId="723" xr:uid="{00000000-0005-0000-0000-0000E0030000}"/>
    <cellStyle name="Calculation 2 2 2 3 4" xfId="724" xr:uid="{00000000-0005-0000-0000-0000E1030000}"/>
    <cellStyle name="Calculation 2 2 2 3 5" xfId="725" xr:uid="{00000000-0005-0000-0000-0000E2030000}"/>
    <cellStyle name="Calculation 2 2 2 3 6" xfId="726" xr:uid="{00000000-0005-0000-0000-0000E3030000}"/>
    <cellStyle name="Calculation 2 2 2 3 7" xfId="727" xr:uid="{00000000-0005-0000-0000-0000E4030000}"/>
    <cellStyle name="Calculation 2 2 2 3 8" xfId="728" xr:uid="{00000000-0005-0000-0000-0000E5030000}"/>
    <cellStyle name="Calculation 2 2 2 3 9" xfId="729" xr:uid="{00000000-0005-0000-0000-0000E6030000}"/>
    <cellStyle name="Calculation 2 2 2 4" xfId="263" xr:uid="{00000000-0005-0000-0000-0000E7030000}"/>
    <cellStyle name="Calculation 2 2 2 4 10" xfId="730" xr:uid="{00000000-0005-0000-0000-0000E8030000}"/>
    <cellStyle name="Calculation 2 2 2 4 11" xfId="731" xr:uid="{00000000-0005-0000-0000-0000E9030000}"/>
    <cellStyle name="Calculation 2 2 2 4 12" xfId="732" xr:uid="{00000000-0005-0000-0000-0000EA030000}"/>
    <cellStyle name="Calculation 2 2 2 4 13" xfId="733" xr:uid="{00000000-0005-0000-0000-0000EB030000}"/>
    <cellStyle name="Calculation 2 2 2 4 2" xfId="377" xr:uid="{00000000-0005-0000-0000-0000EC030000}"/>
    <cellStyle name="Calculation 2 2 2 4 2 10" xfId="734" xr:uid="{00000000-0005-0000-0000-0000ED030000}"/>
    <cellStyle name="Calculation 2 2 2 4 2 11" xfId="735" xr:uid="{00000000-0005-0000-0000-0000EE030000}"/>
    <cellStyle name="Calculation 2 2 2 4 2 12" xfId="736" xr:uid="{00000000-0005-0000-0000-0000EF030000}"/>
    <cellStyle name="Calculation 2 2 2 4 2 2" xfId="737" xr:uid="{00000000-0005-0000-0000-0000F0030000}"/>
    <cellStyle name="Calculation 2 2 2 4 2 3" xfId="738" xr:uid="{00000000-0005-0000-0000-0000F1030000}"/>
    <cellStyle name="Calculation 2 2 2 4 2 4" xfId="739" xr:uid="{00000000-0005-0000-0000-0000F2030000}"/>
    <cellStyle name="Calculation 2 2 2 4 2 5" xfId="740" xr:uid="{00000000-0005-0000-0000-0000F3030000}"/>
    <cellStyle name="Calculation 2 2 2 4 2 6" xfId="741" xr:uid="{00000000-0005-0000-0000-0000F4030000}"/>
    <cellStyle name="Calculation 2 2 2 4 2 7" xfId="742" xr:uid="{00000000-0005-0000-0000-0000F5030000}"/>
    <cellStyle name="Calculation 2 2 2 4 2 8" xfId="743" xr:uid="{00000000-0005-0000-0000-0000F6030000}"/>
    <cellStyle name="Calculation 2 2 2 4 2 9" xfId="744" xr:uid="{00000000-0005-0000-0000-0000F7030000}"/>
    <cellStyle name="Calculation 2 2 2 4 3" xfId="745" xr:uid="{00000000-0005-0000-0000-0000F8030000}"/>
    <cellStyle name="Calculation 2 2 2 4 4" xfId="746" xr:uid="{00000000-0005-0000-0000-0000F9030000}"/>
    <cellStyle name="Calculation 2 2 2 4 5" xfId="747" xr:uid="{00000000-0005-0000-0000-0000FA030000}"/>
    <cellStyle name="Calculation 2 2 2 4 6" xfId="748" xr:uid="{00000000-0005-0000-0000-0000FB030000}"/>
    <cellStyle name="Calculation 2 2 2 4 7" xfId="749" xr:uid="{00000000-0005-0000-0000-0000FC030000}"/>
    <cellStyle name="Calculation 2 2 2 4 8" xfId="750" xr:uid="{00000000-0005-0000-0000-0000FD030000}"/>
    <cellStyle name="Calculation 2 2 2 4 9" xfId="751" xr:uid="{00000000-0005-0000-0000-0000FE030000}"/>
    <cellStyle name="Calculation 2 2 2 5" xfId="752" xr:uid="{00000000-0005-0000-0000-0000FF030000}"/>
    <cellStyle name="Calculation 2 2 2 6" xfId="753" xr:uid="{00000000-0005-0000-0000-000000040000}"/>
    <cellStyle name="Calculation 2 2 2 7" xfId="754" xr:uid="{00000000-0005-0000-0000-000001040000}"/>
    <cellStyle name="Calculation 2 2 2 8" xfId="755" xr:uid="{00000000-0005-0000-0000-000002040000}"/>
    <cellStyle name="Calculation 2 2 2 9" xfId="756" xr:uid="{00000000-0005-0000-0000-000003040000}"/>
    <cellStyle name="Calculation 2 2 3" xfId="219" xr:uid="{00000000-0005-0000-0000-000004040000}"/>
    <cellStyle name="Calculation 2 2 3 10" xfId="757" xr:uid="{00000000-0005-0000-0000-000005040000}"/>
    <cellStyle name="Calculation 2 2 3 11" xfId="758" xr:uid="{00000000-0005-0000-0000-000006040000}"/>
    <cellStyle name="Calculation 2 2 3 12" xfId="759" xr:uid="{00000000-0005-0000-0000-000007040000}"/>
    <cellStyle name="Calculation 2 2 3 13" xfId="760" xr:uid="{00000000-0005-0000-0000-000008040000}"/>
    <cellStyle name="Calculation 2 2 3 2" xfId="238" xr:uid="{00000000-0005-0000-0000-000009040000}"/>
    <cellStyle name="Calculation 2 2 3 2 10" xfId="761" xr:uid="{00000000-0005-0000-0000-00000A040000}"/>
    <cellStyle name="Calculation 2 2 3 2 11" xfId="762" xr:uid="{00000000-0005-0000-0000-00000B040000}"/>
    <cellStyle name="Calculation 2 2 3 2 12" xfId="763" xr:uid="{00000000-0005-0000-0000-00000C040000}"/>
    <cellStyle name="Calculation 2 2 3 2 2" xfId="273" xr:uid="{00000000-0005-0000-0000-00000D040000}"/>
    <cellStyle name="Calculation 2 2 3 2 2 10" xfId="764" xr:uid="{00000000-0005-0000-0000-00000E040000}"/>
    <cellStyle name="Calculation 2 2 3 2 2 11" xfId="765" xr:uid="{00000000-0005-0000-0000-00000F040000}"/>
    <cellStyle name="Calculation 2 2 3 2 2 12" xfId="766" xr:uid="{00000000-0005-0000-0000-000010040000}"/>
    <cellStyle name="Calculation 2 2 3 2 2 13" xfId="767" xr:uid="{00000000-0005-0000-0000-000011040000}"/>
    <cellStyle name="Calculation 2 2 3 2 2 2" xfId="387" xr:uid="{00000000-0005-0000-0000-000012040000}"/>
    <cellStyle name="Calculation 2 2 3 2 2 2 10" xfId="768" xr:uid="{00000000-0005-0000-0000-000013040000}"/>
    <cellStyle name="Calculation 2 2 3 2 2 2 11" xfId="769" xr:uid="{00000000-0005-0000-0000-000014040000}"/>
    <cellStyle name="Calculation 2 2 3 2 2 2 12" xfId="770" xr:uid="{00000000-0005-0000-0000-000015040000}"/>
    <cellStyle name="Calculation 2 2 3 2 2 2 2" xfId="771" xr:uid="{00000000-0005-0000-0000-000016040000}"/>
    <cellStyle name="Calculation 2 2 3 2 2 2 3" xfId="772" xr:uid="{00000000-0005-0000-0000-000017040000}"/>
    <cellStyle name="Calculation 2 2 3 2 2 2 4" xfId="773" xr:uid="{00000000-0005-0000-0000-000018040000}"/>
    <cellStyle name="Calculation 2 2 3 2 2 2 5" xfId="774" xr:uid="{00000000-0005-0000-0000-000019040000}"/>
    <cellStyle name="Calculation 2 2 3 2 2 2 6" xfId="775" xr:uid="{00000000-0005-0000-0000-00001A040000}"/>
    <cellStyle name="Calculation 2 2 3 2 2 2 7" xfId="776" xr:uid="{00000000-0005-0000-0000-00001B040000}"/>
    <cellStyle name="Calculation 2 2 3 2 2 2 8" xfId="777" xr:uid="{00000000-0005-0000-0000-00001C040000}"/>
    <cellStyle name="Calculation 2 2 3 2 2 2 9" xfId="778" xr:uid="{00000000-0005-0000-0000-00001D040000}"/>
    <cellStyle name="Calculation 2 2 3 2 2 3" xfId="779" xr:uid="{00000000-0005-0000-0000-00001E040000}"/>
    <cellStyle name="Calculation 2 2 3 2 2 4" xfId="780" xr:uid="{00000000-0005-0000-0000-00001F040000}"/>
    <cellStyle name="Calculation 2 2 3 2 2 5" xfId="781" xr:uid="{00000000-0005-0000-0000-000020040000}"/>
    <cellStyle name="Calculation 2 2 3 2 2 6" xfId="782" xr:uid="{00000000-0005-0000-0000-000021040000}"/>
    <cellStyle name="Calculation 2 2 3 2 2 7" xfId="783" xr:uid="{00000000-0005-0000-0000-000022040000}"/>
    <cellStyle name="Calculation 2 2 3 2 2 8" xfId="784" xr:uid="{00000000-0005-0000-0000-000023040000}"/>
    <cellStyle name="Calculation 2 2 3 2 2 9" xfId="785" xr:uid="{00000000-0005-0000-0000-000024040000}"/>
    <cellStyle name="Calculation 2 2 3 2 3" xfId="786" xr:uid="{00000000-0005-0000-0000-000025040000}"/>
    <cellStyle name="Calculation 2 2 3 2 4" xfId="787" xr:uid="{00000000-0005-0000-0000-000026040000}"/>
    <cellStyle name="Calculation 2 2 3 2 5" xfId="788" xr:uid="{00000000-0005-0000-0000-000027040000}"/>
    <cellStyle name="Calculation 2 2 3 2 6" xfId="789" xr:uid="{00000000-0005-0000-0000-000028040000}"/>
    <cellStyle name="Calculation 2 2 3 2 7" xfId="790" xr:uid="{00000000-0005-0000-0000-000029040000}"/>
    <cellStyle name="Calculation 2 2 3 2 8" xfId="791" xr:uid="{00000000-0005-0000-0000-00002A040000}"/>
    <cellStyle name="Calculation 2 2 3 2 9" xfId="792" xr:uid="{00000000-0005-0000-0000-00002B040000}"/>
    <cellStyle name="Calculation 2 2 3 3" xfId="255" xr:uid="{00000000-0005-0000-0000-00002C040000}"/>
    <cellStyle name="Calculation 2 2 3 3 10" xfId="793" xr:uid="{00000000-0005-0000-0000-00002D040000}"/>
    <cellStyle name="Calculation 2 2 3 3 11" xfId="794" xr:uid="{00000000-0005-0000-0000-00002E040000}"/>
    <cellStyle name="Calculation 2 2 3 3 12" xfId="795" xr:uid="{00000000-0005-0000-0000-00002F040000}"/>
    <cellStyle name="Calculation 2 2 3 3 13" xfId="796" xr:uid="{00000000-0005-0000-0000-000030040000}"/>
    <cellStyle name="Calculation 2 2 3 3 2" xfId="369" xr:uid="{00000000-0005-0000-0000-000031040000}"/>
    <cellStyle name="Calculation 2 2 3 3 2 10" xfId="797" xr:uid="{00000000-0005-0000-0000-000032040000}"/>
    <cellStyle name="Calculation 2 2 3 3 2 11" xfId="798" xr:uid="{00000000-0005-0000-0000-000033040000}"/>
    <cellStyle name="Calculation 2 2 3 3 2 12" xfId="799" xr:uid="{00000000-0005-0000-0000-000034040000}"/>
    <cellStyle name="Calculation 2 2 3 3 2 2" xfId="800" xr:uid="{00000000-0005-0000-0000-000035040000}"/>
    <cellStyle name="Calculation 2 2 3 3 2 3" xfId="801" xr:uid="{00000000-0005-0000-0000-000036040000}"/>
    <cellStyle name="Calculation 2 2 3 3 2 4" xfId="802" xr:uid="{00000000-0005-0000-0000-000037040000}"/>
    <cellStyle name="Calculation 2 2 3 3 2 5" xfId="803" xr:uid="{00000000-0005-0000-0000-000038040000}"/>
    <cellStyle name="Calculation 2 2 3 3 2 6" xfId="804" xr:uid="{00000000-0005-0000-0000-000039040000}"/>
    <cellStyle name="Calculation 2 2 3 3 2 7" xfId="805" xr:uid="{00000000-0005-0000-0000-00003A040000}"/>
    <cellStyle name="Calculation 2 2 3 3 2 8" xfId="806" xr:uid="{00000000-0005-0000-0000-00003B040000}"/>
    <cellStyle name="Calculation 2 2 3 3 2 9" xfId="807" xr:uid="{00000000-0005-0000-0000-00003C040000}"/>
    <cellStyle name="Calculation 2 2 3 3 3" xfId="808" xr:uid="{00000000-0005-0000-0000-00003D040000}"/>
    <cellStyle name="Calculation 2 2 3 3 4" xfId="809" xr:uid="{00000000-0005-0000-0000-00003E040000}"/>
    <cellStyle name="Calculation 2 2 3 3 5" xfId="810" xr:uid="{00000000-0005-0000-0000-00003F040000}"/>
    <cellStyle name="Calculation 2 2 3 3 6" xfId="811" xr:uid="{00000000-0005-0000-0000-000040040000}"/>
    <cellStyle name="Calculation 2 2 3 3 7" xfId="812" xr:uid="{00000000-0005-0000-0000-000041040000}"/>
    <cellStyle name="Calculation 2 2 3 3 8" xfId="813" xr:uid="{00000000-0005-0000-0000-000042040000}"/>
    <cellStyle name="Calculation 2 2 3 3 9" xfId="814" xr:uid="{00000000-0005-0000-0000-000043040000}"/>
    <cellStyle name="Calculation 2 2 3 4" xfId="815" xr:uid="{00000000-0005-0000-0000-000044040000}"/>
    <cellStyle name="Calculation 2 2 3 5" xfId="816" xr:uid="{00000000-0005-0000-0000-000045040000}"/>
    <cellStyle name="Calculation 2 2 3 6" xfId="817" xr:uid="{00000000-0005-0000-0000-000046040000}"/>
    <cellStyle name="Calculation 2 2 3 7" xfId="818" xr:uid="{00000000-0005-0000-0000-000047040000}"/>
    <cellStyle name="Calculation 2 2 3 8" xfId="819" xr:uid="{00000000-0005-0000-0000-000048040000}"/>
    <cellStyle name="Calculation 2 2 3 9" xfId="820" xr:uid="{00000000-0005-0000-0000-000049040000}"/>
    <cellStyle name="Calculation 2 2 4" xfId="228" xr:uid="{00000000-0005-0000-0000-00004A040000}"/>
    <cellStyle name="Calculation 2 2 4 10" xfId="821" xr:uid="{00000000-0005-0000-0000-00004B040000}"/>
    <cellStyle name="Calculation 2 2 4 11" xfId="822" xr:uid="{00000000-0005-0000-0000-00004C040000}"/>
    <cellStyle name="Calculation 2 2 4 12" xfId="823" xr:uid="{00000000-0005-0000-0000-00004D040000}"/>
    <cellStyle name="Calculation 2 2 4 2" xfId="260" xr:uid="{00000000-0005-0000-0000-00004E040000}"/>
    <cellStyle name="Calculation 2 2 4 2 10" xfId="824" xr:uid="{00000000-0005-0000-0000-00004F040000}"/>
    <cellStyle name="Calculation 2 2 4 2 11" xfId="825" xr:uid="{00000000-0005-0000-0000-000050040000}"/>
    <cellStyle name="Calculation 2 2 4 2 12" xfId="826" xr:uid="{00000000-0005-0000-0000-000051040000}"/>
    <cellStyle name="Calculation 2 2 4 2 13" xfId="827" xr:uid="{00000000-0005-0000-0000-000052040000}"/>
    <cellStyle name="Calculation 2 2 4 2 2" xfId="374" xr:uid="{00000000-0005-0000-0000-000053040000}"/>
    <cellStyle name="Calculation 2 2 4 2 2 10" xfId="828" xr:uid="{00000000-0005-0000-0000-000054040000}"/>
    <cellStyle name="Calculation 2 2 4 2 2 11" xfId="829" xr:uid="{00000000-0005-0000-0000-000055040000}"/>
    <cellStyle name="Calculation 2 2 4 2 2 12" xfId="830" xr:uid="{00000000-0005-0000-0000-000056040000}"/>
    <cellStyle name="Calculation 2 2 4 2 2 2" xfId="831" xr:uid="{00000000-0005-0000-0000-000057040000}"/>
    <cellStyle name="Calculation 2 2 4 2 2 3" xfId="832" xr:uid="{00000000-0005-0000-0000-000058040000}"/>
    <cellStyle name="Calculation 2 2 4 2 2 4" xfId="833" xr:uid="{00000000-0005-0000-0000-000059040000}"/>
    <cellStyle name="Calculation 2 2 4 2 2 5" xfId="834" xr:uid="{00000000-0005-0000-0000-00005A040000}"/>
    <cellStyle name="Calculation 2 2 4 2 2 6" xfId="835" xr:uid="{00000000-0005-0000-0000-00005B040000}"/>
    <cellStyle name="Calculation 2 2 4 2 2 7" xfId="836" xr:uid="{00000000-0005-0000-0000-00005C040000}"/>
    <cellStyle name="Calculation 2 2 4 2 2 8" xfId="837" xr:uid="{00000000-0005-0000-0000-00005D040000}"/>
    <cellStyle name="Calculation 2 2 4 2 2 9" xfId="838" xr:uid="{00000000-0005-0000-0000-00005E040000}"/>
    <cellStyle name="Calculation 2 2 4 2 3" xfId="839" xr:uid="{00000000-0005-0000-0000-00005F040000}"/>
    <cellStyle name="Calculation 2 2 4 2 4" xfId="840" xr:uid="{00000000-0005-0000-0000-000060040000}"/>
    <cellStyle name="Calculation 2 2 4 2 5" xfId="841" xr:uid="{00000000-0005-0000-0000-000061040000}"/>
    <cellStyle name="Calculation 2 2 4 2 6" xfId="842" xr:uid="{00000000-0005-0000-0000-000062040000}"/>
    <cellStyle name="Calculation 2 2 4 2 7" xfId="843" xr:uid="{00000000-0005-0000-0000-000063040000}"/>
    <cellStyle name="Calculation 2 2 4 2 8" xfId="844" xr:uid="{00000000-0005-0000-0000-000064040000}"/>
    <cellStyle name="Calculation 2 2 4 2 9" xfId="845" xr:uid="{00000000-0005-0000-0000-000065040000}"/>
    <cellStyle name="Calculation 2 2 4 3" xfId="846" xr:uid="{00000000-0005-0000-0000-000066040000}"/>
    <cellStyle name="Calculation 2 2 4 4" xfId="847" xr:uid="{00000000-0005-0000-0000-000067040000}"/>
    <cellStyle name="Calculation 2 2 4 5" xfId="848" xr:uid="{00000000-0005-0000-0000-000068040000}"/>
    <cellStyle name="Calculation 2 2 4 6" xfId="849" xr:uid="{00000000-0005-0000-0000-000069040000}"/>
    <cellStyle name="Calculation 2 2 4 7" xfId="850" xr:uid="{00000000-0005-0000-0000-00006A040000}"/>
    <cellStyle name="Calculation 2 2 4 8" xfId="851" xr:uid="{00000000-0005-0000-0000-00006B040000}"/>
    <cellStyle name="Calculation 2 2 4 9" xfId="852" xr:uid="{00000000-0005-0000-0000-00006C040000}"/>
    <cellStyle name="Calculation 2 2 5" xfId="248" xr:uid="{00000000-0005-0000-0000-00006D040000}"/>
    <cellStyle name="Calculation 2 2 5 10" xfId="853" xr:uid="{00000000-0005-0000-0000-00006E040000}"/>
    <cellStyle name="Calculation 2 2 5 11" xfId="854" xr:uid="{00000000-0005-0000-0000-00006F040000}"/>
    <cellStyle name="Calculation 2 2 5 12" xfId="855" xr:uid="{00000000-0005-0000-0000-000070040000}"/>
    <cellStyle name="Calculation 2 2 5 13" xfId="856" xr:uid="{00000000-0005-0000-0000-000071040000}"/>
    <cellStyle name="Calculation 2 2 5 2" xfId="362" xr:uid="{00000000-0005-0000-0000-000072040000}"/>
    <cellStyle name="Calculation 2 2 5 2 10" xfId="857" xr:uid="{00000000-0005-0000-0000-000073040000}"/>
    <cellStyle name="Calculation 2 2 5 2 11" xfId="858" xr:uid="{00000000-0005-0000-0000-000074040000}"/>
    <cellStyle name="Calculation 2 2 5 2 12" xfId="859" xr:uid="{00000000-0005-0000-0000-000075040000}"/>
    <cellStyle name="Calculation 2 2 5 2 2" xfId="860" xr:uid="{00000000-0005-0000-0000-000076040000}"/>
    <cellStyle name="Calculation 2 2 5 2 3" xfId="861" xr:uid="{00000000-0005-0000-0000-000077040000}"/>
    <cellStyle name="Calculation 2 2 5 2 4" xfId="862" xr:uid="{00000000-0005-0000-0000-000078040000}"/>
    <cellStyle name="Calculation 2 2 5 2 5" xfId="863" xr:uid="{00000000-0005-0000-0000-000079040000}"/>
    <cellStyle name="Calculation 2 2 5 2 6" xfId="864" xr:uid="{00000000-0005-0000-0000-00007A040000}"/>
    <cellStyle name="Calculation 2 2 5 2 7" xfId="865" xr:uid="{00000000-0005-0000-0000-00007B040000}"/>
    <cellStyle name="Calculation 2 2 5 2 8" xfId="866" xr:uid="{00000000-0005-0000-0000-00007C040000}"/>
    <cellStyle name="Calculation 2 2 5 2 9" xfId="867" xr:uid="{00000000-0005-0000-0000-00007D040000}"/>
    <cellStyle name="Calculation 2 2 5 3" xfId="868" xr:uid="{00000000-0005-0000-0000-00007E040000}"/>
    <cellStyle name="Calculation 2 2 5 4" xfId="869" xr:uid="{00000000-0005-0000-0000-00007F040000}"/>
    <cellStyle name="Calculation 2 2 5 5" xfId="870" xr:uid="{00000000-0005-0000-0000-000080040000}"/>
    <cellStyle name="Calculation 2 2 5 6" xfId="871" xr:uid="{00000000-0005-0000-0000-000081040000}"/>
    <cellStyle name="Calculation 2 2 5 7" xfId="872" xr:uid="{00000000-0005-0000-0000-000082040000}"/>
    <cellStyle name="Calculation 2 2 5 8" xfId="873" xr:uid="{00000000-0005-0000-0000-000083040000}"/>
    <cellStyle name="Calculation 2 2 5 9" xfId="874" xr:uid="{00000000-0005-0000-0000-000084040000}"/>
    <cellStyle name="Calculation 2 2 6" xfId="875" xr:uid="{00000000-0005-0000-0000-000085040000}"/>
    <cellStyle name="Calculation 2 2 7" xfId="876" xr:uid="{00000000-0005-0000-0000-000086040000}"/>
    <cellStyle name="Calculation 2 2 8" xfId="877" xr:uid="{00000000-0005-0000-0000-000087040000}"/>
    <cellStyle name="Calculation 2 2 9" xfId="878" xr:uid="{00000000-0005-0000-0000-000088040000}"/>
    <cellStyle name="Calculation 2 3" xfId="137" xr:uid="{00000000-0005-0000-0000-000089040000}"/>
    <cellStyle name="Calculation 2 3 10" xfId="879" xr:uid="{00000000-0005-0000-0000-00008A040000}"/>
    <cellStyle name="Calculation 2 3 11" xfId="880" xr:uid="{00000000-0005-0000-0000-00008B040000}"/>
    <cellStyle name="Calculation 2 3 12" xfId="881" xr:uid="{00000000-0005-0000-0000-00008C040000}"/>
    <cellStyle name="Calculation 2 3 13" xfId="882" xr:uid="{00000000-0005-0000-0000-00008D040000}"/>
    <cellStyle name="Calculation 2 3 2" xfId="340" xr:uid="{00000000-0005-0000-0000-00008E040000}"/>
    <cellStyle name="Calculation 2 3 2 10" xfId="883" xr:uid="{00000000-0005-0000-0000-00008F040000}"/>
    <cellStyle name="Calculation 2 3 2 11" xfId="884" xr:uid="{00000000-0005-0000-0000-000090040000}"/>
    <cellStyle name="Calculation 2 3 2 12" xfId="885" xr:uid="{00000000-0005-0000-0000-000091040000}"/>
    <cellStyle name="Calculation 2 3 2 2" xfId="886" xr:uid="{00000000-0005-0000-0000-000092040000}"/>
    <cellStyle name="Calculation 2 3 2 3" xfId="887" xr:uid="{00000000-0005-0000-0000-000093040000}"/>
    <cellStyle name="Calculation 2 3 2 4" xfId="888" xr:uid="{00000000-0005-0000-0000-000094040000}"/>
    <cellStyle name="Calculation 2 3 2 5" xfId="889" xr:uid="{00000000-0005-0000-0000-000095040000}"/>
    <cellStyle name="Calculation 2 3 2 6" xfId="890" xr:uid="{00000000-0005-0000-0000-000096040000}"/>
    <cellStyle name="Calculation 2 3 2 7" xfId="891" xr:uid="{00000000-0005-0000-0000-000097040000}"/>
    <cellStyle name="Calculation 2 3 2 8" xfId="892" xr:uid="{00000000-0005-0000-0000-000098040000}"/>
    <cellStyle name="Calculation 2 3 2 9" xfId="893" xr:uid="{00000000-0005-0000-0000-000099040000}"/>
    <cellStyle name="Calculation 2 3 3" xfId="894" xr:uid="{00000000-0005-0000-0000-00009A040000}"/>
    <cellStyle name="Calculation 2 3 4" xfId="895" xr:uid="{00000000-0005-0000-0000-00009B040000}"/>
    <cellStyle name="Calculation 2 3 5" xfId="896" xr:uid="{00000000-0005-0000-0000-00009C040000}"/>
    <cellStyle name="Calculation 2 3 6" xfId="897" xr:uid="{00000000-0005-0000-0000-00009D040000}"/>
    <cellStyle name="Calculation 2 3 7" xfId="898" xr:uid="{00000000-0005-0000-0000-00009E040000}"/>
    <cellStyle name="Calculation 2 3 8" xfId="899" xr:uid="{00000000-0005-0000-0000-00009F040000}"/>
    <cellStyle name="Calculation 2 3 9" xfId="900" xr:uid="{00000000-0005-0000-0000-0000A0040000}"/>
    <cellStyle name="Calculation 3" xfId="307" xr:uid="{00000000-0005-0000-0000-0000A1040000}"/>
    <cellStyle name="Calculation 3 10" xfId="901" xr:uid="{00000000-0005-0000-0000-0000A2040000}"/>
    <cellStyle name="Calculation 3 11" xfId="902" xr:uid="{00000000-0005-0000-0000-0000A3040000}"/>
    <cellStyle name="Calculation 3 12" xfId="903" xr:uid="{00000000-0005-0000-0000-0000A4040000}"/>
    <cellStyle name="Calculation 3 2" xfId="904" xr:uid="{00000000-0005-0000-0000-0000A5040000}"/>
    <cellStyle name="Calculation 3 3" xfId="905" xr:uid="{00000000-0005-0000-0000-0000A6040000}"/>
    <cellStyle name="Calculation 3 4" xfId="906" xr:uid="{00000000-0005-0000-0000-0000A7040000}"/>
    <cellStyle name="Calculation 3 5" xfId="907" xr:uid="{00000000-0005-0000-0000-0000A8040000}"/>
    <cellStyle name="Calculation 3 6" xfId="908" xr:uid="{00000000-0005-0000-0000-0000A9040000}"/>
    <cellStyle name="Calculation 3 7" xfId="909" xr:uid="{00000000-0005-0000-0000-0000AA040000}"/>
    <cellStyle name="Calculation 3 8" xfId="910" xr:uid="{00000000-0005-0000-0000-0000AB040000}"/>
    <cellStyle name="Calculation 3 9" xfId="911" xr:uid="{00000000-0005-0000-0000-0000AC040000}"/>
    <cellStyle name="Calculation 4" xfId="421" xr:uid="{00000000-0005-0000-0000-0000AD040000}"/>
    <cellStyle name="Calculation 4 10" xfId="912" xr:uid="{00000000-0005-0000-0000-0000AE040000}"/>
    <cellStyle name="Calculation 4 11" xfId="913" xr:uid="{00000000-0005-0000-0000-0000AF040000}"/>
    <cellStyle name="Calculation 4 12" xfId="914" xr:uid="{00000000-0005-0000-0000-0000B0040000}"/>
    <cellStyle name="Calculation 4 2" xfId="915" xr:uid="{00000000-0005-0000-0000-0000B1040000}"/>
    <cellStyle name="Calculation 4 3" xfId="916" xr:uid="{00000000-0005-0000-0000-0000B2040000}"/>
    <cellStyle name="Calculation 4 4" xfId="917" xr:uid="{00000000-0005-0000-0000-0000B3040000}"/>
    <cellStyle name="Calculation 4 5" xfId="918" xr:uid="{00000000-0005-0000-0000-0000B4040000}"/>
    <cellStyle name="Calculation 4 6" xfId="919" xr:uid="{00000000-0005-0000-0000-0000B5040000}"/>
    <cellStyle name="Calculation 4 7" xfId="920" xr:uid="{00000000-0005-0000-0000-0000B6040000}"/>
    <cellStyle name="Calculation 4 8" xfId="921" xr:uid="{00000000-0005-0000-0000-0000B7040000}"/>
    <cellStyle name="Calculation 4 9" xfId="922" xr:uid="{00000000-0005-0000-0000-0000B8040000}"/>
    <cellStyle name="Calculation 5" xfId="923" xr:uid="{00000000-0005-0000-0000-0000B9040000}"/>
    <cellStyle name="Calculation 6" xfId="924" xr:uid="{00000000-0005-0000-0000-0000BA040000}"/>
    <cellStyle name="Calculation 7" xfId="925" xr:uid="{00000000-0005-0000-0000-0000BB040000}"/>
    <cellStyle name="Calculation 8" xfId="926" xr:uid="{00000000-0005-0000-0000-0000BC040000}"/>
    <cellStyle name="Calculation 9" xfId="927" xr:uid="{00000000-0005-0000-0000-0000BD040000}"/>
    <cellStyle name="Check Cell" xfId="28" builtinId="23" customBuiltin="1"/>
    <cellStyle name="Check Cell 2" xfId="70" xr:uid="{00000000-0005-0000-0000-0000BF040000}"/>
    <cellStyle name="Check Cell 2 2" xfId="138" xr:uid="{00000000-0005-0000-0000-0000C0040000}"/>
    <cellStyle name="Check Cell 3" xfId="308" xr:uid="{00000000-0005-0000-0000-0000C1040000}"/>
    <cellStyle name="Check Cell 4" xfId="422" xr:uid="{00000000-0005-0000-0000-0000C2040000}"/>
    <cellStyle name="Check Cell 5" xfId="2681" xr:uid="{00000000-0005-0000-0000-0000C3040000}"/>
    <cellStyle name="Comma" xfId="29" builtinId="3"/>
    <cellStyle name="Comma [0] 2" xfId="106" xr:uid="{00000000-0005-0000-0000-0000C5040000}"/>
    <cellStyle name="Comma [0] 2 2" xfId="140" xr:uid="{00000000-0005-0000-0000-0000C6040000}"/>
    <cellStyle name="Comma [0] 2 3" xfId="141" xr:uid="{00000000-0005-0000-0000-0000C7040000}"/>
    <cellStyle name="Comma [0] 2 3 2" xfId="142" xr:uid="{00000000-0005-0000-0000-0000C8040000}"/>
    <cellStyle name="Comma [0] 2 4" xfId="139" xr:uid="{00000000-0005-0000-0000-0000C9040000}"/>
    <cellStyle name="Comma [0] 3" xfId="111" xr:uid="{00000000-0005-0000-0000-0000CA040000}"/>
    <cellStyle name="Comma 10" xfId="192" xr:uid="{00000000-0005-0000-0000-0000CB040000}"/>
    <cellStyle name="Comma 11" xfId="195" xr:uid="{00000000-0005-0000-0000-0000CC040000}"/>
    <cellStyle name="Comma 12" xfId="196" xr:uid="{00000000-0005-0000-0000-0000CD040000}"/>
    <cellStyle name="Comma 13" xfId="197" xr:uid="{00000000-0005-0000-0000-0000CE040000}"/>
    <cellStyle name="Comma 14" xfId="201" xr:uid="{00000000-0005-0000-0000-0000CF040000}"/>
    <cellStyle name="Comma 15" xfId="206" xr:uid="{00000000-0005-0000-0000-0000D0040000}"/>
    <cellStyle name="Comma 16" xfId="215" xr:uid="{00000000-0005-0000-0000-0000D1040000}"/>
    <cellStyle name="Comma 17" xfId="216" xr:uid="{00000000-0005-0000-0000-0000D2040000}"/>
    <cellStyle name="Comma 18" xfId="230" xr:uid="{00000000-0005-0000-0000-0000D3040000}"/>
    <cellStyle name="Comma 19" xfId="229" xr:uid="{00000000-0005-0000-0000-0000D4040000}"/>
    <cellStyle name="Comma 2" xfId="30" xr:uid="{00000000-0005-0000-0000-0000D5040000}"/>
    <cellStyle name="Comma 2 2" xfId="56" xr:uid="{00000000-0005-0000-0000-0000D6040000}"/>
    <cellStyle name="Comma 2 2 2" xfId="179" xr:uid="{00000000-0005-0000-0000-0000D7040000}"/>
    <cellStyle name="Comma 2 2 3" xfId="193" xr:uid="{00000000-0005-0000-0000-0000D8040000}"/>
    <cellStyle name="Comma 2 2 4" xfId="143" xr:uid="{00000000-0005-0000-0000-0000D9040000}"/>
    <cellStyle name="Comma 2 3" xfId="144" xr:uid="{00000000-0005-0000-0000-0000DA040000}"/>
    <cellStyle name="Comma 2 3 2" xfId="145" xr:uid="{00000000-0005-0000-0000-0000DB040000}"/>
    <cellStyle name="Comma 2 4" xfId="146" xr:uid="{00000000-0005-0000-0000-0000DC040000}"/>
    <cellStyle name="Comma 2 5" xfId="176" xr:uid="{00000000-0005-0000-0000-0000DD040000}"/>
    <cellStyle name="Comma 2 6" xfId="3664" xr:uid="{B4BF99F4-7333-4BDA-9E33-A30E1248B45C}"/>
    <cellStyle name="Comma 20" xfId="309" xr:uid="{00000000-0005-0000-0000-0000DE040000}"/>
    <cellStyle name="Comma 21" xfId="423" xr:uid="{00000000-0005-0000-0000-0000DF040000}"/>
    <cellStyle name="Comma 22" xfId="500" xr:uid="{00000000-0005-0000-0000-0000E0040000}"/>
    <cellStyle name="Comma 23" xfId="501" xr:uid="{00000000-0005-0000-0000-0000E1040000}"/>
    <cellStyle name="Comma 24" xfId="503" xr:uid="{00000000-0005-0000-0000-0000E2040000}"/>
    <cellStyle name="Comma 25" xfId="504" xr:uid="{00000000-0005-0000-0000-0000E3040000}"/>
    <cellStyle name="Comma 26" xfId="469" xr:uid="{00000000-0005-0000-0000-0000E4040000}"/>
    <cellStyle name="Comma 27" xfId="463" xr:uid="{00000000-0005-0000-0000-0000E5040000}"/>
    <cellStyle name="Comma 28" xfId="2170" xr:uid="{00000000-0005-0000-0000-0000E6040000}"/>
    <cellStyle name="Comma 29" xfId="2682" xr:uid="{00000000-0005-0000-0000-0000E7040000}"/>
    <cellStyle name="Comma 3" xfId="31" xr:uid="{00000000-0005-0000-0000-0000E8040000}"/>
    <cellStyle name="Comma 3 2" xfId="55" xr:uid="{00000000-0005-0000-0000-0000E9040000}"/>
    <cellStyle name="Comma 3 2 2" xfId="103" xr:uid="{00000000-0005-0000-0000-0000EA040000}"/>
    <cellStyle name="Comma 30" xfId="3662" xr:uid="{00000000-0005-0000-0000-0000EB040000}"/>
    <cellStyle name="Comma 31" xfId="3661" xr:uid="{00000000-0005-0000-0000-0000EC040000}"/>
    <cellStyle name="Comma 4" xfId="32" xr:uid="{00000000-0005-0000-0000-0000ED040000}"/>
    <cellStyle name="Comma 4 2" xfId="147" xr:uid="{00000000-0005-0000-0000-0000EE040000}"/>
    <cellStyle name="Comma 4 3" xfId="200" xr:uid="{00000000-0005-0000-0000-0000EF040000}"/>
    <cellStyle name="Comma 4 4" xfId="203" xr:uid="{00000000-0005-0000-0000-0000F0040000}"/>
    <cellStyle name="Comma 4 5" xfId="110" xr:uid="{00000000-0005-0000-0000-0000F1040000}"/>
    <cellStyle name="Comma 5" xfId="33" xr:uid="{00000000-0005-0000-0000-0000F2040000}"/>
    <cellStyle name="Comma 5 2" xfId="53" xr:uid="{00000000-0005-0000-0000-0000F3040000}"/>
    <cellStyle name="Comma 5 3" xfId="3665" xr:uid="{C17DA4B3-D967-4B23-ACA3-74B3D8AC12C1}"/>
    <cellStyle name="Comma 6" xfId="112" xr:uid="{00000000-0005-0000-0000-0000F4040000}"/>
    <cellStyle name="Comma 7" xfId="178" xr:uid="{00000000-0005-0000-0000-0000F5040000}"/>
    <cellStyle name="Comma 8" xfId="177" xr:uid="{00000000-0005-0000-0000-0000F6040000}"/>
    <cellStyle name="Comma 9" xfId="189" xr:uid="{00000000-0005-0000-0000-0000F7040000}"/>
    <cellStyle name="Explanatory Text" xfId="34" builtinId="53" customBuiltin="1"/>
    <cellStyle name="Explanatory Text 2" xfId="73" xr:uid="{00000000-0005-0000-0000-0000F9040000}"/>
    <cellStyle name="Explanatory Text 2 2" xfId="148" xr:uid="{00000000-0005-0000-0000-0000FA040000}"/>
    <cellStyle name="Explanatory Text 3" xfId="310" xr:uid="{00000000-0005-0000-0000-0000FB040000}"/>
    <cellStyle name="Explanatory Text 4" xfId="424" xr:uid="{00000000-0005-0000-0000-0000FC040000}"/>
    <cellStyle name="Explanatory Text 5" xfId="2683" xr:uid="{00000000-0005-0000-0000-0000FD040000}"/>
    <cellStyle name="Good" xfId="35" builtinId="26" customBuiltin="1"/>
    <cellStyle name="Good 2" xfId="63" xr:uid="{00000000-0005-0000-0000-0000FF040000}"/>
    <cellStyle name="Good 2 2" xfId="149" xr:uid="{00000000-0005-0000-0000-000000050000}"/>
    <cellStyle name="Good 3" xfId="311" xr:uid="{00000000-0005-0000-0000-000001050000}"/>
    <cellStyle name="Good 4" xfId="425" xr:uid="{00000000-0005-0000-0000-000002050000}"/>
    <cellStyle name="Good 5" xfId="2684" xr:uid="{00000000-0005-0000-0000-000003050000}"/>
    <cellStyle name="Heading 1" xfId="36" builtinId="16" customBuiltin="1"/>
    <cellStyle name="Heading 1 2" xfId="59" xr:uid="{00000000-0005-0000-0000-000005050000}"/>
    <cellStyle name="Heading 1 2 2" xfId="150" xr:uid="{00000000-0005-0000-0000-000006050000}"/>
    <cellStyle name="Heading 1 3" xfId="312" xr:uid="{00000000-0005-0000-0000-000007050000}"/>
    <cellStyle name="Heading 1 4" xfId="426" xr:uid="{00000000-0005-0000-0000-000008050000}"/>
    <cellStyle name="Heading 1 5" xfId="2685" xr:uid="{00000000-0005-0000-0000-000009050000}"/>
    <cellStyle name="Heading 2" xfId="37" builtinId="17" customBuiltin="1"/>
    <cellStyle name="Heading 2 2" xfId="60" xr:uid="{00000000-0005-0000-0000-00000B050000}"/>
    <cellStyle name="Heading 2 2 2" xfId="151" xr:uid="{00000000-0005-0000-0000-00000C050000}"/>
    <cellStyle name="Heading 2 3" xfId="313" xr:uid="{00000000-0005-0000-0000-00000D050000}"/>
    <cellStyle name="Heading 2 4" xfId="427" xr:uid="{00000000-0005-0000-0000-00000E050000}"/>
    <cellStyle name="Heading 2 5" xfId="2686" xr:uid="{00000000-0005-0000-0000-00000F050000}"/>
    <cellStyle name="Heading 3" xfId="38" builtinId="18" customBuiltin="1"/>
    <cellStyle name="Heading 3 2" xfId="61" xr:uid="{00000000-0005-0000-0000-000011050000}"/>
    <cellStyle name="Heading 3 2 2" xfId="152" xr:uid="{00000000-0005-0000-0000-000012050000}"/>
    <cellStyle name="Heading 3 3" xfId="314" xr:uid="{00000000-0005-0000-0000-000013050000}"/>
    <cellStyle name="Heading 3 4" xfId="428" xr:uid="{00000000-0005-0000-0000-000014050000}"/>
    <cellStyle name="Heading 3 5" xfId="2687" xr:uid="{00000000-0005-0000-0000-000015050000}"/>
    <cellStyle name="Heading 4" xfId="39" builtinId="19" customBuiltin="1"/>
    <cellStyle name="Heading 4 2" xfId="62" xr:uid="{00000000-0005-0000-0000-000017050000}"/>
    <cellStyle name="Heading 4 2 2" xfId="153" xr:uid="{00000000-0005-0000-0000-000018050000}"/>
    <cellStyle name="Heading 4 3" xfId="315" xr:uid="{00000000-0005-0000-0000-000019050000}"/>
    <cellStyle name="Heading 4 4" xfId="429" xr:uid="{00000000-0005-0000-0000-00001A050000}"/>
    <cellStyle name="Heading 4 5" xfId="2688" xr:uid="{00000000-0005-0000-0000-00001B050000}"/>
    <cellStyle name="Input" xfId="40" builtinId="20" customBuiltin="1"/>
    <cellStyle name="Input 10" xfId="928" xr:uid="{00000000-0005-0000-0000-00001D050000}"/>
    <cellStyle name="Input 11" xfId="929" xr:uid="{00000000-0005-0000-0000-00001E050000}"/>
    <cellStyle name="Input 12" xfId="930" xr:uid="{00000000-0005-0000-0000-00001F050000}"/>
    <cellStyle name="Input 13" xfId="931" xr:uid="{00000000-0005-0000-0000-000020050000}"/>
    <cellStyle name="Input 14" xfId="932" xr:uid="{00000000-0005-0000-0000-000021050000}"/>
    <cellStyle name="Input 15" xfId="933" xr:uid="{00000000-0005-0000-0000-000022050000}"/>
    <cellStyle name="Input 16" xfId="2689" xr:uid="{00000000-0005-0000-0000-000023050000}"/>
    <cellStyle name="Input 2" xfId="66" xr:uid="{00000000-0005-0000-0000-000024050000}"/>
    <cellStyle name="Input 2 2" xfId="182" xr:uid="{00000000-0005-0000-0000-000025050000}"/>
    <cellStyle name="Input 2 2 10" xfId="934" xr:uid="{00000000-0005-0000-0000-000026050000}"/>
    <cellStyle name="Input 2 2 11" xfId="935" xr:uid="{00000000-0005-0000-0000-000027050000}"/>
    <cellStyle name="Input 2 2 12" xfId="936" xr:uid="{00000000-0005-0000-0000-000028050000}"/>
    <cellStyle name="Input 2 2 13" xfId="937" xr:uid="{00000000-0005-0000-0000-000029050000}"/>
    <cellStyle name="Input 2 2 14" xfId="938" xr:uid="{00000000-0005-0000-0000-00002A050000}"/>
    <cellStyle name="Input 2 2 15" xfId="939" xr:uid="{00000000-0005-0000-0000-00002B050000}"/>
    <cellStyle name="Input 2 2 2" xfId="223" xr:uid="{00000000-0005-0000-0000-00002C050000}"/>
    <cellStyle name="Input 2 2 2 10" xfId="940" xr:uid="{00000000-0005-0000-0000-00002D050000}"/>
    <cellStyle name="Input 2 2 2 11" xfId="941" xr:uid="{00000000-0005-0000-0000-00002E050000}"/>
    <cellStyle name="Input 2 2 2 12" xfId="942" xr:uid="{00000000-0005-0000-0000-00002F050000}"/>
    <cellStyle name="Input 2 2 2 13" xfId="943" xr:uid="{00000000-0005-0000-0000-000030050000}"/>
    <cellStyle name="Input 2 2 2 14" xfId="944" xr:uid="{00000000-0005-0000-0000-000031050000}"/>
    <cellStyle name="Input 2 2 2 2" xfId="232" xr:uid="{00000000-0005-0000-0000-000032050000}"/>
    <cellStyle name="Input 2 2 2 2 10" xfId="945" xr:uid="{00000000-0005-0000-0000-000033050000}"/>
    <cellStyle name="Input 2 2 2 2 11" xfId="946" xr:uid="{00000000-0005-0000-0000-000034050000}"/>
    <cellStyle name="Input 2 2 2 2 12" xfId="947" xr:uid="{00000000-0005-0000-0000-000035050000}"/>
    <cellStyle name="Input 2 2 2 2 2" xfId="267" xr:uid="{00000000-0005-0000-0000-000036050000}"/>
    <cellStyle name="Input 2 2 2 2 2 10" xfId="948" xr:uid="{00000000-0005-0000-0000-000037050000}"/>
    <cellStyle name="Input 2 2 2 2 2 11" xfId="949" xr:uid="{00000000-0005-0000-0000-000038050000}"/>
    <cellStyle name="Input 2 2 2 2 2 12" xfId="950" xr:uid="{00000000-0005-0000-0000-000039050000}"/>
    <cellStyle name="Input 2 2 2 2 2 13" xfId="951" xr:uid="{00000000-0005-0000-0000-00003A050000}"/>
    <cellStyle name="Input 2 2 2 2 2 2" xfId="381" xr:uid="{00000000-0005-0000-0000-00003B050000}"/>
    <cellStyle name="Input 2 2 2 2 2 2 10" xfId="952" xr:uid="{00000000-0005-0000-0000-00003C050000}"/>
    <cellStyle name="Input 2 2 2 2 2 2 11" xfId="953" xr:uid="{00000000-0005-0000-0000-00003D050000}"/>
    <cellStyle name="Input 2 2 2 2 2 2 12" xfId="954" xr:uid="{00000000-0005-0000-0000-00003E050000}"/>
    <cellStyle name="Input 2 2 2 2 2 2 2" xfId="955" xr:uid="{00000000-0005-0000-0000-00003F050000}"/>
    <cellStyle name="Input 2 2 2 2 2 2 3" xfId="956" xr:uid="{00000000-0005-0000-0000-000040050000}"/>
    <cellStyle name="Input 2 2 2 2 2 2 4" xfId="957" xr:uid="{00000000-0005-0000-0000-000041050000}"/>
    <cellStyle name="Input 2 2 2 2 2 2 5" xfId="958" xr:uid="{00000000-0005-0000-0000-000042050000}"/>
    <cellStyle name="Input 2 2 2 2 2 2 6" xfId="959" xr:uid="{00000000-0005-0000-0000-000043050000}"/>
    <cellStyle name="Input 2 2 2 2 2 2 7" xfId="960" xr:uid="{00000000-0005-0000-0000-000044050000}"/>
    <cellStyle name="Input 2 2 2 2 2 2 8" xfId="961" xr:uid="{00000000-0005-0000-0000-000045050000}"/>
    <cellStyle name="Input 2 2 2 2 2 2 9" xfId="962" xr:uid="{00000000-0005-0000-0000-000046050000}"/>
    <cellStyle name="Input 2 2 2 2 2 3" xfId="963" xr:uid="{00000000-0005-0000-0000-000047050000}"/>
    <cellStyle name="Input 2 2 2 2 2 4" xfId="964" xr:uid="{00000000-0005-0000-0000-000048050000}"/>
    <cellStyle name="Input 2 2 2 2 2 5" xfId="965" xr:uid="{00000000-0005-0000-0000-000049050000}"/>
    <cellStyle name="Input 2 2 2 2 2 6" xfId="966" xr:uid="{00000000-0005-0000-0000-00004A050000}"/>
    <cellStyle name="Input 2 2 2 2 2 7" xfId="967" xr:uid="{00000000-0005-0000-0000-00004B050000}"/>
    <cellStyle name="Input 2 2 2 2 2 8" xfId="968" xr:uid="{00000000-0005-0000-0000-00004C050000}"/>
    <cellStyle name="Input 2 2 2 2 2 9" xfId="969" xr:uid="{00000000-0005-0000-0000-00004D050000}"/>
    <cellStyle name="Input 2 2 2 2 3" xfId="970" xr:uid="{00000000-0005-0000-0000-00004E050000}"/>
    <cellStyle name="Input 2 2 2 2 4" xfId="971" xr:uid="{00000000-0005-0000-0000-00004F050000}"/>
    <cellStyle name="Input 2 2 2 2 5" xfId="972" xr:uid="{00000000-0005-0000-0000-000050050000}"/>
    <cellStyle name="Input 2 2 2 2 6" xfId="973" xr:uid="{00000000-0005-0000-0000-000051050000}"/>
    <cellStyle name="Input 2 2 2 2 7" xfId="974" xr:uid="{00000000-0005-0000-0000-000052050000}"/>
    <cellStyle name="Input 2 2 2 2 8" xfId="975" xr:uid="{00000000-0005-0000-0000-000053050000}"/>
    <cellStyle name="Input 2 2 2 2 9" xfId="976" xr:uid="{00000000-0005-0000-0000-000054050000}"/>
    <cellStyle name="Input 2 2 2 3" xfId="242" xr:uid="{00000000-0005-0000-0000-000055050000}"/>
    <cellStyle name="Input 2 2 2 3 10" xfId="977" xr:uid="{00000000-0005-0000-0000-000056050000}"/>
    <cellStyle name="Input 2 2 2 3 11" xfId="978" xr:uid="{00000000-0005-0000-0000-000057050000}"/>
    <cellStyle name="Input 2 2 2 3 12" xfId="979" xr:uid="{00000000-0005-0000-0000-000058050000}"/>
    <cellStyle name="Input 2 2 2 3 2" xfId="277" xr:uid="{00000000-0005-0000-0000-000059050000}"/>
    <cellStyle name="Input 2 2 2 3 2 10" xfId="980" xr:uid="{00000000-0005-0000-0000-00005A050000}"/>
    <cellStyle name="Input 2 2 2 3 2 11" xfId="981" xr:uid="{00000000-0005-0000-0000-00005B050000}"/>
    <cellStyle name="Input 2 2 2 3 2 12" xfId="982" xr:uid="{00000000-0005-0000-0000-00005C050000}"/>
    <cellStyle name="Input 2 2 2 3 2 13" xfId="983" xr:uid="{00000000-0005-0000-0000-00005D050000}"/>
    <cellStyle name="Input 2 2 2 3 2 2" xfId="391" xr:uid="{00000000-0005-0000-0000-00005E050000}"/>
    <cellStyle name="Input 2 2 2 3 2 2 10" xfId="984" xr:uid="{00000000-0005-0000-0000-00005F050000}"/>
    <cellStyle name="Input 2 2 2 3 2 2 11" xfId="985" xr:uid="{00000000-0005-0000-0000-000060050000}"/>
    <cellStyle name="Input 2 2 2 3 2 2 12" xfId="986" xr:uid="{00000000-0005-0000-0000-000061050000}"/>
    <cellStyle name="Input 2 2 2 3 2 2 2" xfId="987" xr:uid="{00000000-0005-0000-0000-000062050000}"/>
    <cellStyle name="Input 2 2 2 3 2 2 3" xfId="988" xr:uid="{00000000-0005-0000-0000-000063050000}"/>
    <cellStyle name="Input 2 2 2 3 2 2 4" xfId="989" xr:uid="{00000000-0005-0000-0000-000064050000}"/>
    <cellStyle name="Input 2 2 2 3 2 2 5" xfId="990" xr:uid="{00000000-0005-0000-0000-000065050000}"/>
    <cellStyle name="Input 2 2 2 3 2 2 6" xfId="991" xr:uid="{00000000-0005-0000-0000-000066050000}"/>
    <cellStyle name="Input 2 2 2 3 2 2 7" xfId="992" xr:uid="{00000000-0005-0000-0000-000067050000}"/>
    <cellStyle name="Input 2 2 2 3 2 2 8" xfId="993" xr:uid="{00000000-0005-0000-0000-000068050000}"/>
    <cellStyle name="Input 2 2 2 3 2 2 9" xfId="994" xr:uid="{00000000-0005-0000-0000-000069050000}"/>
    <cellStyle name="Input 2 2 2 3 2 3" xfId="995" xr:uid="{00000000-0005-0000-0000-00006A050000}"/>
    <cellStyle name="Input 2 2 2 3 2 4" xfId="996" xr:uid="{00000000-0005-0000-0000-00006B050000}"/>
    <cellStyle name="Input 2 2 2 3 2 5" xfId="997" xr:uid="{00000000-0005-0000-0000-00006C050000}"/>
    <cellStyle name="Input 2 2 2 3 2 6" xfId="998" xr:uid="{00000000-0005-0000-0000-00006D050000}"/>
    <cellStyle name="Input 2 2 2 3 2 7" xfId="999" xr:uid="{00000000-0005-0000-0000-00006E050000}"/>
    <cellStyle name="Input 2 2 2 3 2 8" xfId="1000" xr:uid="{00000000-0005-0000-0000-00006F050000}"/>
    <cellStyle name="Input 2 2 2 3 2 9" xfId="1001" xr:uid="{00000000-0005-0000-0000-000070050000}"/>
    <cellStyle name="Input 2 2 2 3 3" xfId="1002" xr:uid="{00000000-0005-0000-0000-000071050000}"/>
    <cellStyle name="Input 2 2 2 3 4" xfId="1003" xr:uid="{00000000-0005-0000-0000-000072050000}"/>
    <cellStyle name="Input 2 2 2 3 5" xfId="1004" xr:uid="{00000000-0005-0000-0000-000073050000}"/>
    <cellStyle name="Input 2 2 2 3 6" xfId="1005" xr:uid="{00000000-0005-0000-0000-000074050000}"/>
    <cellStyle name="Input 2 2 2 3 7" xfId="1006" xr:uid="{00000000-0005-0000-0000-000075050000}"/>
    <cellStyle name="Input 2 2 2 3 8" xfId="1007" xr:uid="{00000000-0005-0000-0000-000076050000}"/>
    <cellStyle name="Input 2 2 2 3 9" xfId="1008" xr:uid="{00000000-0005-0000-0000-000077050000}"/>
    <cellStyle name="Input 2 2 2 4" xfId="262" xr:uid="{00000000-0005-0000-0000-000078050000}"/>
    <cellStyle name="Input 2 2 2 4 10" xfId="1009" xr:uid="{00000000-0005-0000-0000-000079050000}"/>
    <cellStyle name="Input 2 2 2 4 11" xfId="1010" xr:uid="{00000000-0005-0000-0000-00007A050000}"/>
    <cellStyle name="Input 2 2 2 4 12" xfId="1011" xr:uid="{00000000-0005-0000-0000-00007B050000}"/>
    <cellStyle name="Input 2 2 2 4 13" xfId="1012" xr:uid="{00000000-0005-0000-0000-00007C050000}"/>
    <cellStyle name="Input 2 2 2 4 2" xfId="376" xr:uid="{00000000-0005-0000-0000-00007D050000}"/>
    <cellStyle name="Input 2 2 2 4 2 10" xfId="1013" xr:uid="{00000000-0005-0000-0000-00007E050000}"/>
    <cellStyle name="Input 2 2 2 4 2 11" xfId="1014" xr:uid="{00000000-0005-0000-0000-00007F050000}"/>
    <cellStyle name="Input 2 2 2 4 2 12" xfId="1015" xr:uid="{00000000-0005-0000-0000-000080050000}"/>
    <cellStyle name="Input 2 2 2 4 2 2" xfId="1016" xr:uid="{00000000-0005-0000-0000-000081050000}"/>
    <cellStyle name="Input 2 2 2 4 2 3" xfId="1017" xr:uid="{00000000-0005-0000-0000-000082050000}"/>
    <cellStyle name="Input 2 2 2 4 2 4" xfId="1018" xr:uid="{00000000-0005-0000-0000-000083050000}"/>
    <cellStyle name="Input 2 2 2 4 2 5" xfId="1019" xr:uid="{00000000-0005-0000-0000-000084050000}"/>
    <cellStyle name="Input 2 2 2 4 2 6" xfId="1020" xr:uid="{00000000-0005-0000-0000-000085050000}"/>
    <cellStyle name="Input 2 2 2 4 2 7" xfId="1021" xr:uid="{00000000-0005-0000-0000-000086050000}"/>
    <cellStyle name="Input 2 2 2 4 2 8" xfId="1022" xr:uid="{00000000-0005-0000-0000-000087050000}"/>
    <cellStyle name="Input 2 2 2 4 2 9" xfId="1023" xr:uid="{00000000-0005-0000-0000-000088050000}"/>
    <cellStyle name="Input 2 2 2 4 3" xfId="1024" xr:uid="{00000000-0005-0000-0000-000089050000}"/>
    <cellStyle name="Input 2 2 2 4 4" xfId="1025" xr:uid="{00000000-0005-0000-0000-00008A050000}"/>
    <cellStyle name="Input 2 2 2 4 5" xfId="1026" xr:uid="{00000000-0005-0000-0000-00008B050000}"/>
    <cellStyle name="Input 2 2 2 4 6" xfId="1027" xr:uid="{00000000-0005-0000-0000-00008C050000}"/>
    <cellStyle name="Input 2 2 2 4 7" xfId="1028" xr:uid="{00000000-0005-0000-0000-00008D050000}"/>
    <cellStyle name="Input 2 2 2 4 8" xfId="1029" xr:uid="{00000000-0005-0000-0000-00008E050000}"/>
    <cellStyle name="Input 2 2 2 4 9" xfId="1030" xr:uid="{00000000-0005-0000-0000-00008F050000}"/>
    <cellStyle name="Input 2 2 2 5" xfId="1031" xr:uid="{00000000-0005-0000-0000-000090050000}"/>
    <cellStyle name="Input 2 2 2 6" xfId="1032" xr:uid="{00000000-0005-0000-0000-000091050000}"/>
    <cellStyle name="Input 2 2 2 7" xfId="1033" xr:uid="{00000000-0005-0000-0000-000092050000}"/>
    <cellStyle name="Input 2 2 2 8" xfId="1034" xr:uid="{00000000-0005-0000-0000-000093050000}"/>
    <cellStyle name="Input 2 2 2 9" xfId="1035" xr:uid="{00000000-0005-0000-0000-000094050000}"/>
    <cellStyle name="Input 2 2 3" xfId="220" xr:uid="{00000000-0005-0000-0000-000095050000}"/>
    <cellStyle name="Input 2 2 3 10" xfId="1036" xr:uid="{00000000-0005-0000-0000-000096050000}"/>
    <cellStyle name="Input 2 2 3 11" xfId="1037" xr:uid="{00000000-0005-0000-0000-000097050000}"/>
    <cellStyle name="Input 2 2 3 12" xfId="1038" xr:uid="{00000000-0005-0000-0000-000098050000}"/>
    <cellStyle name="Input 2 2 3 13" xfId="1039" xr:uid="{00000000-0005-0000-0000-000099050000}"/>
    <cellStyle name="Input 2 2 3 2" xfId="239" xr:uid="{00000000-0005-0000-0000-00009A050000}"/>
    <cellStyle name="Input 2 2 3 2 10" xfId="1040" xr:uid="{00000000-0005-0000-0000-00009B050000}"/>
    <cellStyle name="Input 2 2 3 2 11" xfId="1041" xr:uid="{00000000-0005-0000-0000-00009C050000}"/>
    <cellStyle name="Input 2 2 3 2 12" xfId="1042" xr:uid="{00000000-0005-0000-0000-00009D050000}"/>
    <cellStyle name="Input 2 2 3 2 2" xfId="274" xr:uid="{00000000-0005-0000-0000-00009E050000}"/>
    <cellStyle name="Input 2 2 3 2 2 10" xfId="1043" xr:uid="{00000000-0005-0000-0000-00009F050000}"/>
    <cellStyle name="Input 2 2 3 2 2 11" xfId="1044" xr:uid="{00000000-0005-0000-0000-0000A0050000}"/>
    <cellStyle name="Input 2 2 3 2 2 12" xfId="1045" xr:uid="{00000000-0005-0000-0000-0000A1050000}"/>
    <cellStyle name="Input 2 2 3 2 2 13" xfId="1046" xr:uid="{00000000-0005-0000-0000-0000A2050000}"/>
    <cellStyle name="Input 2 2 3 2 2 2" xfId="388" xr:uid="{00000000-0005-0000-0000-0000A3050000}"/>
    <cellStyle name="Input 2 2 3 2 2 2 10" xfId="1047" xr:uid="{00000000-0005-0000-0000-0000A4050000}"/>
    <cellStyle name="Input 2 2 3 2 2 2 11" xfId="1048" xr:uid="{00000000-0005-0000-0000-0000A5050000}"/>
    <cellStyle name="Input 2 2 3 2 2 2 12" xfId="1049" xr:uid="{00000000-0005-0000-0000-0000A6050000}"/>
    <cellStyle name="Input 2 2 3 2 2 2 2" xfId="1050" xr:uid="{00000000-0005-0000-0000-0000A7050000}"/>
    <cellStyle name="Input 2 2 3 2 2 2 3" xfId="1051" xr:uid="{00000000-0005-0000-0000-0000A8050000}"/>
    <cellStyle name="Input 2 2 3 2 2 2 4" xfId="1052" xr:uid="{00000000-0005-0000-0000-0000A9050000}"/>
    <cellStyle name="Input 2 2 3 2 2 2 5" xfId="1053" xr:uid="{00000000-0005-0000-0000-0000AA050000}"/>
    <cellStyle name="Input 2 2 3 2 2 2 6" xfId="1054" xr:uid="{00000000-0005-0000-0000-0000AB050000}"/>
    <cellStyle name="Input 2 2 3 2 2 2 7" xfId="1055" xr:uid="{00000000-0005-0000-0000-0000AC050000}"/>
    <cellStyle name="Input 2 2 3 2 2 2 8" xfId="1056" xr:uid="{00000000-0005-0000-0000-0000AD050000}"/>
    <cellStyle name="Input 2 2 3 2 2 2 9" xfId="1057" xr:uid="{00000000-0005-0000-0000-0000AE050000}"/>
    <cellStyle name="Input 2 2 3 2 2 3" xfId="1058" xr:uid="{00000000-0005-0000-0000-0000AF050000}"/>
    <cellStyle name="Input 2 2 3 2 2 4" xfId="1059" xr:uid="{00000000-0005-0000-0000-0000B0050000}"/>
    <cellStyle name="Input 2 2 3 2 2 5" xfId="1060" xr:uid="{00000000-0005-0000-0000-0000B1050000}"/>
    <cellStyle name="Input 2 2 3 2 2 6" xfId="1061" xr:uid="{00000000-0005-0000-0000-0000B2050000}"/>
    <cellStyle name="Input 2 2 3 2 2 7" xfId="1062" xr:uid="{00000000-0005-0000-0000-0000B3050000}"/>
    <cellStyle name="Input 2 2 3 2 2 8" xfId="1063" xr:uid="{00000000-0005-0000-0000-0000B4050000}"/>
    <cellStyle name="Input 2 2 3 2 2 9" xfId="1064" xr:uid="{00000000-0005-0000-0000-0000B5050000}"/>
    <cellStyle name="Input 2 2 3 2 3" xfId="1065" xr:uid="{00000000-0005-0000-0000-0000B6050000}"/>
    <cellStyle name="Input 2 2 3 2 4" xfId="1066" xr:uid="{00000000-0005-0000-0000-0000B7050000}"/>
    <cellStyle name="Input 2 2 3 2 5" xfId="1067" xr:uid="{00000000-0005-0000-0000-0000B8050000}"/>
    <cellStyle name="Input 2 2 3 2 6" xfId="1068" xr:uid="{00000000-0005-0000-0000-0000B9050000}"/>
    <cellStyle name="Input 2 2 3 2 7" xfId="1069" xr:uid="{00000000-0005-0000-0000-0000BA050000}"/>
    <cellStyle name="Input 2 2 3 2 8" xfId="1070" xr:uid="{00000000-0005-0000-0000-0000BB050000}"/>
    <cellStyle name="Input 2 2 3 2 9" xfId="1071" xr:uid="{00000000-0005-0000-0000-0000BC050000}"/>
    <cellStyle name="Input 2 2 3 3" xfId="256" xr:uid="{00000000-0005-0000-0000-0000BD050000}"/>
    <cellStyle name="Input 2 2 3 3 10" xfId="1072" xr:uid="{00000000-0005-0000-0000-0000BE050000}"/>
    <cellStyle name="Input 2 2 3 3 11" xfId="1073" xr:uid="{00000000-0005-0000-0000-0000BF050000}"/>
    <cellStyle name="Input 2 2 3 3 12" xfId="1074" xr:uid="{00000000-0005-0000-0000-0000C0050000}"/>
    <cellStyle name="Input 2 2 3 3 13" xfId="1075" xr:uid="{00000000-0005-0000-0000-0000C1050000}"/>
    <cellStyle name="Input 2 2 3 3 2" xfId="370" xr:uid="{00000000-0005-0000-0000-0000C2050000}"/>
    <cellStyle name="Input 2 2 3 3 2 10" xfId="1076" xr:uid="{00000000-0005-0000-0000-0000C3050000}"/>
    <cellStyle name="Input 2 2 3 3 2 11" xfId="1077" xr:uid="{00000000-0005-0000-0000-0000C4050000}"/>
    <cellStyle name="Input 2 2 3 3 2 12" xfId="1078" xr:uid="{00000000-0005-0000-0000-0000C5050000}"/>
    <cellStyle name="Input 2 2 3 3 2 2" xfId="1079" xr:uid="{00000000-0005-0000-0000-0000C6050000}"/>
    <cellStyle name="Input 2 2 3 3 2 3" xfId="1080" xr:uid="{00000000-0005-0000-0000-0000C7050000}"/>
    <cellStyle name="Input 2 2 3 3 2 4" xfId="1081" xr:uid="{00000000-0005-0000-0000-0000C8050000}"/>
    <cellStyle name="Input 2 2 3 3 2 5" xfId="1082" xr:uid="{00000000-0005-0000-0000-0000C9050000}"/>
    <cellStyle name="Input 2 2 3 3 2 6" xfId="1083" xr:uid="{00000000-0005-0000-0000-0000CA050000}"/>
    <cellStyle name="Input 2 2 3 3 2 7" xfId="1084" xr:uid="{00000000-0005-0000-0000-0000CB050000}"/>
    <cellStyle name="Input 2 2 3 3 2 8" xfId="1085" xr:uid="{00000000-0005-0000-0000-0000CC050000}"/>
    <cellStyle name="Input 2 2 3 3 2 9" xfId="1086" xr:uid="{00000000-0005-0000-0000-0000CD050000}"/>
    <cellStyle name="Input 2 2 3 3 3" xfId="1087" xr:uid="{00000000-0005-0000-0000-0000CE050000}"/>
    <cellStyle name="Input 2 2 3 3 4" xfId="1088" xr:uid="{00000000-0005-0000-0000-0000CF050000}"/>
    <cellStyle name="Input 2 2 3 3 5" xfId="1089" xr:uid="{00000000-0005-0000-0000-0000D0050000}"/>
    <cellStyle name="Input 2 2 3 3 6" xfId="1090" xr:uid="{00000000-0005-0000-0000-0000D1050000}"/>
    <cellStyle name="Input 2 2 3 3 7" xfId="1091" xr:uid="{00000000-0005-0000-0000-0000D2050000}"/>
    <cellStyle name="Input 2 2 3 3 8" xfId="1092" xr:uid="{00000000-0005-0000-0000-0000D3050000}"/>
    <cellStyle name="Input 2 2 3 3 9" xfId="1093" xr:uid="{00000000-0005-0000-0000-0000D4050000}"/>
    <cellStyle name="Input 2 2 3 4" xfId="1094" xr:uid="{00000000-0005-0000-0000-0000D5050000}"/>
    <cellStyle name="Input 2 2 3 5" xfId="1095" xr:uid="{00000000-0005-0000-0000-0000D6050000}"/>
    <cellStyle name="Input 2 2 3 6" xfId="1096" xr:uid="{00000000-0005-0000-0000-0000D7050000}"/>
    <cellStyle name="Input 2 2 3 7" xfId="1097" xr:uid="{00000000-0005-0000-0000-0000D8050000}"/>
    <cellStyle name="Input 2 2 3 8" xfId="1098" xr:uid="{00000000-0005-0000-0000-0000D9050000}"/>
    <cellStyle name="Input 2 2 3 9" xfId="1099" xr:uid="{00000000-0005-0000-0000-0000DA050000}"/>
    <cellStyle name="Input 2 2 4" xfId="208" xr:uid="{00000000-0005-0000-0000-0000DB050000}"/>
    <cellStyle name="Input 2 2 4 10" xfId="1100" xr:uid="{00000000-0005-0000-0000-0000DC050000}"/>
    <cellStyle name="Input 2 2 4 11" xfId="1101" xr:uid="{00000000-0005-0000-0000-0000DD050000}"/>
    <cellStyle name="Input 2 2 4 12" xfId="1102" xr:uid="{00000000-0005-0000-0000-0000DE050000}"/>
    <cellStyle name="Input 2 2 4 2" xfId="259" xr:uid="{00000000-0005-0000-0000-0000DF050000}"/>
    <cellStyle name="Input 2 2 4 2 10" xfId="1103" xr:uid="{00000000-0005-0000-0000-0000E0050000}"/>
    <cellStyle name="Input 2 2 4 2 11" xfId="1104" xr:uid="{00000000-0005-0000-0000-0000E1050000}"/>
    <cellStyle name="Input 2 2 4 2 12" xfId="1105" xr:uid="{00000000-0005-0000-0000-0000E2050000}"/>
    <cellStyle name="Input 2 2 4 2 13" xfId="1106" xr:uid="{00000000-0005-0000-0000-0000E3050000}"/>
    <cellStyle name="Input 2 2 4 2 2" xfId="373" xr:uid="{00000000-0005-0000-0000-0000E4050000}"/>
    <cellStyle name="Input 2 2 4 2 2 10" xfId="1107" xr:uid="{00000000-0005-0000-0000-0000E5050000}"/>
    <cellStyle name="Input 2 2 4 2 2 11" xfId="1108" xr:uid="{00000000-0005-0000-0000-0000E6050000}"/>
    <cellStyle name="Input 2 2 4 2 2 12" xfId="1109" xr:uid="{00000000-0005-0000-0000-0000E7050000}"/>
    <cellStyle name="Input 2 2 4 2 2 2" xfId="1110" xr:uid="{00000000-0005-0000-0000-0000E8050000}"/>
    <cellStyle name="Input 2 2 4 2 2 3" xfId="1111" xr:uid="{00000000-0005-0000-0000-0000E9050000}"/>
    <cellStyle name="Input 2 2 4 2 2 4" xfId="1112" xr:uid="{00000000-0005-0000-0000-0000EA050000}"/>
    <cellStyle name="Input 2 2 4 2 2 5" xfId="1113" xr:uid="{00000000-0005-0000-0000-0000EB050000}"/>
    <cellStyle name="Input 2 2 4 2 2 6" xfId="1114" xr:uid="{00000000-0005-0000-0000-0000EC050000}"/>
    <cellStyle name="Input 2 2 4 2 2 7" xfId="1115" xr:uid="{00000000-0005-0000-0000-0000ED050000}"/>
    <cellStyle name="Input 2 2 4 2 2 8" xfId="1116" xr:uid="{00000000-0005-0000-0000-0000EE050000}"/>
    <cellStyle name="Input 2 2 4 2 2 9" xfId="1117" xr:uid="{00000000-0005-0000-0000-0000EF050000}"/>
    <cellStyle name="Input 2 2 4 2 3" xfId="1118" xr:uid="{00000000-0005-0000-0000-0000F0050000}"/>
    <cellStyle name="Input 2 2 4 2 4" xfId="1119" xr:uid="{00000000-0005-0000-0000-0000F1050000}"/>
    <cellStyle name="Input 2 2 4 2 5" xfId="1120" xr:uid="{00000000-0005-0000-0000-0000F2050000}"/>
    <cellStyle name="Input 2 2 4 2 6" xfId="1121" xr:uid="{00000000-0005-0000-0000-0000F3050000}"/>
    <cellStyle name="Input 2 2 4 2 7" xfId="1122" xr:uid="{00000000-0005-0000-0000-0000F4050000}"/>
    <cellStyle name="Input 2 2 4 2 8" xfId="1123" xr:uid="{00000000-0005-0000-0000-0000F5050000}"/>
    <cellStyle name="Input 2 2 4 2 9" xfId="1124" xr:uid="{00000000-0005-0000-0000-0000F6050000}"/>
    <cellStyle name="Input 2 2 4 3" xfId="1125" xr:uid="{00000000-0005-0000-0000-0000F7050000}"/>
    <cellStyle name="Input 2 2 4 4" xfId="1126" xr:uid="{00000000-0005-0000-0000-0000F8050000}"/>
    <cellStyle name="Input 2 2 4 5" xfId="1127" xr:uid="{00000000-0005-0000-0000-0000F9050000}"/>
    <cellStyle name="Input 2 2 4 6" xfId="1128" xr:uid="{00000000-0005-0000-0000-0000FA050000}"/>
    <cellStyle name="Input 2 2 4 7" xfId="1129" xr:uid="{00000000-0005-0000-0000-0000FB050000}"/>
    <cellStyle name="Input 2 2 4 8" xfId="1130" xr:uid="{00000000-0005-0000-0000-0000FC050000}"/>
    <cellStyle name="Input 2 2 4 9" xfId="1131" xr:uid="{00000000-0005-0000-0000-0000FD050000}"/>
    <cellStyle name="Input 2 2 5" xfId="247" xr:uid="{00000000-0005-0000-0000-0000FE050000}"/>
    <cellStyle name="Input 2 2 5 10" xfId="1132" xr:uid="{00000000-0005-0000-0000-0000FF050000}"/>
    <cellStyle name="Input 2 2 5 11" xfId="1133" xr:uid="{00000000-0005-0000-0000-000000060000}"/>
    <cellStyle name="Input 2 2 5 12" xfId="1134" xr:uid="{00000000-0005-0000-0000-000001060000}"/>
    <cellStyle name="Input 2 2 5 13" xfId="1135" xr:uid="{00000000-0005-0000-0000-000002060000}"/>
    <cellStyle name="Input 2 2 5 2" xfId="361" xr:uid="{00000000-0005-0000-0000-000003060000}"/>
    <cellStyle name="Input 2 2 5 2 10" xfId="1136" xr:uid="{00000000-0005-0000-0000-000004060000}"/>
    <cellStyle name="Input 2 2 5 2 11" xfId="1137" xr:uid="{00000000-0005-0000-0000-000005060000}"/>
    <cellStyle name="Input 2 2 5 2 12" xfId="1138" xr:uid="{00000000-0005-0000-0000-000006060000}"/>
    <cellStyle name="Input 2 2 5 2 2" xfId="1139" xr:uid="{00000000-0005-0000-0000-000007060000}"/>
    <cellStyle name="Input 2 2 5 2 3" xfId="1140" xr:uid="{00000000-0005-0000-0000-000008060000}"/>
    <cellStyle name="Input 2 2 5 2 4" xfId="1141" xr:uid="{00000000-0005-0000-0000-000009060000}"/>
    <cellStyle name="Input 2 2 5 2 5" xfId="1142" xr:uid="{00000000-0005-0000-0000-00000A060000}"/>
    <cellStyle name="Input 2 2 5 2 6" xfId="1143" xr:uid="{00000000-0005-0000-0000-00000B060000}"/>
    <cellStyle name="Input 2 2 5 2 7" xfId="1144" xr:uid="{00000000-0005-0000-0000-00000C060000}"/>
    <cellStyle name="Input 2 2 5 2 8" xfId="1145" xr:uid="{00000000-0005-0000-0000-00000D060000}"/>
    <cellStyle name="Input 2 2 5 2 9" xfId="1146" xr:uid="{00000000-0005-0000-0000-00000E060000}"/>
    <cellStyle name="Input 2 2 5 3" xfId="1147" xr:uid="{00000000-0005-0000-0000-00000F060000}"/>
    <cellStyle name="Input 2 2 5 4" xfId="1148" xr:uid="{00000000-0005-0000-0000-000010060000}"/>
    <cellStyle name="Input 2 2 5 5" xfId="1149" xr:uid="{00000000-0005-0000-0000-000011060000}"/>
    <cellStyle name="Input 2 2 5 6" xfId="1150" xr:uid="{00000000-0005-0000-0000-000012060000}"/>
    <cellStyle name="Input 2 2 5 7" xfId="1151" xr:uid="{00000000-0005-0000-0000-000013060000}"/>
    <cellStyle name="Input 2 2 5 8" xfId="1152" xr:uid="{00000000-0005-0000-0000-000014060000}"/>
    <cellStyle name="Input 2 2 5 9" xfId="1153" xr:uid="{00000000-0005-0000-0000-000015060000}"/>
    <cellStyle name="Input 2 2 6" xfId="1154" xr:uid="{00000000-0005-0000-0000-000016060000}"/>
    <cellStyle name="Input 2 2 7" xfId="1155" xr:uid="{00000000-0005-0000-0000-000017060000}"/>
    <cellStyle name="Input 2 2 8" xfId="1156" xr:uid="{00000000-0005-0000-0000-000018060000}"/>
    <cellStyle name="Input 2 2 9" xfId="1157" xr:uid="{00000000-0005-0000-0000-000019060000}"/>
    <cellStyle name="Input 2 3" xfId="154" xr:uid="{00000000-0005-0000-0000-00001A060000}"/>
    <cellStyle name="Input 2 3 10" xfId="1158" xr:uid="{00000000-0005-0000-0000-00001B060000}"/>
    <cellStyle name="Input 2 3 11" xfId="1159" xr:uid="{00000000-0005-0000-0000-00001C060000}"/>
    <cellStyle name="Input 2 3 12" xfId="1160" xr:uid="{00000000-0005-0000-0000-00001D060000}"/>
    <cellStyle name="Input 2 3 13" xfId="1161" xr:uid="{00000000-0005-0000-0000-00001E060000}"/>
    <cellStyle name="Input 2 3 2" xfId="341" xr:uid="{00000000-0005-0000-0000-00001F060000}"/>
    <cellStyle name="Input 2 3 2 10" xfId="1162" xr:uid="{00000000-0005-0000-0000-000020060000}"/>
    <cellStyle name="Input 2 3 2 11" xfId="1163" xr:uid="{00000000-0005-0000-0000-000021060000}"/>
    <cellStyle name="Input 2 3 2 12" xfId="1164" xr:uid="{00000000-0005-0000-0000-000022060000}"/>
    <cellStyle name="Input 2 3 2 2" xfId="1165" xr:uid="{00000000-0005-0000-0000-000023060000}"/>
    <cellStyle name="Input 2 3 2 3" xfId="1166" xr:uid="{00000000-0005-0000-0000-000024060000}"/>
    <cellStyle name="Input 2 3 2 4" xfId="1167" xr:uid="{00000000-0005-0000-0000-000025060000}"/>
    <cellStyle name="Input 2 3 2 5" xfId="1168" xr:uid="{00000000-0005-0000-0000-000026060000}"/>
    <cellStyle name="Input 2 3 2 6" xfId="1169" xr:uid="{00000000-0005-0000-0000-000027060000}"/>
    <cellStyle name="Input 2 3 2 7" xfId="1170" xr:uid="{00000000-0005-0000-0000-000028060000}"/>
    <cellStyle name="Input 2 3 2 8" xfId="1171" xr:uid="{00000000-0005-0000-0000-000029060000}"/>
    <cellStyle name="Input 2 3 2 9" xfId="1172" xr:uid="{00000000-0005-0000-0000-00002A060000}"/>
    <cellStyle name="Input 2 3 3" xfId="1173" xr:uid="{00000000-0005-0000-0000-00002B060000}"/>
    <cellStyle name="Input 2 3 4" xfId="1174" xr:uid="{00000000-0005-0000-0000-00002C060000}"/>
    <cellStyle name="Input 2 3 5" xfId="1175" xr:uid="{00000000-0005-0000-0000-00002D060000}"/>
    <cellStyle name="Input 2 3 6" xfId="1176" xr:uid="{00000000-0005-0000-0000-00002E060000}"/>
    <cellStyle name="Input 2 3 7" xfId="1177" xr:uid="{00000000-0005-0000-0000-00002F060000}"/>
    <cellStyle name="Input 2 3 8" xfId="1178" xr:uid="{00000000-0005-0000-0000-000030060000}"/>
    <cellStyle name="Input 2 3 9" xfId="1179" xr:uid="{00000000-0005-0000-0000-000031060000}"/>
    <cellStyle name="Input 3" xfId="316" xr:uid="{00000000-0005-0000-0000-000032060000}"/>
    <cellStyle name="Input 3 10" xfId="1180" xr:uid="{00000000-0005-0000-0000-000033060000}"/>
    <cellStyle name="Input 3 11" xfId="1181" xr:uid="{00000000-0005-0000-0000-000034060000}"/>
    <cellStyle name="Input 3 12" xfId="1182" xr:uid="{00000000-0005-0000-0000-000035060000}"/>
    <cellStyle name="Input 3 2" xfId="1183" xr:uid="{00000000-0005-0000-0000-000036060000}"/>
    <cellStyle name="Input 3 3" xfId="1184" xr:uid="{00000000-0005-0000-0000-000037060000}"/>
    <cellStyle name="Input 3 4" xfId="1185" xr:uid="{00000000-0005-0000-0000-000038060000}"/>
    <cellStyle name="Input 3 5" xfId="1186" xr:uid="{00000000-0005-0000-0000-000039060000}"/>
    <cellStyle name="Input 3 6" xfId="1187" xr:uid="{00000000-0005-0000-0000-00003A060000}"/>
    <cellStyle name="Input 3 7" xfId="1188" xr:uid="{00000000-0005-0000-0000-00003B060000}"/>
    <cellStyle name="Input 3 8" xfId="1189" xr:uid="{00000000-0005-0000-0000-00003C060000}"/>
    <cellStyle name="Input 3 9" xfId="1190" xr:uid="{00000000-0005-0000-0000-00003D060000}"/>
    <cellStyle name="Input 4" xfId="430" xr:uid="{00000000-0005-0000-0000-00003E060000}"/>
    <cellStyle name="Input 4 10" xfId="1191" xr:uid="{00000000-0005-0000-0000-00003F060000}"/>
    <cellStyle name="Input 4 11" xfId="1192" xr:uid="{00000000-0005-0000-0000-000040060000}"/>
    <cellStyle name="Input 4 12" xfId="1193" xr:uid="{00000000-0005-0000-0000-000041060000}"/>
    <cellStyle name="Input 4 2" xfId="1194" xr:uid="{00000000-0005-0000-0000-000042060000}"/>
    <cellStyle name="Input 4 3" xfId="1195" xr:uid="{00000000-0005-0000-0000-000043060000}"/>
    <cellStyle name="Input 4 4" xfId="1196" xr:uid="{00000000-0005-0000-0000-000044060000}"/>
    <cellStyle name="Input 4 5" xfId="1197" xr:uid="{00000000-0005-0000-0000-000045060000}"/>
    <cellStyle name="Input 4 6" xfId="1198" xr:uid="{00000000-0005-0000-0000-000046060000}"/>
    <cellStyle name="Input 4 7" xfId="1199" xr:uid="{00000000-0005-0000-0000-000047060000}"/>
    <cellStyle name="Input 4 8" xfId="1200" xr:uid="{00000000-0005-0000-0000-000048060000}"/>
    <cellStyle name="Input 4 9" xfId="1201" xr:uid="{00000000-0005-0000-0000-000049060000}"/>
    <cellStyle name="Input 5" xfId="1202" xr:uid="{00000000-0005-0000-0000-00004A060000}"/>
    <cellStyle name="Input 6" xfId="1203" xr:uid="{00000000-0005-0000-0000-00004B060000}"/>
    <cellStyle name="Input 7" xfId="1204" xr:uid="{00000000-0005-0000-0000-00004C060000}"/>
    <cellStyle name="Input 8" xfId="1205" xr:uid="{00000000-0005-0000-0000-00004D060000}"/>
    <cellStyle name="Input 9" xfId="1206" xr:uid="{00000000-0005-0000-0000-00004E060000}"/>
    <cellStyle name="Linked Cell" xfId="41" builtinId="24" customBuiltin="1"/>
    <cellStyle name="Linked Cell 2" xfId="69" xr:uid="{00000000-0005-0000-0000-000050060000}"/>
    <cellStyle name="Linked Cell 2 2" xfId="155" xr:uid="{00000000-0005-0000-0000-000051060000}"/>
    <cellStyle name="Linked Cell 3" xfId="317" xr:uid="{00000000-0005-0000-0000-000052060000}"/>
    <cellStyle name="Linked Cell 4" xfId="431" xr:uid="{00000000-0005-0000-0000-000053060000}"/>
    <cellStyle name="Linked Cell 5" xfId="2690" xr:uid="{00000000-0005-0000-0000-000054060000}"/>
    <cellStyle name="MS_Arabic" xfId="42" xr:uid="{00000000-0005-0000-0000-000055060000}"/>
    <cellStyle name="Neutral" xfId="43" builtinId="28" customBuiltin="1"/>
    <cellStyle name="Neutral 2" xfId="65" xr:uid="{00000000-0005-0000-0000-000057060000}"/>
    <cellStyle name="Neutral 2 2" xfId="156" xr:uid="{00000000-0005-0000-0000-000058060000}"/>
    <cellStyle name="Neutral 3" xfId="318" xr:uid="{00000000-0005-0000-0000-000059060000}"/>
    <cellStyle name="Neutral 4" xfId="432" xr:uid="{00000000-0005-0000-0000-00005A060000}"/>
    <cellStyle name="Neutral 5" xfId="2691" xr:uid="{00000000-0005-0000-0000-00005B060000}"/>
    <cellStyle name="Normal" xfId="0" builtinId="0"/>
    <cellStyle name="Normal 10" xfId="2171" xr:uid="{00000000-0005-0000-0000-00005D060000}"/>
    <cellStyle name="Normal 11" xfId="2654" xr:uid="{00000000-0005-0000-0000-00005E060000}"/>
    <cellStyle name="Normal 12" xfId="2652" xr:uid="{00000000-0005-0000-0000-00005F060000}"/>
    <cellStyle name="Normal 13" xfId="3658" xr:uid="{00000000-0005-0000-0000-000060060000}"/>
    <cellStyle name="Normal 14" xfId="3663" xr:uid="{C97E6C76-FE9D-486A-A83A-A55687481C7F}"/>
    <cellStyle name="Normal 2" xfId="44" xr:uid="{00000000-0005-0000-0000-000061060000}"/>
    <cellStyle name="Normal 2 2" xfId="54" xr:uid="{00000000-0005-0000-0000-000062060000}"/>
    <cellStyle name="Normal 2 2 2" xfId="158" xr:uid="{00000000-0005-0000-0000-000063060000}"/>
    <cellStyle name="Normal 2 2 3" xfId="157" xr:uid="{00000000-0005-0000-0000-000064060000}"/>
    <cellStyle name="Normal 2 3" xfId="159" xr:uid="{00000000-0005-0000-0000-000065060000}"/>
    <cellStyle name="Normal 2 3 2" xfId="160" xr:uid="{00000000-0005-0000-0000-000066060000}"/>
    <cellStyle name="Normal 2 4" xfId="45" xr:uid="{00000000-0005-0000-0000-000067060000}"/>
    <cellStyle name="Normal 2 4 2" xfId="190" xr:uid="{00000000-0005-0000-0000-000068060000}"/>
    <cellStyle name="Normal 2 4 3" xfId="319" xr:uid="{00000000-0005-0000-0000-000069060000}"/>
    <cellStyle name="Normal 2 5" xfId="101" xr:uid="{00000000-0005-0000-0000-00006A060000}"/>
    <cellStyle name="Normal 2 6" xfId="2692" xr:uid="{00000000-0005-0000-0000-00006B060000}"/>
    <cellStyle name="Normal 2 7" xfId="2653" xr:uid="{00000000-0005-0000-0000-00006C060000}"/>
    <cellStyle name="Normal 2 8" xfId="3659" xr:uid="{00000000-0005-0000-0000-00006D060000}"/>
    <cellStyle name="Normal 3" xfId="52" xr:uid="{00000000-0005-0000-0000-00006E060000}"/>
    <cellStyle name="Normal 3 2" xfId="109" xr:uid="{00000000-0005-0000-0000-00006F060000}"/>
    <cellStyle name="Normal 3 3" xfId="199" xr:uid="{00000000-0005-0000-0000-000070060000}"/>
    <cellStyle name="Normal 3 3 2" xfId="353" xr:uid="{00000000-0005-0000-0000-000071060000}"/>
    <cellStyle name="Normal 3 3 2 2" xfId="493" xr:uid="{00000000-0005-0000-0000-000072060000}"/>
    <cellStyle name="Normal 3 3 2 2 2" xfId="1207" xr:uid="{00000000-0005-0000-0000-000073060000}"/>
    <cellStyle name="Normal 3 3 2 2 2 2" xfId="2436" xr:uid="{00000000-0005-0000-0000-000074060000}"/>
    <cellStyle name="Normal 3 3 2 2 2 2 2" xfId="3442" xr:uid="{00000000-0005-0000-0000-000075060000}"/>
    <cellStyle name="Normal 3 3 2 2 2 3" xfId="2962" xr:uid="{00000000-0005-0000-0000-000076060000}"/>
    <cellStyle name="Normal 3 3 2 2 3" xfId="1208" xr:uid="{00000000-0005-0000-0000-000077060000}"/>
    <cellStyle name="Normal 3 3 2 2 3 2" xfId="2437" xr:uid="{00000000-0005-0000-0000-000078060000}"/>
    <cellStyle name="Normal 3 3 2 2 3 2 2" xfId="3443" xr:uid="{00000000-0005-0000-0000-000079060000}"/>
    <cellStyle name="Normal 3 3 2 2 3 3" xfId="2963" xr:uid="{00000000-0005-0000-0000-00007A060000}"/>
    <cellStyle name="Normal 3 3 2 2 4" xfId="1209" xr:uid="{00000000-0005-0000-0000-00007B060000}"/>
    <cellStyle name="Normal 3 3 2 2 4 2" xfId="2438" xr:uid="{00000000-0005-0000-0000-00007C060000}"/>
    <cellStyle name="Normal 3 3 2 2 4 2 2" xfId="3444" xr:uid="{00000000-0005-0000-0000-00007D060000}"/>
    <cellStyle name="Normal 3 3 2 2 4 3" xfId="2964" xr:uid="{00000000-0005-0000-0000-00007E060000}"/>
    <cellStyle name="Normal 3 3 2 2 5" xfId="2285" xr:uid="{00000000-0005-0000-0000-00007F060000}"/>
    <cellStyle name="Normal 3 3 2 2 5 2" xfId="3291" xr:uid="{00000000-0005-0000-0000-000080060000}"/>
    <cellStyle name="Normal 3 3 2 2 6" xfId="2811" xr:uid="{00000000-0005-0000-0000-000081060000}"/>
    <cellStyle name="Normal 3 3 2 3" xfId="1210" xr:uid="{00000000-0005-0000-0000-000082060000}"/>
    <cellStyle name="Normal 3 3 2 3 2" xfId="2439" xr:uid="{00000000-0005-0000-0000-000083060000}"/>
    <cellStyle name="Normal 3 3 2 3 2 2" xfId="3445" xr:uid="{00000000-0005-0000-0000-000084060000}"/>
    <cellStyle name="Normal 3 3 2 3 3" xfId="2965" xr:uid="{00000000-0005-0000-0000-000085060000}"/>
    <cellStyle name="Normal 3 3 2 4" xfId="1211" xr:uid="{00000000-0005-0000-0000-000086060000}"/>
    <cellStyle name="Normal 3 3 2 4 2" xfId="2440" xr:uid="{00000000-0005-0000-0000-000087060000}"/>
    <cellStyle name="Normal 3 3 2 4 2 2" xfId="3446" xr:uid="{00000000-0005-0000-0000-000088060000}"/>
    <cellStyle name="Normal 3 3 2 4 3" xfId="2966" xr:uid="{00000000-0005-0000-0000-000089060000}"/>
    <cellStyle name="Normal 3 3 2 5" xfId="1212" xr:uid="{00000000-0005-0000-0000-00008A060000}"/>
    <cellStyle name="Normal 3 3 2 5 2" xfId="2441" xr:uid="{00000000-0005-0000-0000-00008B060000}"/>
    <cellStyle name="Normal 3 3 2 5 2 2" xfId="3447" xr:uid="{00000000-0005-0000-0000-00008C060000}"/>
    <cellStyle name="Normal 3 3 2 5 3" xfId="2967" xr:uid="{00000000-0005-0000-0000-00008D060000}"/>
    <cellStyle name="Normal 3 3 2 6" xfId="2225" xr:uid="{00000000-0005-0000-0000-00008E060000}"/>
    <cellStyle name="Normal 3 3 2 6 2" xfId="3231" xr:uid="{00000000-0005-0000-0000-00008F060000}"/>
    <cellStyle name="Normal 3 3 2 7" xfId="2751" xr:uid="{00000000-0005-0000-0000-000090060000}"/>
    <cellStyle name="Normal 3 3 3" xfId="461" xr:uid="{00000000-0005-0000-0000-000091060000}"/>
    <cellStyle name="Normal 3 3 3 2" xfId="1213" xr:uid="{00000000-0005-0000-0000-000092060000}"/>
    <cellStyle name="Normal 3 3 3 2 2" xfId="2442" xr:uid="{00000000-0005-0000-0000-000093060000}"/>
    <cellStyle name="Normal 3 3 3 2 2 2" xfId="3448" xr:uid="{00000000-0005-0000-0000-000094060000}"/>
    <cellStyle name="Normal 3 3 3 2 3" xfId="2968" xr:uid="{00000000-0005-0000-0000-000095060000}"/>
    <cellStyle name="Normal 3 3 3 3" xfId="1214" xr:uid="{00000000-0005-0000-0000-000096060000}"/>
    <cellStyle name="Normal 3 3 3 3 2" xfId="2443" xr:uid="{00000000-0005-0000-0000-000097060000}"/>
    <cellStyle name="Normal 3 3 3 3 2 2" xfId="3449" xr:uid="{00000000-0005-0000-0000-000098060000}"/>
    <cellStyle name="Normal 3 3 3 3 3" xfId="2969" xr:uid="{00000000-0005-0000-0000-000099060000}"/>
    <cellStyle name="Normal 3 3 3 4" xfId="1215" xr:uid="{00000000-0005-0000-0000-00009A060000}"/>
    <cellStyle name="Normal 3 3 3 4 2" xfId="2444" xr:uid="{00000000-0005-0000-0000-00009B060000}"/>
    <cellStyle name="Normal 3 3 3 4 2 2" xfId="3450" xr:uid="{00000000-0005-0000-0000-00009C060000}"/>
    <cellStyle name="Normal 3 3 3 4 3" xfId="2970" xr:uid="{00000000-0005-0000-0000-00009D060000}"/>
    <cellStyle name="Normal 3 3 3 5" xfId="2255" xr:uid="{00000000-0005-0000-0000-00009E060000}"/>
    <cellStyle name="Normal 3 3 3 5 2" xfId="3261" xr:uid="{00000000-0005-0000-0000-00009F060000}"/>
    <cellStyle name="Normal 3 3 3 6" xfId="2781" xr:uid="{00000000-0005-0000-0000-0000A0060000}"/>
    <cellStyle name="Normal 3 3 4" xfId="1216" xr:uid="{00000000-0005-0000-0000-0000A1060000}"/>
    <cellStyle name="Normal 3 3 4 2" xfId="2445" xr:uid="{00000000-0005-0000-0000-0000A2060000}"/>
    <cellStyle name="Normal 3 3 4 2 2" xfId="3451" xr:uid="{00000000-0005-0000-0000-0000A3060000}"/>
    <cellStyle name="Normal 3 3 4 3" xfId="2971" xr:uid="{00000000-0005-0000-0000-0000A4060000}"/>
    <cellStyle name="Normal 3 3 5" xfId="1217" xr:uid="{00000000-0005-0000-0000-0000A5060000}"/>
    <cellStyle name="Normal 3 3 5 2" xfId="2446" xr:uid="{00000000-0005-0000-0000-0000A6060000}"/>
    <cellStyle name="Normal 3 3 5 2 2" xfId="3452" xr:uid="{00000000-0005-0000-0000-0000A7060000}"/>
    <cellStyle name="Normal 3 3 5 3" xfId="2972" xr:uid="{00000000-0005-0000-0000-0000A8060000}"/>
    <cellStyle name="Normal 3 3 6" xfId="1218" xr:uid="{00000000-0005-0000-0000-0000A9060000}"/>
    <cellStyle name="Normal 3 3 6 2" xfId="2447" xr:uid="{00000000-0005-0000-0000-0000AA060000}"/>
    <cellStyle name="Normal 3 3 6 2 2" xfId="3453" xr:uid="{00000000-0005-0000-0000-0000AB060000}"/>
    <cellStyle name="Normal 3 3 6 3" xfId="2973" xr:uid="{00000000-0005-0000-0000-0000AC060000}"/>
    <cellStyle name="Normal 3 3 7" xfId="2195" xr:uid="{00000000-0005-0000-0000-0000AD060000}"/>
    <cellStyle name="Normal 3 3 7 2" xfId="3201" xr:uid="{00000000-0005-0000-0000-0000AE060000}"/>
    <cellStyle name="Normal 3 3 8" xfId="2721" xr:uid="{00000000-0005-0000-0000-0000AF060000}"/>
    <cellStyle name="Normal 3 4" xfId="100" xr:uid="{00000000-0005-0000-0000-0000B0060000}"/>
    <cellStyle name="Normal 3 5" xfId="3660" xr:uid="{00000000-0005-0000-0000-0000B1060000}"/>
    <cellStyle name="Normal 38 4" xfId="161" xr:uid="{00000000-0005-0000-0000-0000B2060000}"/>
    <cellStyle name="Normal 4" xfId="57" xr:uid="{00000000-0005-0000-0000-0000B3060000}"/>
    <cellStyle name="Normal 4 10" xfId="1219" xr:uid="{00000000-0005-0000-0000-0000B4060000}"/>
    <cellStyle name="Normal 4 10 2" xfId="2448" xr:uid="{00000000-0005-0000-0000-0000B5060000}"/>
    <cellStyle name="Normal 4 10 2 2" xfId="3454" xr:uid="{00000000-0005-0000-0000-0000B6060000}"/>
    <cellStyle name="Normal 4 10 3" xfId="2974" xr:uid="{00000000-0005-0000-0000-0000B7060000}"/>
    <cellStyle name="Normal 4 11" xfId="2172" xr:uid="{00000000-0005-0000-0000-0000B8060000}"/>
    <cellStyle name="Normal 4 11 2" xfId="3178" xr:uid="{00000000-0005-0000-0000-0000B9060000}"/>
    <cellStyle name="Normal 4 12" xfId="2698" xr:uid="{00000000-0005-0000-0000-0000BA060000}"/>
    <cellStyle name="Normal 4 2" xfId="162" xr:uid="{00000000-0005-0000-0000-0000BB060000}"/>
    <cellStyle name="Normal 4 2 2" xfId="210" xr:uid="{00000000-0005-0000-0000-0000BC060000}"/>
    <cellStyle name="Normal 4 2 2 2" xfId="355" xr:uid="{00000000-0005-0000-0000-0000BD060000}"/>
    <cellStyle name="Normal 4 2 2 2 2" xfId="495" xr:uid="{00000000-0005-0000-0000-0000BE060000}"/>
    <cellStyle name="Normal 4 2 2 2 2 2" xfId="1220" xr:uid="{00000000-0005-0000-0000-0000BF060000}"/>
    <cellStyle name="Normal 4 2 2 2 2 2 2" xfId="2449" xr:uid="{00000000-0005-0000-0000-0000C0060000}"/>
    <cellStyle name="Normal 4 2 2 2 2 2 2 2" xfId="3455" xr:uid="{00000000-0005-0000-0000-0000C1060000}"/>
    <cellStyle name="Normal 4 2 2 2 2 2 3" xfId="2975" xr:uid="{00000000-0005-0000-0000-0000C2060000}"/>
    <cellStyle name="Normal 4 2 2 2 2 3" xfId="1221" xr:uid="{00000000-0005-0000-0000-0000C3060000}"/>
    <cellStyle name="Normal 4 2 2 2 2 3 2" xfId="2450" xr:uid="{00000000-0005-0000-0000-0000C4060000}"/>
    <cellStyle name="Normal 4 2 2 2 2 3 2 2" xfId="3456" xr:uid="{00000000-0005-0000-0000-0000C5060000}"/>
    <cellStyle name="Normal 4 2 2 2 2 3 3" xfId="2976" xr:uid="{00000000-0005-0000-0000-0000C6060000}"/>
    <cellStyle name="Normal 4 2 2 2 2 4" xfId="1222" xr:uid="{00000000-0005-0000-0000-0000C7060000}"/>
    <cellStyle name="Normal 4 2 2 2 2 4 2" xfId="2451" xr:uid="{00000000-0005-0000-0000-0000C8060000}"/>
    <cellStyle name="Normal 4 2 2 2 2 4 2 2" xfId="3457" xr:uid="{00000000-0005-0000-0000-0000C9060000}"/>
    <cellStyle name="Normal 4 2 2 2 2 4 3" xfId="2977" xr:uid="{00000000-0005-0000-0000-0000CA060000}"/>
    <cellStyle name="Normal 4 2 2 2 2 5" xfId="2287" xr:uid="{00000000-0005-0000-0000-0000CB060000}"/>
    <cellStyle name="Normal 4 2 2 2 2 5 2" xfId="3293" xr:uid="{00000000-0005-0000-0000-0000CC060000}"/>
    <cellStyle name="Normal 4 2 2 2 2 6" xfId="2813" xr:uid="{00000000-0005-0000-0000-0000CD060000}"/>
    <cellStyle name="Normal 4 2 2 2 3" xfId="1223" xr:uid="{00000000-0005-0000-0000-0000CE060000}"/>
    <cellStyle name="Normal 4 2 2 2 3 2" xfId="2452" xr:uid="{00000000-0005-0000-0000-0000CF060000}"/>
    <cellStyle name="Normal 4 2 2 2 3 2 2" xfId="3458" xr:uid="{00000000-0005-0000-0000-0000D0060000}"/>
    <cellStyle name="Normal 4 2 2 2 3 3" xfId="2978" xr:uid="{00000000-0005-0000-0000-0000D1060000}"/>
    <cellStyle name="Normal 4 2 2 2 4" xfId="1224" xr:uid="{00000000-0005-0000-0000-0000D2060000}"/>
    <cellStyle name="Normal 4 2 2 2 4 2" xfId="2453" xr:uid="{00000000-0005-0000-0000-0000D3060000}"/>
    <cellStyle name="Normal 4 2 2 2 4 2 2" xfId="3459" xr:uid="{00000000-0005-0000-0000-0000D4060000}"/>
    <cellStyle name="Normal 4 2 2 2 4 3" xfId="2979" xr:uid="{00000000-0005-0000-0000-0000D5060000}"/>
    <cellStyle name="Normal 4 2 2 2 5" xfId="1225" xr:uid="{00000000-0005-0000-0000-0000D6060000}"/>
    <cellStyle name="Normal 4 2 2 2 5 2" xfId="2454" xr:uid="{00000000-0005-0000-0000-0000D7060000}"/>
    <cellStyle name="Normal 4 2 2 2 5 2 2" xfId="3460" xr:uid="{00000000-0005-0000-0000-0000D8060000}"/>
    <cellStyle name="Normal 4 2 2 2 5 3" xfId="2980" xr:uid="{00000000-0005-0000-0000-0000D9060000}"/>
    <cellStyle name="Normal 4 2 2 2 6" xfId="2227" xr:uid="{00000000-0005-0000-0000-0000DA060000}"/>
    <cellStyle name="Normal 4 2 2 2 6 2" xfId="3233" xr:uid="{00000000-0005-0000-0000-0000DB060000}"/>
    <cellStyle name="Normal 4 2 2 2 7" xfId="2753" xr:uid="{00000000-0005-0000-0000-0000DC060000}"/>
    <cellStyle name="Normal 4 2 2 3" xfId="464" xr:uid="{00000000-0005-0000-0000-0000DD060000}"/>
    <cellStyle name="Normal 4 2 2 3 2" xfId="1226" xr:uid="{00000000-0005-0000-0000-0000DE060000}"/>
    <cellStyle name="Normal 4 2 2 3 2 2" xfId="2455" xr:uid="{00000000-0005-0000-0000-0000DF060000}"/>
    <cellStyle name="Normal 4 2 2 3 2 2 2" xfId="3461" xr:uid="{00000000-0005-0000-0000-0000E0060000}"/>
    <cellStyle name="Normal 4 2 2 3 2 3" xfId="2981" xr:uid="{00000000-0005-0000-0000-0000E1060000}"/>
    <cellStyle name="Normal 4 2 2 3 3" xfId="1227" xr:uid="{00000000-0005-0000-0000-0000E2060000}"/>
    <cellStyle name="Normal 4 2 2 3 3 2" xfId="2456" xr:uid="{00000000-0005-0000-0000-0000E3060000}"/>
    <cellStyle name="Normal 4 2 2 3 3 2 2" xfId="3462" xr:uid="{00000000-0005-0000-0000-0000E4060000}"/>
    <cellStyle name="Normal 4 2 2 3 3 3" xfId="2982" xr:uid="{00000000-0005-0000-0000-0000E5060000}"/>
    <cellStyle name="Normal 4 2 2 3 4" xfId="1228" xr:uid="{00000000-0005-0000-0000-0000E6060000}"/>
    <cellStyle name="Normal 4 2 2 3 4 2" xfId="2457" xr:uid="{00000000-0005-0000-0000-0000E7060000}"/>
    <cellStyle name="Normal 4 2 2 3 4 2 2" xfId="3463" xr:uid="{00000000-0005-0000-0000-0000E8060000}"/>
    <cellStyle name="Normal 4 2 2 3 4 3" xfId="2983" xr:uid="{00000000-0005-0000-0000-0000E9060000}"/>
    <cellStyle name="Normal 4 2 2 3 5" xfId="2257" xr:uid="{00000000-0005-0000-0000-0000EA060000}"/>
    <cellStyle name="Normal 4 2 2 3 5 2" xfId="3263" xr:uid="{00000000-0005-0000-0000-0000EB060000}"/>
    <cellStyle name="Normal 4 2 2 3 6" xfId="2783" xr:uid="{00000000-0005-0000-0000-0000EC060000}"/>
    <cellStyle name="Normal 4 2 2 4" xfId="1229" xr:uid="{00000000-0005-0000-0000-0000ED060000}"/>
    <cellStyle name="Normal 4 2 2 4 2" xfId="2458" xr:uid="{00000000-0005-0000-0000-0000EE060000}"/>
    <cellStyle name="Normal 4 2 2 4 2 2" xfId="3464" xr:uid="{00000000-0005-0000-0000-0000EF060000}"/>
    <cellStyle name="Normal 4 2 2 4 3" xfId="2984" xr:uid="{00000000-0005-0000-0000-0000F0060000}"/>
    <cellStyle name="Normal 4 2 2 5" xfId="1230" xr:uid="{00000000-0005-0000-0000-0000F1060000}"/>
    <cellStyle name="Normal 4 2 2 5 2" xfId="2459" xr:uid="{00000000-0005-0000-0000-0000F2060000}"/>
    <cellStyle name="Normal 4 2 2 5 2 2" xfId="3465" xr:uid="{00000000-0005-0000-0000-0000F3060000}"/>
    <cellStyle name="Normal 4 2 2 5 3" xfId="2985" xr:uid="{00000000-0005-0000-0000-0000F4060000}"/>
    <cellStyle name="Normal 4 2 2 6" xfId="1231" xr:uid="{00000000-0005-0000-0000-0000F5060000}"/>
    <cellStyle name="Normal 4 2 2 6 2" xfId="2460" xr:uid="{00000000-0005-0000-0000-0000F6060000}"/>
    <cellStyle name="Normal 4 2 2 6 2 2" xfId="3466" xr:uid="{00000000-0005-0000-0000-0000F7060000}"/>
    <cellStyle name="Normal 4 2 2 6 3" xfId="2986" xr:uid="{00000000-0005-0000-0000-0000F8060000}"/>
    <cellStyle name="Normal 4 2 2 7" xfId="2197" xr:uid="{00000000-0005-0000-0000-0000F9060000}"/>
    <cellStyle name="Normal 4 2 2 7 2" xfId="3203" xr:uid="{00000000-0005-0000-0000-0000FA060000}"/>
    <cellStyle name="Normal 4 2 2 8" xfId="2723" xr:uid="{00000000-0005-0000-0000-0000FB060000}"/>
    <cellStyle name="Normal 4 2 3" xfId="342" xr:uid="{00000000-0005-0000-0000-0000FC060000}"/>
    <cellStyle name="Normal 4 2 3 2" xfId="485" xr:uid="{00000000-0005-0000-0000-0000FD060000}"/>
    <cellStyle name="Normal 4 2 3 2 2" xfId="1232" xr:uid="{00000000-0005-0000-0000-0000FE060000}"/>
    <cellStyle name="Normal 4 2 3 2 2 2" xfId="2461" xr:uid="{00000000-0005-0000-0000-0000FF060000}"/>
    <cellStyle name="Normal 4 2 3 2 2 2 2" xfId="3467" xr:uid="{00000000-0005-0000-0000-000000070000}"/>
    <cellStyle name="Normal 4 2 3 2 2 3" xfId="2987" xr:uid="{00000000-0005-0000-0000-000001070000}"/>
    <cellStyle name="Normal 4 2 3 2 3" xfId="1233" xr:uid="{00000000-0005-0000-0000-000002070000}"/>
    <cellStyle name="Normal 4 2 3 2 3 2" xfId="2462" xr:uid="{00000000-0005-0000-0000-000003070000}"/>
    <cellStyle name="Normal 4 2 3 2 3 2 2" xfId="3468" xr:uid="{00000000-0005-0000-0000-000004070000}"/>
    <cellStyle name="Normal 4 2 3 2 3 3" xfId="2988" xr:uid="{00000000-0005-0000-0000-000005070000}"/>
    <cellStyle name="Normal 4 2 3 2 4" xfId="1234" xr:uid="{00000000-0005-0000-0000-000006070000}"/>
    <cellStyle name="Normal 4 2 3 2 4 2" xfId="2463" xr:uid="{00000000-0005-0000-0000-000007070000}"/>
    <cellStyle name="Normal 4 2 3 2 4 2 2" xfId="3469" xr:uid="{00000000-0005-0000-0000-000008070000}"/>
    <cellStyle name="Normal 4 2 3 2 4 3" xfId="2989" xr:uid="{00000000-0005-0000-0000-000009070000}"/>
    <cellStyle name="Normal 4 2 3 2 5" xfId="2277" xr:uid="{00000000-0005-0000-0000-00000A070000}"/>
    <cellStyle name="Normal 4 2 3 2 5 2" xfId="3283" xr:uid="{00000000-0005-0000-0000-00000B070000}"/>
    <cellStyle name="Normal 4 2 3 2 6" xfId="2803" xr:uid="{00000000-0005-0000-0000-00000C070000}"/>
    <cellStyle name="Normal 4 2 3 3" xfId="1235" xr:uid="{00000000-0005-0000-0000-00000D070000}"/>
    <cellStyle name="Normal 4 2 3 3 2" xfId="2464" xr:uid="{00000000-0005-0000-0000-00000E070000}"/>
    <cellStyle name="Normal 4 2 3 3 2 2" xfId="3470" xr:uid="{00000000-0005-0000-0000-00000F070000}"/>
    <cellStyle name="Normal 4 2 3 3 3" xfId="2990" xr:uid="{00000000-0005-0000-0000-000010070000}"/>
    <cellStyle name="Normal 4 2 3 4" xfId="1236" xr:uid="{00000000-0005-0000-0000-000011070000}"/>
    <cellStyle name="Normal 4 2 3 4 2" xfId="2465" xr:uid="{00000000-0005-0000-0000-000012070000}"/>
    <cellStyle name="Normal 4 2 3 4 2 2" xfId="3471" xr:uid="{00000000-0005-0000-0000-000013070000}"/>
    <cellStyle name="Normal 4 2 3 4 3" xfId="2991" xr:uid="{00000000-0005-0000-0000-000014070000}"/>
    <cellStyle name="Normal 4 2 3 5" xfId="1237" xr:uid="{00000000-0005-0000-0000-000015070000}"/>
    <cellStyle name="Normal 4 2 3 5 2" xfId="2466" xr:uid="{00000000-0005-0000-0000-000016070000}"/>
    <cellStyle name="Normal 4 2 3 5 2 2" xfId="3472" xr:uid="{00000000-0005-0000-0000-000017070000}"/>
    <cellStyle name="Normal 4 2 3 5 3" xfId="2992" xr:uid="{00000000-0005-0000-0000-000018070000}"/>
    <cellStyle name="Normal 4 2 3 6" xfId="2217" xr:uid="{00000000-0005-0000-0000-000019070000}"/>
    <cellStyle name="Normal 4 2 3 6 2" xfId="3223" xr:uid="{00000000-0005-0000-0000-00001A070000}"/>
    <cellStyle name="Normal 4 2 3 7" xfId="2743" xr:uid="{00000000-0005-0000-0000-00001B070000}"/>
    <cellStyle name="Normal 4 2 4" xfId="453" xr:uid="{00000000-0005-0000-0000-00001C070000}"/>
    <cellStyle name="Normal 4 2 4 2" xfId="1238" xr:uid="{00000000-0005-0000-0000-00001D070000}"/>
    <cellStyle name="Normal 4 2 4 2 2" xfId="2467" xr:uid="{00000000-0005-0000-0000-00001E070000}"/>
    <cellStyle name="Normal 4 2 4 2 2 2" xfId="3473" xr:uid="{00000000-0005-0000-0000-00001F070000}"/>
    <cellStyle name="Normal 4 2 4 2 3" xfId="2993" xr:uid="{00000000-0005-0000-0000-000020070000}"/>
    <cellStyle name="Normal 4 2 4 3" xfId="1239" xr:uid="{00000000-0005-0000-0000-000021070000}"/>
    <cellStyle name="Normal 4 2 4 3 2" xfId="2468" xr:uid="{00000000-0005-0000-0000-000022070000}"/>
    <cellStyle name="Normal 4 2 4 3 2 2" xfId="3474" xr:uid="{00000000-0005-0000-0000-000023070000}"/>
    <cellStyle name="Normal 4 2 4 3 3" xfId="2994" xr:uid="{00000000-0005-0000-0000-000024070000}"/>
    <cellStyle name="Normal 4 2 4 4" xfId="1240" xr:uid="{00000000-0005-0000-0000-000025070000}"/>
    <cellStyle name="Normal 4 2 4 4 2" xfId="2469" xr:uid="{00000000-0005-0000-0000-000026070000}"/>
    <cellStyle name="Normal 4 2 4 4 2 2" xfId="3475" xr:uid="{00000000-0005-0000-0000-000027070000}"/>
    <cellStyle name="Normal 4 2 4 4 3" xfId="2995" xr:uid="{00000000-0005-0000-0000-000028070000}"/>
    <cellStyle name="Normal 4 2 4 5" xfId="2247" xr:uid="{00000000-0005-0000-0000-000029070000}"/>
    <cellStyle name="Normal 4 2 4 5 2" xfId="3253" xr:uid="{00000000-0005-0000-0000-00002A070000}"/>
    <cellStyle name="Normal 4 2 4 6" xfId="2773" xr:uid="{00000000-0005-0000-0000-00002B070000}"/>
    <cellStyle name="Normal 4 2 5" xfId="1241" xr:uid="{00000000-0005-0000-0000-00002C070000}"/>
    <cellStyle name="Normal 4 2 5 2" xfId="2470" xr:uid="{00000000-0005-0000-0000-00002D070000}"/>
    <cellStyle name="Normal 4 2 5 2 2" xfId="3476" xr:uid="{00000000-0005-0000-0000-00002E070000}"/>
    <cellStyle name="Normal 4 2 5 3" xfId="2996" xr:uid="{00000000-0005-0000-0000-00002F070000}"/>
    <cellStyle name="Normal 4 2 6" xfId="1242" xr:uid="{00000000-0005-0000-0000-000030070000}"/>
    <cellStyle name="Normal 4 2 6 2" xfId="2471" xr:uid="{00000000-0005-0000-0000-000031070000}"/>
    <cellStyle name="Normal 4 2 6 2 2" xfId="3477" xr:uid="{00000000-0005-0000-0000-000032070000}"/>
    <cellStyle name="Normal 4 2 6 3" xfId="2997" xr:uid="{00000000-0005-0000-0000-000033070000}"/>
    <cellStyle name="Normal 4 2 7" xfId="1243" xr:uid="{00000000-0005-0000-0000-000034070000}"/>
    <cellStyle name="Normal 4 2 7 2" xfId="2472" xr:uid="{00000000-0005-0000-0000-000035070000}"/>
    <cellStyle name="Normal 4 2 7 2 2" xfId="3478" xr:uid="{00000000-0005-0000-0000-000036070000}"/>
    <cellStyle name="Normal 4 2 7 3" xfId="2998" xr:uid="{00000000-0005-0000-0000-000037070000}"/>
    <cellStyle name="Normal 4 2 8" xfId="2187" xr:uid="{00000000-0005-0000-0000-000038070000}"/>
    <cellStyle name="Normal 4 2 8 2" xfId="3193" xr:uid="{00000000-0005-0000-0000-000039070000}"/>
    <cellStyle name="Normal 4 2 9" xfId="2713" xr:uid="{00000000-0005-0000-0000-00003A070000}"/>
    <cellStyle name="Normal 4 3" xfId="180" xr:uid="{00000000-0005-0000-0000-00003B070000}"/>
    <cellStyle name="Normal 4 3 2" xfId="212" xr:uid="{00000000-0005-0000-0000-00003C070000}"/>
    <cellStyle name="Normal 4 3 2 2" xfId="357" xr:uid="{00000000-0005-0000-0000-00003D070000}"/>
    <cellStyle name="Normal 4 3 2 2 2" xfId="497" xr:uid="{00000000-0005-0000-0000-00003E070000}"/>
    <cellStyle name="Normal 4 3 2 2 2 2" xfId="1244" xr:uid="{00000000-0005-0000-0000-00003F070000}"/>
    <cellStyle name="Normal 4 3 2 2 2 2 2" xfId="2473" xr:uid="{00000000-0005-0000-0000-000040070000}"/>
    <cellStyle name="Normal 4 3 2 2 2 2 2 2" xfId="3479" xr:uid="{00000000-0005-0000-0000-000041070000}"/>
    <cellStyle name="Normal 4 3 2 2 2 2 3" xfId="2999" xr:uid="{00000000-0005-0000-0000-000042070000}"/>
    <cellStyle name="Normal 4 3 2 2 2 3" xfId="1245" xr:uid="{00000000-0005-0000-0000-000043070000}"/>
    <cellStyle name="Normal 4 3 2 2 2 3 2" xfId="2474" xr:uid="{00000000-0005-0000-0000-000044070000}"/>
    <cellStyle name="Normal 4 3 2 2 2 3 2 2" xfId="3480" xr:uid="{00000000-0005-0000-0000-000045070000}"/>
    <cellStyle name="Normal 4 3 2 2 2 3 3" xfId="3000" xr:uid="{00000000-0005-0000-0000-000046070000}"/>
    <cellStyle name="Normal 4 3 2 2 2 4" xfId="1246" xr:uid="{00000000-0005-0000-0000-000047070000}"/>
    <cellStyle name="Normal 4 3 2 2 2 4 2" xfId="2475" xr:uid="{00000000-0005-0000-0000-000048070000}"/>
    <cellStyle name="Normal 4 3 2 2 2 4 2 2" xfId="3481" xr:uid="{00000000-0005-0000-0000-000049070000}"/>
    <cellStyle name="Normal 4 3 2 2 2 4 3" xfId="3001" xr:uid="{00000000-0005-0000-0000-00004A070000}"/>
    <cellStyle name="Normal 4 3 2 2 2 5" xfId="2289" xr:uid="{00000000-0005-0000-0000-00004B070000}"/>
    <cellStyle name="Normal 4 3 2 2 2 5 2" xfId="3295" xr:uid="{00000000-0005-0000-0000-00004C070000}"/>
    <cellStyle name="Normal 4 3 2 2 2 6" xfId="2815" xr:uid="{00000000-0005-0000-0000-00004D070000}"/>
    <cellStyle name="Normal 4 3 2 2 3" xfId="1247" xr:uid="{00000000-0005-0000-0000-00004E070000}"/>
    <cellStyle name="Normal 4 3 2 2 3 2" xfId="2476" xr:uid="{00000000-0005-0000-0000-00004F070000}"/>
    <cellStyle name="Normal 4 3 2 2 3 2 2" xfId="3482" xr:uid="{00000000-0005-0000-0000-000050070000}"/>
    <cellStyle name="Normal 4 3 2 2 3 3" xfId="3002" xr:uid="{00000000-0005-0000-0000-000051070000}"/>
    <cellStyle name="Normal 4 3 2 2 4" xfId="1248" xr:uid="{00000000-0005-0000-0000-000052070000}"/>
    <cellStyle name="Normal 4 3 2 2 4 2" xfId="2477" xr:uid="{00000000-0005-0000-0000-000053070000}"/>
    <cellStyle name="Normal 4 3 2 2 4 2 2" xfId="3483" xr:uid="{00000000-0005-0000-0000-000054070000}"/>
    <cellStyle name="Normal 4 3 2 2 4 3" xfId="3003" xr:uid="{00000000-0005-0000-0000-000055070000}"/>
    <cellStyle name="Normal 4 3 2 2 5" xfId="1249" xr:uid="{00000000-0005-0000-0000-000056070000}"/>
    <cellStyle name="Normal 4 3 2 2 5 2" xfId="2478" xr:uid="{00000000-0005-0000-0000-000057070000}"/>
    <cellStyle name="Normal 4 3 2 2 5 2 2" xfId="3484" xr:uid="{00000000-0005-0000-0000-000058070000}"/>
    <cellStyle name="Normal 4 3 2 2 5 3" xfId="3004" xr:uid="{00000000-0005-0000-0000-000059070000}"/>
    <cellStyle name="Normal 4 3 2 2 6" xfId="2229" xr:uid="{00000000-0005-0000-0000-00005A070000}"/>
    <cellStyle name="Normal 4 3 2 2 6 2" xfId="3235" xr:uid="{00000000-0005-0000-0000-00005B070000}"/>
    <cellStyle name="Normal 4 3 2 2 7" xfId="2755" xr:uid="{00000000-0005-0000-0000-00005C070000}"/>
    <cellStyle name="Normal 4 3 2 3" xfId="466" xr:uid="{00000000-0005-0000-0000-00005D070000}"/>
    <cellStyle name="Normal 4 3 2 3 2" xfId="1250" xr:uid="{00000000-0005-0000-0000-00005E070000}"/>
    <cellStyle name="Normal 4 3 2 3 2 2" xfId="2479" xr:uid="{00000000-0005-0000-0000-00005F070000}"/>
    <cellStyle name="Normal 4 3 2 3 2 2 2" xfId="3485" xr:uid="{00000000-0005-0000-0000-000060070000}"/>
    <cellStyle name="Normal 4 3 2 3 2 3" xfId="3005" xr:uid="{00000000-0005-0000-0000-000061070000}"/>
    <cellStyle name="Normal 4 3 2 3 3" xfId="1251" xr:uid="{00000000-0005-0000-0000-000062070000}"/>
    <cellStyle name="Normal 4 3 2 3 3 2" xfId="2480" xr:uid="{00000000-0005-0000-0000-000063070000}"/>
    <cellStyle name="Normal 4 3 2 3 3 2 2" xfId="3486" xr:uid="{00000000-0005-0000-0000-000064070000}"/>
    <cellStyle name="Normal 4 3 2 3 3 3" xfId="3006" xr:uid="{00000000-0005-0000-0000-000065070000}"/>
    <cellStyle name="Normal 4 3 2 3 4" xfId="1252" xr:uid="{00000000-0005-0000-0000-000066070000}"/>
    <cellStyle name="Normal 4 3 2 3 4 2" xfId="2481" xr:uid="{00000000-0005-0000-0000-000067070000}"/>
    <cellStyle name="Normal 4 3 2 3 4 2 2" xfId="3487" xr:uid="{00000000-0005-0000-0000-000068070000}"/>
    <cellStyle name="Normal 4 3 2 3 4 3" xfId="3007" xr:uid="{00000000-0005-0000-0000-000069070000}"/>
    <cellStyle name="Normal 4 3 2 3 5" xfId="2259" xr:uid="{00000000-0005-0000-0000-00006A070000}"/>
    <cellStyle name="Normal 4 3 2 3 5 2" xfId="3265" xr:uid="{00000000-0005-0000-0000-00006B070000}"/>
    <cellStyle name="Normal 4 3 2 3 6" xfId="2785" xr:uid="{00000000-0005-0000-0000-00006C070000}"/>
    <cellStyle name="Normal 4 3 2 4" xfId="1253" xr:uid="{00000000-0005-0000-0000-00006D070000}"/>
    <cellStyle name="Normal 4 3 2 4 2" xfId="2482" xr:uid="{00000000-0005-0000-0000-00006E070000}"/>
    <cellStyle name="Normal 4 3 2 4 2 2" xfId="3488" xr:uid="{00000000-0005-0000-0000-00006F070000}"/>
    <cellStyle name="Normal 4 3 2 4 3" xfId="3008" xr:uid="{00000000-0005-0000-0000-000070070000}"/>
    <cellStyle name="Normal 4 3 2 5" xfId="1254" xr:uid="{00000000-0005-0000-0000-000071070000}"/>
    <cellStyle name="Normal 4 3 2 5 2" xfId="2483" xr:uid="{00000000-0005-0000-0000-000072070000}"/>
    <cellStyle name="Normal 4 3 2 5 2 2" xfId="3489" xr:uid="{00000000-0005-0000-0000-000073070000}"/>
    <cellStyle name="Normal 4 3 2 5 3" xfId="3009" xr:uid="{00000000-0005-0000-0000-000074070000}"/>
    <cellStyle name="Normal 4 3 2 6" xfId="1255" xr:uid="{00000000-0005-0000-0000-000075070000}"/>
    <cellStyle name="Normal 4 3 2 6 2" xfId="2484" xr:uid="{00000000-0005-0000-0000-000076070000}"/>
    <cellStyle name="Normal 4 3 2 6 2 2" xfId="3490" xr:uid="{00000000-0005-0000-0000-000077070000}"/>
    <cellStyle name="Normal 4 3 2 6 3" xfId="3010" xr:uid="{00000000-0005-0000-0000-000078070000}"/>
    <cellStyle name="Normal 4 3 2 7" xfId="2199" xr:uid="{00000000-0005-0000-0000-000079070000}"/>
    <cellStyle name="Normal 4 3 2 7 2" xfId="3205" xr:uid="{00000000-0005-0000-0000-00007A070000}"/>
    <cellStyle name="Normal 4 3 2 8" xfId="2725" xr:uid="{00000000-0005-0000-0000-00007B070000}"/>
    <cellStyle name="Normal 4 3 3" xfId="348" xr:uid="{00000000-0005-0000-0000-00007C070000}"/>
    <cellStyle name="Normal 4 3 3 2" xfId="488" xr:uid="{00000000-0005-0000-0000-00007D070000}"/>
    <cellStyle name="Normal 4 3 3 2 2" xfId="1256" xr:uid="{00000000-0005-0000-0000-00007E070000}"/>
    <cellStyle name="Normal 4 3 3 2 2 2" xfId="2485" xr:uid="{00000000-0005-0000-0000-00007F070000}"/>
    <cellStyle name="Normal 4 3 3 2 2 2 2" xfId="3491" xr:uid="{00000000-0005-0000-0000-000080070000}"/>
    <cellStyle name="Normal 4 3 3 2 2 3" xfId="3011" xr:uid="{00000000-0005-0000-0000-000081070000}"/>
    <cellStyle name="Normal 4 3 3 2 3" xfId="1257" xr:uid="{00000000-0005-0000-0000-000082070000}"/>
    <cellStyle name="Normal 4 3 3 2 3 2" xfId="2486" xr:uid="{00000000-0005-0000-0000-000083070000}"/>
    <cellStyle name="Normal 4 3 3 2 3 2 2" xfId="3492" xr:uid="{00000000-0005-0000-0000-000084070000}"/>
    <cellStyle name="Normal 4 3 3 2 3 3" xfId="3012" xr:uid="{00000000-0005-0000-0000-000085070000}"/>
    <cellStyle name="Normal 4 3 3 2 4" xfId="1258" xr:uid="{00000000-0005-0000-0000-000086070000}"/>
    <cellStyle name="Normal 4 3 3 2 4 2" xfId="2487" xr:uid="{00000000-0005-0000-0000-000087070000}"/>
    <cellStyle name="Normal 4 3 3 2 4 2 2" xfId="3493" xr:uid="{00000000-0005-0000-0000-000088070000}"/>
    <cellStyle name="Normal 4 3 3 2 4 3" xfId="3013" xr:uid="{00000000-0005-0000-0000-000089070000}"/>
    <cellStyle name="Normal 4 3 3 2 5" xfId="2280" xr:uid="{00000000-0005-0000-0000-00008A070000}"/>
    <cellStyle name="Normal 4 3 3 2 5 2" xfId="3286" xr:uid="{00000000-0005-0000-0000-00008B070000}"/>
    <cellStyle name="Normal 4 3 3 2 6" xfId="2806" xr:uid="{00000000-0005-0000-0000-00008C070000}"/>
    <cellStyle name="Normal 4 3 3 3" xfId="1259" xr:uid="{00000000-0005-0000-0000-00008D070000}"/>
    <cellStyle name="Normal 4 3 3 3 2" xfId="2488" xr:uid="{00000000-0005-0000-0000-00008E070000}"/>
    <cellStyle name="Normal 4 3 3 3 2 2" xfId="3494" xr:uid="{00000000-0005-0000-0000-00008F070000}"/>
    <cellStyle name="Normal 4 3 3 3 3" xfId="3014" xr:uid="{00000000-0005-0000-0000-000090070000}"/>
    <cellStyle name="Normal 4 3 3 4" xfId="1260" xr:uid="{00000000-0005-0000-0000-000091070000}"/>
    <cellStyle name="Normal 4 3 3 4 2" xfId="2489" xr:uid="{00000000-0005-0000-0000-000092070000}"/>
    <cellStyle name="Normal 4 3 3 4 2 2" xfId="3495" xr:uid="{00000000-0005-0000-0000-000093070000}"/>
    <cellStyle name="Normal 4 3 3 4 3" xfId="3015" xr:uid="{00000000-0005-0000-0000-000094070000}"/>
    <cellStyle name="Normal 4 3 3 5" xfId="1261" xr:uid="{00000000-0005-0000-0000-000095070000}"/>
    <cellStyle name="Normal 4 3 3 5 2" xfId="2490" xr:uid="{00000000-0005-0000-0000-000096070000}"/>
    <cellStyle name="Normal 4 3 3 5 2 2" xfId="3496" xr:uid="{00000000-0005-0000-0000-000097070000}"/>
    <cellStyle name="Normal 4 3 3 5 3" xfId="3016" xr:uid="{00000000-0005-0000-0000-000098070000}"/>
    <cellStyle name="Normal 4 3 3 6" xfId="2220" xr:uid="{00000000-0005-0000-0000-000099070000}"/>
    <cellStyle name="Normal 4 3 3 6 2" xfId="3226" xr:uid="{00000000-0005-0000-0000-00009A070000}"/>
    <cellStyle name="Normal 4 3 3 7" xfId="2746" xr:uid="{00000000-0005-0000-0000-00009B070000}"/>
    <cellStyle name="Normal 4 3 4" xfId="456" xr:uid="{00000000-0005-0000-0000-00009C070000}"/>
    <cellStyle name="Normal 4 3 4 2" xfId="1262" xr:uid="{00000000-0005-0000-0000-00009D070000}"/>
    <cellStyle name="Normal 4 3 4 2 2" xfId="2491" xr:uid="{00000000-0005-0000-0000-00009E070000}"/>
    <cellStyle name="Normal 4 3 4 2 2 2" xfId="3497" xr:uid="{00000000-0005-0000-0000-00009F070000}"/>
    <cellStyle name="Normal 4 3 4 2 3" xfId="3017" xr:uid="{00000000-0005-0000-0000-0000A0070000}"/>
    <cellStyle name="Normal 4 3 4 3" xfId="1263" xr:uid="{00000000-0005-0000-0000-0000A1070000}"/>
    <cellStyle name="Normal 4 3 4 3 2" xfId="2492" xr:uid="{00000000-0005-0000-0000-0000A2070000}"/>
    <cellStyle name="Normal 4 3 4 3 2 2" xfId="3498" xr:uid="{00000000-0005-0000-0000-0000A3070000}"/>
    <cellStyle name="Normal 4 3 4 3 3" xfId="3018" xr:uid="{00000000-0005-0000-0000-0000A4070000}"/>
    <cellStyle name="Normal 4 3 4 4" xfId="1264" xr:uid="{00000000-0005-0000-0000-0000A5070000}"/>
    <cellStyle name="Normal 4 3 4 4 2" xfId="2493" xr:uid="{00000000-0005-0000-0000-0000A6070000}"/>
    <cellStyle name="Normal 4 3 4 4 2 2" xfId="3499" xr:uid="{00000000-0005-0000-0000-0000A7070000}"/>
    <cellStyle name="Normal 4 3 4 4 3" xfId="3019" xr:uid="{00000000-0005-0000-0000-0000A8070000}"/>
    <cellStyle name="Normal 4 3 4 5" xfId="2250" xr:uid="{00000000-0005-0000-0000-0000A9070000}"/>
    <cellStyle name="Normal 4 3 4 5 2" xfId="3256" xr:uid="{00000000-0005-0000-0000-0000AA070000}"/>
    <cellStyle name="Normal 4 3 4 6" xfId="2776" xr:uid="{00000000-0005-0000-0000-0000AB070000}"/>
    <cellStyle name="Normal 4 3 5" xfId="1265" xr:uid="{00000000-0005-0000-0000-0000AC070000}"/>
    <cellStyle name="Normal 4 3 5 2" xfId="2494" xr:uid="{00000000-0005-0000-0000-0000AD070000}"/>
    <cellStyle name="Normal 4 3 5 2 2" xfId="3500" xr:uid="{00000000-0005-0000-0000-0000AE070000}"/>
    <cellStyle name="Normal 4 3 5 3" xfId="3020" xr:uid="{00000000-0005-0000-0000-0000AF070000}"/>
    <cellStyle name="Normal 4 3 6" xfId="1266" xr:uid="{00000000-0005-0000-0000-0000B0070000}"/>
    <cellStyle name="Normal 4 3 6 2" xfId="2495" xr:uid="{00000000-0005-0000-0000-0000B1070000}"/>
    <cellStyle name="Normal 4 3 6 2 2" xfId="3501" xr:uid="{00000000-0005-0000-0000-0000B2070000}"/>
    <cellStyle name="Normal 4 3 6 3" xfId="3021" xr:uid="{00000000-0005-0000-0000-0000B3070000}"/>
    <cellStyle name="Normal 4 3 7" xfId="1267" xr:uid="{00000000-0005-0000-0000-0000B4070000}"/>
    <cellStyle name="Normal 4 3 7 2" xfId="2496" xr:uid="{00000000-0005-0000-0000-0000B5070000}"/>
    <cellStyle name="Normal 4 3 7 2 2" xfId="3502" xr:uid="{00000000-0005-0000-0000-0000B6070000}"/>
    <cellStyle name="Normal 4 3 7 3" xfId="3022" xr:uid="{00000000-0005-0000-0000-0000B7070000}"/>
    <cellStyle name="Normal 4 3 8" xfId="2190" xr:uid="{00000000-0005-0000-0000-0000B8070000}"/>
    <cellStyle name="Normal 4 3 8 2" xfId="3196" xr:uid="{00000000-0005-0000-0000-0000B9070000}"/>
    <cellStyle name="Normal 4 3 9" xfId="2716" xr:uid="{00000000-0005-0000-0000-0000BA070000}"/>
    <cellStyle name="Normal 4 4" xfId="194" xr:uid="{00000000-0005-0000-0000-0000BB070000}"/>
    <cellStyle name="Normal 4 4 2" xfId="351" xr:uid="{00000000-0005-0000-0000-0000BC070000}"/>
    <cellStyle name="Normal 4 4 2 2" xfId="491" xr:uid="{00000000-0005-0000-0000-0000BD070000}"/>
    <cellStyle name="Normal 4 4 2 2 2" xfId="1268" xr:uid="{00000000-0005-0000-0000-0000BE070000}"/>
    <cellStyle name="Normal 4 4 2 2 2 2" xfId="2497" xr:uid="{00000000-0005-0000-0000-0000BF070000}"/>
    <cellStyle name="Normal 4 4 2 2 2 2 2" xfId="3503" xr:uid="{00000000-0005-0000-0000-0000C0070000}"/>
    <cellStyle name="Normal 4 4 2 2 2 3" xfId="3023" xr:uid="{00000000-0005-0000-0000-0000C1070000}"/>
    <cellStyle name="Normal 4 4 2 2 3" xfId="1269" xr:uid="{00000000-0005-0000-0000-0000C2070000}"/>
    <cellStyle name="Normal 4 4 2 2 3 2" xfId="2498" xr:uid="{00000000-0005-0000-0000-0000C3070000}"/>
    <cellStyle name="Normal 4 4 2 2 3 2 2" xfId="3504" xr:uid="{00000000-0005-0000-0000-0000C4070000}"/>
    <cellStyle name="Normal 4 4 2 2 3 3" xfId="3024" xr:uid="{00000000-0005-0000-0000-0000C5070000}"/>
    <cellStyle name="Normal 4 4 2 2 4" xfId="1270" xr:uid="{00000000-0005-0000-0000-0000C6070000}"/>
    <cellStyle name="Normal 4 4 2 2 4 2" xfId="2499" xr:uid="{00000000-0005-0000-0000-0000C7070000}"/>
    <cellStyle name="Normal 4 4 2 2 4 2 2" xfId="3505" xr:uid="{00000000-0005-0000-0000-0000C8070000}"/>
    <cellStyle name="Normal 4 4 2 2 4 3" xfId="3025" xr:uid="{00000000-0005-0000-0000-0000C9070000}"/>
    <cellStyle name="Normal 4 4 2 2 5" xfId="2283" xr:uid="{00000000-0005-0000-0000-0000CA070000}"/>
    <cellStyle name="Normal 4 4 2 2 5 2" xfId="3289" xr:uid="{00000000-0005-0000-0000-0000CB070000}"/>
    <cellStyle name="Normal 4 4 2 2 6" xfId="2809" xr:uid="{00000000-0005-0000-0000-0000CC070000}"/>
    <cellStyle name="Normal 4 4 2 3" xfId="1271" xr:uid="{00000000-0005-0000-0000-0000CD070000}"/>
    <cellStyle name="Normal 4 4 2 3 2" xfId="2500" xr:uid="{00000000-0005-0000-0000-0000CE070000}"/>
    <cellStyle name="Normal 4 4 2 3 2 2" xfId="3506" xr:uid="{00000000-0005-0000-0000-0000CF070000}"/>
    <cellStyle name="Normal 4 4 2 3 3" xfId="3026" xr:uid="{00000000-0005-0000-0000-0000D0070000}"/>
    <cellStyle name="Normal 4 4 2 4" xfId="1272" xr:uid="{00000000-0005-0000-0000-0000D1070000}"/>
    <cellStyle name="Normal 4 4 2 4 2" xfId="2501" xr:uid="{00000000-0005-0000-0000-0000D2070000}"/>
    <cellStyle name="Normal 4 4 2 4 2 2" xfId="3507" xr:uid="{00000000-0005-0000-0000-0000D3070000}"/>
    <cellStyle name="Normal 4 4 2 4 3" xfId="3027" xr:uid="{00000000-0005-0000-0000-0000D4070000}"/>
    <cellStyle name="Normal 4 4 2 5" xfId="1273" xr:uid="{00000000-0005-0000-0000-0000D5070000}"/>
    <cellStyle name="Normal 4 4 2 5 2" xfId="2502" xr:uid="{00000000-0005-0000-0000-0000D6070000}"/>
    <cellStyle name="Normal 4 4 2 5 2 2" xfId="3508" xr:uid="{00000000-0005-0000-0000-0000D7070000}"/>
    <cellStyle name="Normal 4 4 2 5 3" xfId="3028" xr:uid="{00000000-0005-0000-0000-0000D8070000}"/>
    <cellStyle name="Normal 4 4 2 6" xfId="2223" xr:uid="{00000000-0005-0000-0000-0000D9070000}"/>
    <cellStyle name="Normal 4 4 2 6 2" xfId="3229" xr:uid="{00000000-0005-0000-0000-0000DA070000}"/>
    <cellStyle name="Normal 4 4 2 7" xfId="2749" xr:uid="{00000000-0005-0000-0000-0000DB070000}"/>
    <cellStyle name="Normal 4 4 3" xfId="459" xr:uid="{00000000-0005-0000-0000-0000DC070000}"/>
    <cellStyle name="Normal 4 4 3 2" xfId="1274" xr:uid="{00000000-0005-0000-0000-0000DD070000}"/>
    <cellStyle name="Normal 4 4 3 2 2" xfId="2503" xr:uid="{00000000-0005-0000-0000-0000DE070000}"/>
    <cellStyle name="Normal 4 4 3 2 2 2" xfId="3509" xr:uid="{00000000-0005-0000-0000-0000DF070000}"/>
    <cellStyle name="Normal 4 4 3 2 3" xfId="3029" xr:uid="{00000000-0005-0000-0000-0000E0070000}"/>
    <cellStyle name="Normal 4 4 3 3" xfId="1275" xr:uid="{00000000-0005-0000-0000-0000E1070000}"/>
    <cellStyle name="Normal 4 4 3 3 2" xfId="2504" xr:uid="{00000000-0005-0000-0000-0000E2070000}"/>
    <cellStyle name="Normal 4 4 3 3 2 2" xfId="3510" xr:uid="{00000000-0005-0000-0000-0000E3070000}"/>
    <cellStyle name="Normal 4 4 3 3 3" xfId="3030" xr:uid="{00000000-0005-0000-0000-0000E4070000}"/>
    <cellStyle name="Normal 4 4 3 4" xfId="1276" xr:uid="{00000000-0005-0000-0000-0000E5070000}"/>
    <cellStyle name="Normal 4 4 3 4 2" xfId="2505" xr:uid="{00000000-0005-0000-0000-0000E6070000}"/>
    <cellStyle name="Normal 4 4 3 4 2 2" xfId="3511" xr:uid="{00000000-0005-0000-0000-0000E7070000}"/>
    <cellStyle name="Normal 4 4 3 4 3" xfId="3031" xr:uid="{00000000-0005-0000-0000-0000E8070000}"/>
    <cellStyle name="Normal 4 4 3 5" xfId="2253" xr:uid="{00000000-0005-0000-0000-0000E9070000}"/>
    <cellStyle name="Normal 4 4 3 5 2" xfId="3259" xr:uid="{00000000-0005-0000-0000-0000EA070000}"/>
    <cellStyle name="Normal 4 4 3 6" xfId="2779" xr:uid="{00000000-0005-0000-0000-0000EB070000}"/>
    <cellStyle name="Normal 4 4 4" xfId="1277" xr:uid="{00000000-0005-0000-0000-0000EC070000}"/>
    <cellStyle name="Normal 4 4 4 2" xfId="2506" xr:uid="{00000000-0005-0000-0000-0000ED070000}"/>
    <cellStyle name="Normal 4 4 4 2 2" xfId="3512" xr:uid="{00000000-0005-0000-0000-0000EE070000}"/>
    <cellStyle name="Normal 4 4 4 3" xfId="3032" xr:uid="{00000000-0005-0000-0000-0000EF070000}"/>
    <cellStyle name="Normal 4 4 5" xfId="1278" xr:uid="{00000000-0005-0000-0000-0000F0070000}"/>
    <cellStyle name="Normal 4 4 5 2" xfId="2507" xr:uid="{00000000-0005-0000-0000-0000F1070000}"/>
    <cellStyle name="Normal 4 4 5 2 2" xfId="3513" xr:uid="{00000000-0005-0000-0000-0000F2070000}"/>
    <cellStyle name="Normal 4 4 5 3" xfId="3033" xr:uid="{00000000-0005-0000-0000-0000F3070000}"/>
    <cellStyle name="Normal 4 4 6" xfId="1279" xr:uid="{00000000-0005-0000-0000-0000F4070000}"/>
    <cellStyle name="Normal 4 4 6 2" xfId="2508" xr:uid="{00000000-0005-0000-0000-0000F5070000}"/>
    <cellStyle name="Normal 4 4 6 2 2" xfId="3514" xr:uid="{00000000-0005-0000-0000-0000F6070000}"/>
    <cellStyle name="Normal 4 4 6 3" xfId="3034" xr:uid="{00000000-0005-0000-0000-0000F7070000}"/>
    <cellStyle name="Normal 4 4 7" xfId="2193" xr:uid="{00000000-0005-0000-0000-0000F8070000}"/>
    <cellStyle name="Normal 4 4 7 2" xfId="3199" xr:uid="{00000000-0005-0000-0000-0000F9070000}"/>
    <cellStyle name="Normal 4 4 8" xfId="2719" xr:uid="{00000000-0005-0000-0000-0000FA070000}"/>
    <cellStyle name="Normal 4 5" xfId="99" xr:uid="{00000000-0005-0000-0000-0000FB070000}"/>
    <cellStyle name="Normal 4 5 2" xfId="339" xr:uid="{00000000-0005-0000-0000-0000FC070000}"/>
    <cellStyle name="Normal 4 5 2 2" xfId="484" xr:uid="{00000000-0005-0000-0000-0000FD070000}"/>
    <cellStyle name="Normal 4 5 2 2 2" xfId="1280" xr:uid="{00000000-0005-0000-0000-0000FE070000}"/>
    <cellStyle name="Normal 4 5 2 2 2 2" xfId="2509" xr:uid="{00000000-0005-0000-0000-0000FF070000}"/>
    <cellStyle name="Normal 4 5 2 2 2 2 2" xfId="3515" xr:uid="{00000000-0005-0000-0000-000000080000}"/>
    <cellStyle name="Normal 4 5 2 2 2 3" xfId="3035" xr:uid="{00000000-0005-0000-0000-000001080000}"/>
    <cellStyle name="Normal 4 5 2 2 3" xfId="1281" xr:uid="{00000000-0005-0000-0000-000002080000}"/>
    <cellStyle name="Normal 4 5 2 2 3 2" xfId="2510" xr:uid="{00000000-0005-0000-0000-000003080000}"/>
    <cellStyle name="Normal 4 5 2 2 3 2 2" xfId="3516" xr:uid="{00000000-0005-0000-0000-000004080000}"/>
    <cellStyle name="Normal 4 5 2 2 3 3" xfId="3036" xr:uid="{00000000-0005-0000-0000-000005080000}"/>
    <cellStyle name="Normal 4 5 2 2 4" xfId="1282" xr:uid="{00000000-0005-0000-0000-000006080000}"/>
    <cellStyle name="Normal 4 5 2 2 4 2" xfId="2511" xr:uid="{00000000-0005-0000-0000-000007080000}"/>
    <cellStyle name="Normal 4 5 2 2 4 2 2" xfId="3517" xr:uid="{00000000-0005-0000-0000-000008080000}"/>
    <cellStyle name="Normal 4 5 2 2 4 3" xfId="3037" xr:uid="{00000000-0005-0000-0000-000009080000}"/>
    <cellStyle name="Normal 4 5 2 2 5" xfId="2276" xr:uid="{00000000-0005-0000-0000-00000A080000}"/>
    <cellStyle name="Normal 4 5 2 2 5 2" xfId="3282" xr:uid="{00000000-0005-0000-0000-00000B080000}"/>
    <cellStyle name="Normal 4 5 2 2 6" xfId="2802" xr:uid="{00000000-0005-0000-0000-00000C080000}"/>
    <cellStyle name="Normal 4 5 2 3" xfId="1283" xr:uid="{00000000-0005-0000-0000-00000D080000}"/>
    <cellStyle name="Normal 4 5 2 3 2" xfId="2512" xr:uid="{00000000-0005-0000-0000-00000E080000}"/>
    <cellStyle name="Normal 4 5 2 3 2 2" xfId="3518" xr:uid="{00000000-0005-0000-0000-00000F080000}"/>
    <cellStyle name="Normal 4 5 2 3 3" xfId="3038" xr:uid="{00000000-0005-0000-0000-000010080000}"/>
    <cellStyle name="Normal 4 5 2 4" xfId="1284" xr:uid="{00000000-0005-0000-0000-000011080000}"/>
    <cellStyle name="Normal 4 5 2 4 2" xfId="2513" xr:uid="{00000000-0005-0000-0000-000012080000}"/>
    <cellStyle name="Normal 4 5 2 4 2 2" xfId="3519" xr:uid="{00000000-0005-0000-0000-000013080000}"/>
    <cellStyle name="Normal 4 5 2 4 3" xfId="3039" xr:uid="{00000000-0005-0000-0000-000014080000}"/>
    <cellStyle name="Normal 4 5 2 5" xfId="1285" xr:uid="{00000000-0005-0000-0000-000015080000}"/>
    <cellStyle name="Normal 4 5 2 5 2" xfId="2514" xr:uid="{00000000-0005-0000-0000-000016080000}"/>
    <cellStyle name="Normal 4 5 2 5 2 2" xfId="3520" xr:uid="{00000000-0005-0000-0000-000017080000}"/>
    <cellStyle name="Normal 4 5 2 5 3" xfId="3040" xr:uid="{00000000-0005-0000-0000-000018080000}"/>
    <cellStyle name="Normal 4 5 2 6" xfId="2216" xr:uid="{00000000-0005-0000-0000-000019080000}"/>
    <cellStyle name="Normal 4 5 2 6 2" xfId="3222" xr:uid="{00000000-0005-0000-0000-00001A080000}"/>
    <cellStyle name="Normal 4 5 2 7" xfId="2742" xr:uid="{00000000-0005-0000-0000-00001B080000}"/>
    <cellStyle name="Normal 4 5 3" xfId="452" xr:uid="{00000000-0005-0000-0000-00001C080000}"/>
    <cellStyle name="Normal 4 5 3 2" xfId="1286" xr:uid="{00000000-0005-0000-0000-00001D080000}"/>
    <cellStyle name="Normal 4 5 3 2 2" xfId="2515" xr:uid="{00000000-0005-0000-0000-00001E080000}"/>
    <cellStyle name="Normal 4 5 3 2 2 2" xfId="3521" xr:uid="{00000000-0005-0000-0000-00001F080000}"/>
    <cellStyle name="Normal 4 5 3 2 3" xfId="3041" xr:uid="{00000000-0005-0000-0000-000020080000}"/>
    <cellStyle name="Normal 4 5 3 3" xfId="1287" xr:uid="{00000000-0005-0000-0000-000021080000}"/>
    <cellStyle name="Normal 4 5 3 3 2" xfId="2516" xr:uid="{00000000-0005-0000-0000-000022080000}"/>
    <cellStyle name="Normal 4 5 3 3 2 2" xfId="3522" xr:uid="{00000000-0005-0000-0000-000023080000}"/>
    <cellStyle name="Normal 4 5 3 3 3" xfId="3042" xr:uid="{00000000-0005-0000-0000-000024080000}"/>
    <cellStyle name="Normal 4 5 3 4" xfId="1288" xr:uid="{00000000-0005-0000-0000-000025080000}"/>
    <cellStyle name="Normal 4 5 3 4 2" xfId="2517" xr:uid="{00000000-0005-0000-0000-000026080000}"/>
    <cellStyle name="Normal 4 5 3 4 2 2" xfId="3523" xr:uid="{00000000-0005-0000-0000-000027080000}"/>
    <cellStyle name="Normal 4 5 3 4 3" xfId="3043" xr:uid="{00000000-0005-0000-0000-000028080000}"/>
    <cellStyle name="Normal 4 5 3 5" xfId="2246" xr:uid="{00000000-0005-0000-0000-000029080000}"/>
    <cellStyle name="Normal 4 5 3 5 2" xfId="3252" xr:uid="{00000000-0005-0000-0000-00002A080000}"/>
    <cellStyle name="Normal 4 5 3 6" xfId="2772" xr:uid="{00000000-0005-0000-0000-00002B080000}"/>
    <cellStyle name="Normal 4 5 4" xfId="1289" xr:uid="{00000000-0005-0000-0000-00002C080000}"/>
    <cellStyle name="Normal 4 5 4 2" xfId="2518" xr:uid="{00000000-0005-0000-0000-00002D080000}"/>
    <cellStyle name="Normal 4 5 4 2 2" xfId="3524" xr:uid="{00000000-0005-0000-0000-00002E080000}"/>
    <cellStyle name="Normal 4 5 4 3" xfId="3044" xr:uid="{00000000-0005-0000-0000-00002F080000}"/>
    <cellStyle name="Normal 4 5 5" xfId="1290" xr:uid="{00000000-0005-0000-0000-000030080000}"/>
    <cellStyle name="Normal 4 5 5 2" xfId="2519" xr:uid="{00000000-0005-0000-0000-000031080000}"/>
    <cellStyle name="Normal 4 5 5 2 2" xfId="3525" xr:uid="{00000000-0005-0000-0000-000032080000}"/>
    <cellStyle name="Normal 4 5 5 3" xfId="3045" xr:uid="{00000000-0005-0000-0000-000033080000}"/>
    <cellStyle name="Normal 4 5 6" xfId="1291" xr:uid="{00000000-0005-0000-0000-000034080000}"/>
    <cellStyle name="Normal 4 5 6 2" xfId="2520" xr:uid="{00000000-0005-0000-0000-000035080000}"/>
    <cellStyle name="Normal 4 5 6 2 2" xfId="3526" xr:uid="{00000000-0005-0000-0000-000036080000}"/>
    <cellStyle name="Normal 4 5 6 3" xfId="3046" xr:uid="{00000000-0005-0000-0000-000037080000}"/>
    <cellStyle name="Normal 4 5 7" xfId="2186" xr:uid="{00000000-0005-0000-0000-000038080000}"/>
    <cellStyle name="Normal 4 5 7 2" xfId="3192" xr:uid="{00000000-0005-0000-0000-000039080000}"/>
    <cellStyle name="Normal 4 5 8" xfId="2712" xr:uid="{00000000-0005-0000-0000-00003A080000}"/>
    <cellStyle name="Normal 4 6" xfId="325" xr:uid="{00000000-0005-0000-0000-00003B080000}"/>
    <cellStyle name="Normal 4 6 2" xfId="470" xr:uid="{00000000-0005-0000-0000-00003C080000}"/>
    <cellStyle name="Normal 4 6 2 2" xfId="1292" xr:uid="{00000000-0005-0000-0000-00003D080000}"/>
    <cellStyle name="Normal 4 6 2 2 2" xfId="2521" xr:uid="{00000000-0005-0000-0000-00003E080000}"/>
    <cellStyle name="Normal 4 6 2 2 2 2" xfId="3527" xr:uid="{00000000-0005-0000-0000-00003F080000}"/>
    <cellStyle name="Normal 4 6 2 2 3" xfId="3047" xr:uid="{00000000-0005-0000-0000-000040080000}"/>
    <cellStyle name="Normal 4 6 2 3" xfId="1293" xr:uid="{00000000-0005-0000-0000-000041080000}"/>
    <cellStyle name="Normal 4 6 2 3 2" xfId="2522" xr:uid="{00000000-0005-0000-0000-000042080000}"/>
    <cellStyle name="Normal 4 6 2 3 2 2" xfId="3528" xr:uid="{00000000-0005-0000-0000-000043080000}"/>
    <cellStyle name="Normal 4 6 2 3 3" xfId="3048" xr:uid="{00000000-0005-0000-0000-000044080000}"/>
    <cellStyle name="Normal 4 6 2 4" xfId="1294" xr:uid="{00000000-0005-0000-0000-000045080000}"/>
    <cellStyle name="Normal 4 6 2 4 2" xfId="2523" xr:uid="{00000000-0005-0000-0000-000046080000}"/>
    <cellStyle name="Normal 4 6 2 4 2 2" xfId="3529" xr:uid="{00000000-0005-0000-0000-000047080000}"/>
    <cellStyle name="Normal 4 6 2 4 3" xfId="3049" xr:uid="{00000000-0005-0000-0000-000048080000}"/>
    <cellStyle name="Normal 4 6 2 5" xfId="2262" xr:uid="{00000000-0005-0000-0000-000049080000}"/>
    <cellStyle name="Normal 4 6 2 5 2" xfId="3268" xr:uid="{00000000-0005-0000-0000-00004A080000}"/>
    <cellStyle name="Normal 4 6 2 6" xfId="2788" xr:uid="{00000000-0005-0000-0000-00004B080000}"/>
    <cellStyle name="Normal 4 6 3" xfId="1295" xr:uid="{00000000-0005-0000-0000-00004C080000}"/>
    <cellStyle name="Normal 4 6 3 2" xfId="2524" xr:uid="{00000000-0005-0000-0000-00004D080000}"/>
    <cellStyle name="Normal 4 6 3 2 2" xfId="3530" xr:uid="{00000000-0005-0000-0000-00004E080000}"/>
    <cellStyle name="Normal 4 6 3 3" xfId="3050" xr:uid="{00000000-0005-0000-0000-00004F080000}"/>
    <cellStyle name="Normal 4 6 4" xfId="1296" xr:uid="{00000000-0005-0000-0000-000050080000}"/>
    <cellStyle name="Normal 4 6 4 2" xfId="2525" xr:uid="{00000000-0005-0000-0000-000051080000}"/>
    <cellStyle name="Normal 4 6 4 2 2" xfId="3531" xr:uid="{00000000-0005-0000-0000-000052080000}"/>
    <cellStyle name="Normal 4 6 4 3" xfId="3051" xr:uid="{00000000-0005-0000-0000-000053080000}"/>
    <cellStyle name="Normal 4 6 5" xfId="1297" xr:uid="{00000000-0005-0000-0000-000054080000}"/>
    <cellStyle name="Normal 4 6 5 2" xfId="2526" xr:uid="{00000000-0005-0000-0000-000055080000}"/>
    <cellStyle name="Normal 4 6 5 2 2" xfId="3532" xr:uid="{00000000-0005-0000-0000-000056080000}"/>
    <cellStyle name="Normal 4 6 5 3" xfId="3052" xr:uid="{00000000-0005-0000-0000-000057080000}"/>
    <cellStyle name="Normal 4 6 6" xfId="2202" xr:uid="{00000000-0005-0000-0000-000058080000}"/>
    <cellStyle name="Normal 4 6 6 2" xfId="3208" xr:uid="{00000000-0005-0000-0000-000059080000}"/>
    <cellStyle name="Normal 4 6 7" xfId="2728" xr:uid="{00000000-0005-0000-0000-00005A080000}"/>
    <cellStyle name="Normal 4 7" xfId="438" xr:uid="{00000000-0005-0000-0000-00005B080000}"/>
    <cellStyle name="Normal 4 7 2" xfId="1298" xr:uid="{00000000-0005-0000-0000-00005C080000}"/>
    <cellStyle name="Normal 4 7 2 2" xfId="2527" xr:uid="{00000000-0005-0000-0000-00005D080000}"/>
    <cellStyle name="Normal 4 7 2 2 2" xfId="3533" xr:uid="{00000000-0005-0000-0000-00005E080000}"/>
    <cellStyle name="Normal 4 7 2 3" xfId="3053" xr:uid="{00000000-0005-0000-0000-00005F080000}"/>
    <cellStyle name="Normal 4 7 3" xfId="1299" xr:uid="{00000000-0005-0000-0000-000060080000}"/>
    <cellStyle name="Normal 4 7 3 2" xfId="2528" xr:uid="{00000000-0005-0000-0000-000061080000}"/>
    <cellStyle name="Normal 4 7 3 2 2" xfId="3534" xr:uid="{00000000-0005-0000-0000-000062080000}"/>
    <cellStyle name="Normal 4 7 3 3" xfId="3054" xr:uid="{00000000-0005-0000-0000-000063080000}"/>
    <cellStyle name="Normal 4 7 4" xfId="1300" xr:uid="{00000000-0005-0000-0000-000064080000}"/>
    <cellStyle name="Normal 4 7 4 2" xfId="2529" xr:uid="{00000000-0005-0000-0000-000065080000}"/>
    <cellStyle name="Normal 4 7 4 2 2" xfId="3535" xr:uid="{00000000-0005-0000-0000-000066080000}"/>
    <cellStyle name="Normal 4 7 4 3" xfId="3055" xr:uid="{00000000-0005-0000-0000-000067080000}"/>
    <cellStyle name="Normal 4 7 5" xfId="2232" xr:uid="{00000000-0005-0000-0000-000068080000}"/>
    <cellStyle name="Normal 4 7 5 2" xfId="3238" xr:uid="{00000000-0005-0000-0000-000069080000}"/>
    <cellStyle name="Normal 4 7 6" xfId="2758" xr:uid="{00000000-0005-0000-0000-00006A080000}"/>
    <cellStyle name="Normal 4 8" xfId="1301" xr:uid="{00000000-0005-0000-0000-00006B080000}"/>
    <cellStyle name="Normal 4 8 2" xfId="2530" xr:uid="{00000000-0005-0000-0000-00006C080000}"/>
    <cellStyle name="Normal 4 8 2 2" xfId="3536" xr:uid="{00000000-0005-0000-0000-00006D080000}"/>
    <cellStyle name="Normal 4 8 3" xfId="3056" xr:uid="{00000000-0005-0000-0000-00006E080000}"/>
    <cellStyle name="Normal 4 9" xfId="1302" xr:uid="{00000000-0005-0000-0000-00006F080000}"/>
    <cellStyle name="Normal 4 9 2" xfId="2531" xr:uid="{00000000-0005-0000-0000-000070080000}"/>
    <cellStyle name="Normal 4 9 2 2" xfId="3537" xr:uid="{00000000-0005-0000-0000-000071080000}"/>
    <cellStyle name="Normal 4 9 3" xfId="3057" xr:uid="{00000000-0005-0000-0000-000072080000}"/>
    <cellStyle name="Normal 40" xfId="163" xr:uid="{00000000-0005-0000-0000-000073080000}"/>
    <cellStyle name="Normal 40 2" xfId="164" xr:uid="{00000000-0005-0000-0000-000074080000}"/>
    <cellStyle name="Normal 40 2 2" xfId="165" xr:uid="{00000000-0005-0000-0000-000075080000}"/>
    <cellStyle name="Normal 47" xfId="166" xr:uid="{00000000-0005-0000-0000-000076080000}"/>
    <cellStyle name="Normal 49" xfId="167" xr:uid="{00000000-0005-0000-0000-000077080000}"/>
    <cellStyle name="Normal 5" xfId="102" xr:uid="{00000000-0005-0000-0000-000078080000}"/>
    <cellStyle name="Normal 5 2" xfId="168" xr:uid="{00000000-0005-0000-0000-000079080000}"/>
    <cellStyle name="Normal 5 2 2" xfId="211" xr:uid="{00000000-0005-0000-0000-00007A080000}"/>
    <cellStyle name="Normal 5 2 2 2" xfId="356" xr:uid="{00000000-0005-0000-0000-00007B080000}"/>
    <cellStyle name="Normal 5 2 2 2 2" xfId="496" xr:uid="{00000000-0005-0000-0000-00007C080000}"/>
    <cellStyle name="Normal 5 2 2 2 2 2" xfId="1303" xr:uid="{00000000-0005-0000-0000-00007D080000}"/>
    <cellStyle name="Normal 5 2 2 2 2 2 2" xfId="2532" xr:uid="{00000000-0005-0000-0000-00007E080000}"/>
    <cellStyle name="Normal 5 2 2 2 2 2 2 2" xfId="3538" xr:uid="{00000000-0005-0000-0000-00007F080000}"/>
    <cellStyle name="Normal 5 2 2 2 2 2 3" xfId="3058" xr:uid="{00000000-0005-0000-0000-000080080000}"/>
    <cellStyle name="Normal 5 2 2 2 2 3" xfId="1304" xr:uid="{00000000-0005-0000-0000-000081080000}"/>
    <cellStyle name="Normal 5 2 2 2 2 3 2" xfId="2533" xr:uid="{00000000-0005-0000-0000-000082080000}"/>
    <cellStyle name="Normal 5 2 2 2 2 3 2 2" xfId="3539" xr:uid="{00000000-0005-0000-0000-000083080000}"/>
    <cellStyle name="Normal 5 2 2 2 2 3 3" xfId="3059" xr:uid="{00000000-0005-0000-0000-000084080000}"/>
    <cellStyle name="Normal 5 2 2 2 2 4" xfId="1305" xr:uid="{00000000-0005-0000-0000-000085080000}"/>
    <cellStyle name="Normal 5 2 2 2 2 4 2" xfId="2534" xr:uid="{00000000-0005-0000-0000-000086080000}"/>
    <cellStyle name="Normal 5 2 2 2 2 4 2 2" xfId="3540" xr:uid="{00000000-0005-0000-0000-000087080000}"/>
    <cellStyle name="Normal 5 2 2 2 2 4 3" xfId="3060" xr:uid="{00000000-0005-0000-0000-000088080000}"/>
    <cellStyle name="Normal 5 2 2 2 2 5" xfId="2288" xr:uid="{00000000-0005-0000-0000-000089080000}"/>
    <cellStyle name="Normal 5 2 2 2 2 5 2" xfId="3294" xr:uid="{00000000-0005-0000-0000-00008A080000}"/>
    <cellStyle name="Normal 5 2 2 2 2 6" xfId="2814" xr:uid="{00000000-0005-0000-0000-00008B080000}"/>
    <cellStyle name="Normal 5 2 2 2 3" xfId="1306" xr:uid="{00000000-0005-0000-0000-00008C080000}"/>
    <cellStyle name="Normal 5 2 2 2 3 2" xfId="2535" xr:uid="{00000000-0005-0000-0000-00008D080000}"/>
    <cellStyle name="Normal 5 2 2 2 3 2 2" xfId="3541" xr:uid="{00000000-0005-0000-0000-00008E080000}"/>
    <cellStyle name="Normal 5 2 2 2 3 3" xfId="3061" xr:uid="{00000000-0005-0000-0000-00008F080000}"/>
    <cellStyle name="Normal 5 2 2 2 4" xfId="1307" xr:uid="{00000000-0005-0000-0000-000090080000}"/>
    <cellStyle name="Normal 5 2 2 2 4 2" xfId="2536" xr:uid="{00000000-0005-0000-0000-000091080000}"/>
    <cellStyle name="Normal 5 2 2 2 4 2 2" xfId="3542" xr:uid="{00000000-0005-0000-0000-000092080000}"/>
    <cellStyle name="Normal 5 2 2 2 4 3" xfId="3062" xr:uid="{00000000-0005-0000-0000-000093080000}"/>
    <cellStyle name="Normal 5 2 2 2 5" xfId="1308" xr:uid="{00000000-0005-0000-0000-000094080000}"/>
    <cellStyle name="Normal 5 2 2 2 5 2" xfId="2537" xr:uid="{00000000-0005-0000-0000-000095080000}"/>
    <cellStyle name="Normal 5 2 2 2 5 2 2" xfId="3543" xr:uid="{00000000-0005-0000-0000-000096080000}"/>
    <cellStyle name="Normal 5 2 2 2 5 3" xfId="3063" xr:uid="{00000000-0005-0000-0000-000097080000}"/>
    <cellStyle name="Normal 5 2 2 2 6" xfId="2228" xr:uid="{00000000-0005-0000-0000-000098080000}"/>
    <cellStyle name="Normal 5 2 2 2 6 2" xfId="3234" xr:uid="{00000000-0005-0000-0000-000099080000}"/>
    <cellStyle name="Normal 5 2 2 2 7" xfId="2754" xr:uid="{00000000-0005-0000-0000-00009A080000}"/>
    <cellStyle name="Normal 5 2 2 3" xfId="465" xr:uid="{00000000-0005-0000-0000-00009B080000}"/>
    <cellStyle name="Normal 5 2 2 3 2" xfId="1309" xr:uid="{00000000-0005-0000-0000-00009C080000}"/>
    <cellStyle name="Normal 5 2 2 3 2 2" xfId="2538" xr:uid="{00000000-0005-0000-0000-00009D080000}"/>
    <cellStyle name="Normal 5 2 2 3 2 2 2" xfId="3544" xr:uid="{00000000-0005-0000-0000-00009E080000}"/>
    <cellStyle name="Normal 5 2 2 3 2 3" xfId="3064" xr:uid="{00000000-0005-0000-0000-00009F080000}"/>
    <cellStyle name="Normal 5 2 2 3 3" xfId="1310" xr:uid="{00000000-0005-0000-0000-0000A0080000}"/>
    <cellStyle name="Normal 5 2 2 3 3 2" xfId="2539" xr:uid="{00000000-0005-0000-0000-0000A1080000}"/>
    <cellStyle name="Normal 5 2 2 3 3 2 2" xfId="3545" xr:uid="{00000000-0005-0000-0000-0000A2080000}"/>
    <cellStyle name="Normal 5 2 2 3 3 3" xfId="3065" xr:uid="{00000000-0005-0000-0000-0000A3080000}"/>
    <cellStyle name="Normal 5 2 2 3 4" xfId="1311" xr:uid="{00000000-0005-0000-0000-0000A4080000}"/>
    <cellStyle name="Normal 5 2 2 3 4 2" xfId="2540" xr:uid="{00000000-0005-0000-0000-0000A5080000}"/>
    <cellStyle name="Normal 5 2 2 3 4 2 2" xfId="3546" xr:uid="{00000000-0005-0000-0000-0000A6080000}"/>
    <cellStyle name="Normal 5 2 2 3 4 3" xfId="3066" xr:uid="{00000000-0005-0000-0000-0000A7080000}"/>
    <cellStyle name="Normal 5 2 2 3 5" xfId="2258" xr:uid="{00000000-0005-0000-0000-0000A8080000}"/>
    <cellStyle name="Normal 5 2 2 3 5 2" xfId="3264" xr:uid="{00000000-0005-0000-0000-0000A9080000}"/>
    <cellStyle name="Normal 5 2 2 3 6" xfId="2784" xr:uid="{00000000-0005-0000-0000-0000AA080000}"/>
    <cellStyle name="Normal 5 2 2 4" xfId="1312" xr:uid="{00000000-0005-0000-0000-0000AB080000}"/>
    <cellStyle name="Normal 5 2 2 4 2" xfId="2541" xr:uid="{00000000-0005-0000-0000-0000AC080000}"/>
    <cellStyle name="Normal 5 2 2 4 2 2" xfId="3547" xr:uid="{00000000-0005-0000-0000-0000AD080000}"/>
    <cellStyle name="Normal 5 2 2 4 3" xfId="3067" xr:uid="{00000000-0005-0000-0000-0000AE080000}"/>
    <cellStyle name="Normal 5 2 2 5" xfId="1313" xr:uid="{00000000-0005-0000-0000-0000AF080000}"/>
    <cellStyle name="Normal 5 2 2 5 2" xfId="2542" xr:uid="{00000000-0005-0000-0000-0000B0080000}"/>
    <cellStyle name="Normal 5 2 2 5 2 2" xfId="3548" xr:uid="{00000000-0005-0000-0000-0000B1080000}"/>
    <cellStyle name="Normal 5 2 2 5 3" xfId="3068" xr:uid="{00000000-0005-0000-0000-0000B2080000}"/>
    <cellStyle name="Normal 5 2 2 6" xfId="1314" xr:uid="{00000000-0005-0000-0000-0000B3080000}"/>
    <cellStyle name="Normal 5 2 2 6 2" xfId="2543" xr:uid="{00000000-0005-0000-0000-0000B4080000}"/>
    <cellStyle name="Normal 5 2 2 6 2 2" xfId="3549" xr:uid="{00000000-0005-0000-0000-0000B5080000}"/>
    <cellStyle name="Normal 5 2 2 6 3" xfId="3069" xr:uid="{00000000-0005-0000-0000-0000B6080000}"/>
    <cellStyle name="Normal 5 2 2 7" xfId="2198" xr:uid="{00000000-0005-0000-0000-0000B7080000}"/>
    <cellStyle name="Normal 5 2 2 7 2" xfId="3204" xr:uid="{00000000-0005-0000-0000-0000B8080000}"/>
    <cellStyle name="Normal 5 2 2 8" xfId="2724" xr:uid="{00000000-0005-0000-0000-0000B9080000}"/>
    <cellStyle name="Normal 5 2 3" xfId="343" xr:uid="{00000000-0005-0000-0000-0000BA080000}"/>
    <cellStyle name="Normal 5 2 3 2" xfId="486" xr:uid="{00000000-0005-0000-0000-0000BB080000}"/>
    <cellStyle name="Normal 5 2 3 2 2" xfId="1315" xr:uid="{00000000-0005-0000-0000-0000BC080000}"/>
    <cellStyle name="Normal 5 2 3 2 2 2" xfId="2544" xr:uid="{00000000-0005-0000-0000-0000BD080000}"/>
    <cellStyle name="Normal 5 2 3 2 2 2 2" xfId="3550" xr:uid="{00000000-0005-0000-0000-0000BE080000}"/>
    <cellStyle name="Normal 5 2 3 2 2 3" xfId="3070" xr:uid="{00000000-0005-0000-0000-0000BF080000}"/>
    <cellStyle name="Normal 5 2 3 2 3" xfId="1316" xr:uid="{00000000-0005-0000-0000-0000C0080000}"/>
    <cellStyle name="Normal 5 2 3 2 3 2" xfId="2545" xr:uid="{00000000-0005-0000-0000-0000C1080000}"/>
    <cellStyle name="Normal 5 2 3 2 3 2 2" xfId="3551" xr:uid="{00000000-0005-0000-0000-0000C2080000}"/>
    <cellStyle name="Normal 5 2 3 2 3 3" xfId="3071" xr:uid="{00000000-0005-0000-0000-0000C3080000}"/>
    <cellStyle name="Normal 5 2 3 2 4" xfId="1317" xr:uid="{00000000-0005-0000-0000-0000C4080000}"/>
    <cellStyle name="Normal 5 2 3 2 4 2" xfId="2546" xr:uid="{00000000-0005-0000-0000-0000C5080000}"/>
    <cellStyle name="Normal 5 2 3 2 4 2 2" xfId="3552" xr:uid="{00000000-0005-0000-0000-0000C6080000}"/>
    <cellStyle name="Normal 5 2 3 2 4 3" xfId="3072" xr:uid="{00000000-0005-0000-0000-0000C7080000}"/>
    <cellStyle name="Normal 5 2 3 2 5" xfId="2278" xr:uid="{00000000-0005-0000-0000-0000C8080000}"/>
    <cellStyle name="Normal 5 2 3 2 5 2" xfId="3284" xr:uid="{00000000-0005-0000-0000-0000C9080000}"/>
    <cellStyle name="Normal 5 2 3 2 6" xfId="2804" xr:uid="{00000000-0005-0000-0000-0000CA080000}"/>
    <cellStyle name="Normal 5 2 3 3" xfId="1318" xr:uid="{00000000-0005-0000-0000-0000CB080000}"/>
    <cellStyle name="Normal 5 2 3 3 2" xfId="2547" xr:uid="{00000000-0005-0000-0000-0000CC080000}"/>
    <cellStyle name="Normal 5 2 3 3 2 2" xfId="3553" xr:uid="{00000000-0005-0000-0000-0000CD080000}"/>
    <cellStyle name="Normal 5 2 3 3 3" xfId="3073" xr:uid="{00000000-0005-0000-0000-0000CE080000}"/>
    <cellStyle name="Normal 5 2 3 4" xfId="1319" xr:uid="{00000000-0005-0000-0000-0000CF080000}"/>
    <cellStyle name="Normal 5 2 3 4 2" xfId="2548" xr:uid="{00000000-0005-0000-0000-0000D0080000}"/>
    <cellStyle name="Normal 5 2 3 4 2 2" xfId="3554" xr:uid="{00000000-0005-0000-0000-0000D1080000}"/>
    <cellStyle name="Normal 5 2 3 4 3" xfId="3074" xr:uid="{00000000-0005-0000-0000-0000D2080000}"/>
    <cellStyle name="Normal 5 2 3 5" xfId="1320" xr:uid="{00000000-0005-0000-0000-0000D3080000}"/>
    <cellStyle name="Normal 5 2 3 5 2" xfId="2549" xr:uid="{00000000-0005-0000-0000-0000D4080000}"/>
    <cellStyle name="Normal 5 2 3 5 2 2" xfId="3555" xr:uid="{00000000-0005-0000-0000-0000D5080000}"/>
    <cellStyle name="Normal 5 2 3 5 3" xfId="3075" xr:uid="{00000000-0005-0000-0000-0000D6080000}"/>
    <cellStyle name="Normal 5 2 3 6" xfId="2218" xr:uid="{00000000-0005-0000-0000-0000D7080000}"/>
    <cellStyle name="Normal 5 2 3 6 2" xfId="3224" xr:uid="{00000000-0005-0000-0000-0000D8080000}"/>
    <cellStyle name="Normal 5 2 3 7" xfId="2744" xr:uid="{00000000-0005-0000-0000-0000D9080000}"/>
    <cellStyle name="Normal 5 2 4" xfId="454" xr:uid="{00000000-0005-0000-0000-0000DA080000}"/>
    <cellStyle name="Normal 5 2 4 2" xfId="1321" xr:uid="{00000000-0005-0000-0000-0000DB080000}"/>
    <cellStyle name="Normal 5 2 4 2 2" xfId="2550" xr:uid="{00000000-0005-0000-0000-0000DC080000}"/>
    <cellStyle name="Normal 5 2 4 2 2 2" xfId="3556" xr:uid="{00000000-0005-0000-0000-0000DD080000}"/>
    <cellStyle name="Normal 5 2 4 2 3" xfId="3076" xr:uid="{00000000-0005-0000-0000-0000DE080000}"/>
    <cellStyle name="Normal 5 2 4 3" xfId="1322" xr:uid="{00000000-0005-0000-0000-0000DF080000}"/>
    <cellStyle name="Normal 5 2 4 3 2" xfId="2551" xr:uid="{00000000-0005-0000-0000-0000E0080000}"/>
    <cellStyle name="Normal 5 2 4 3 2 2" xfId="3557" xr:uid="{00000000-0005-0000-0000-0000E1080000}"/>
    <cellStyle name="Normal 5 2 4 3 3" xfId="3077" xr:uid="{00000000-0005-0000-0000-0000E2080000}"/>
    <cellStyle name="Normal 5 2 4 4" xfId="1323" xr:uid="{00000000-0005-0000-0000-0000E3080000}"/>
    <cellStyle name="Normal 5 2 4 4 2" xfId="2552" xr:uid="{00000000-0005-0000-0000-0000E4080000}"/>
    <cellStyle name="Normal 5 2 4 4 2 2" xfId="3558" xr:uid="{00000000-0005-0000-0000-0000E5080000}"/>
    <cellStyle name="Normal 5 2 4 4 3" xfId="3078" xr:uid="{00000000-0005-0000-0000-0000E6080000}"/>
    <cellStyle name="Normal 5 2 4 5" xfId="2248" xr:uid="{00000000-0005-0000-0000-0000E7080000}"/>
    <cellStyle name="Normal 5 2 4 5 2" xfId="3254" xr:uid="{00000000-0005-0000-0000-0000E8080000}"/>
    <cellStyle name="Normal 5 2 4 6" xfId="2774" xr:uid="{00000000-0005-0000-0000-0000E9080000}"/>
    <cellStyle name="Normal 5 2 5" xfId="1324" xr:uid="{00000000-0005-0000-0000-0000EA080000}"/>
    <cellStyle name="Normal 5 2 5 2" xfId="2553" xr:uid="{00000000-0005-0000-0000-0000EB080000}"/>
    <cellStyle name="Normal 5 2 5 2 2" xfId="3559" xr:uid="{00000000-0005-0000-0000-0000EC080000}"/>
    <cellStyle name="Normal 5 2 5 3" xfId="3079" xr:uid="{00000000-0005-0000-0000-0000ED080000}"/>
    <cellStyle name="Normal 5 2 6" xfId="1325" xr:uid="{00000000-0005-0000-0000-0000EE080000}"/>
    <cellStyle name="Normal 5 2 6 2" xfId="2554" xr:uid="{00000000-0005-0000-0000-0000EF080000}"/>
    <cellStyle name="Normal 5 2 6 2 2" xfId="3560" xr:uid="{00000000-0005-0000-0000-0000F0080000}"/>
    <cellStyle name="Normal 5 2 6 3" xfId="3080" xr:uid="{00000000-0005-0000-0000-0000F1080000}"/>
    <cellStyle name="Normal 5 2 7" xfId="1326" xr:uid="{00000000-0005-0000-0000-0000F2080000}"/>
    <cellStyle name="Normal 5 2 7 2" xfId="2555" xr:uid="{00000000-0005-0000-0000-0000F3080000}"/>
    <cellStyle name="Normal 5 2 7 2 2" xfId="3561" xr:uid="{00000000-0005-0000-0000-0000F4080000}"/>
    <cellStyle name="Normal 5 2 7 3" xfId="3081" xr:uid="{00000000-0005-0000-0000-0000F5080000}"/>
    <cellStyle name="Normal 5 2 8" xfId="2188" xr:uid="{00000000-0005-0000-0000-0000F6080000}"/>
    <cellStyle name="Normal 5 2 8 2" xfId="3194" xr:uid="{00000000-0005-0000-0000-0000F7080000}"/>
    <cellStyle name="Normal 5 2 9" xfId="2714" xr:uid="{00000000-0005-0000-0000-0000F8080000}"/>
    <cellStyle name="Normal 5 3" xfId="184" xr:uid="{00000000-0005-0000-0000-0000F9080000}"/>
    <cellStyle name="Normal 5 3 2" xfId="213" xr:uid="{00000000-0005-0000-0000-0000FA080000}"/>
    <cellStyle name="Normal 5 3 2 2" xfId="358" xr:uid="{00000000-0005-0000-0000-0000FB080000}"/>
    <cellStyle name="Normal 5 3 2 2 2" xfId="498" xr:uid="{00000000-0005-0000-0000-0000FC080000}"/>
    <cellStyle name="Normal 5 3 2 2 2 2" xfId="1327" xr:uid="{00000000-0005-0000-0000-0000FD080000}"/>
    <cellStyle name="Normal 5 3 2 2 2 2 2" xfId="2556" xr:uid="{00000000-0005-0000-0000-0000FE080000}"/>
    <cellStyle name="Normal 5 3 2 2 2 2 2 2" xfId="3562" xr:uid="{00000000-0005-0000-0000-0000FF080000}"/>
    <cellStyle name="Normal 5 3 2 2 2 2 3" xfId="3082" xr:uid="{00000000-0005-0000-0000-000000090000}"/>
    <cellStyle name="Normal 5 3 2 2 2 3" xfId="1328" xr:uid="{00000000-0005-0000-0000-000001090000}"/>
    <cellStyle name="Normal 5 3 2 2 2 3 2" xfId="2557" xr:uid="{00000000-0005-0000-0000-000002090000}"/>
    <cellStyle name="Normal 5 3 2 2 2 3 2 2" xfId="3563" xr:uid="{00000000-0005-0000-0000-000003090000}"/>
    <cellStyle name="Normal 5 3 2 2 2 3 3" xfId="3083" xr:uid="{00000000-0005-0000-0000-000004090000}"/>
    <cellStyle name="Normal 5 3 2 2 2 4" xfId="1329" xr:uid="{00000000-0005-0000-0000-000005090000}"/>
    <cellStyle name="Normal 5 3 2 2 2 4 2" xfId="2558" xr:uid="{00000000-0005-0000-0000-000006090000}"/>
    <cellStyle name="Normal 5 3 2 2 2 4 2 2" xfId="3564" xr:uid="{00000000-0005-0000-0000-000007090000}"/>
    <cellStyle name="Normal 5 3 2 2 2 4 3" xfId="3084" xr:uid="{00000000-0005-0000-0000-000008090000}"/>
    <cellStyle name="Normal 5 3 2 2 2 5" xfId="2290" xr:uid="{00000000-0005-0000-0000-000009090000}"/>
    <cellStyle name="Normal 5 3 2 2 2 5 2" xfId="3296" xr:uid="{00000000-0005-0000-0000-00000A090000}"/>
    <cellStyle name="Normal 5 3 2 2 2 6" xfId="2816" xr:uid="{00000000-0005-0000-0000-00000B090000}"/>
    <cellStyle name="Normal 5 3 2 2 3" xfId="1330" xr:uid="{00000000-0005-0000-0000-00000C090000}"/>
    <cellStyle name="Normal 5 3 2 2 3 2" xfId="2559" xr:uid="{00000000-0005-0000-0000-00000D090000}"/>
    <cellStyle name="Normal 5 3 2 2 3 2 2" xfId="3565" xr:uid="{00000000-0005-0000-0000-00000E090000}"/>
    <cellStyle name="Normal 5 3 2 2 3 3" xfId="3085" xr:uid="{00000000-0005-0000-0000-00000F090000}"/>
    <cellStyle name="Normal 5 3 2 2 4" xfId="1331" xr:uid="{00000000-0005-0000-0000-000010090000}"/>
    <cellStyle name="Normal 5 3 2 2 4 2" xfId="2560" xr:uid="{00000000-0005-0000-0000-000011090000}"/>
    <cellStyle name="Normal 5 3 2 2 4 2 2" xfId="3566" xr:uid="{00000000-0005-0000-0000-000012090000}"/>
    <cellStyle name="Normal 5 3 2 2 4 3" xfId="3086" xr:uid="{00000000-0005-0000-0000-000013090000}"/>
    <cellStyle name="Normal 5 3 2 2 5" xfId="1332" xr:uid="{00000000-0005-0000-0000-000014090000}"/>
    <cellStyle name="Normal 5 3 2 2 5 2" xfId="2561" xr:uid="{00000000-0005-0000-0000-000015090000}"/>
    <cellStyle name="Normal 5 3 2 2 5 2 2" xfId="3567" xr:uid="{00000000-0005-0000-0000-000016090000}"/>
    <cellStyle name="Normal 5 3 2 2 5 3" xfId="3087" xr:uid="{00000000-0005-0000-0000-000017090000}"/>
    <cellStyle name="Normal 5 3 2 2 6" xfId="2230" xr:uid="{00000000-0005-0000-0000-000018090000}"/>
    <cellStyle name="Normal 5 3 2 2 6 2" xfId="3236" xr:uid="{00000000-0005-0000-0000-000019090000}"/>
    <cellStyle name="Normal 5 3 2 2 7" xfId="2756" xr:uid="{00000000-0005-0000-0000-00001A090000}"/>
    <cellStyle name="Normal 5 3 2 3" xfId="467" xr:uid="{00000000-0005-0000-0000-00001B090000}"/>
    <cellStyle name="Normal 5 3 2 3 2" xfId="1333" xr:uid="{00000000-0005-0000-0000-00001C090000}"/>
    <cellStyle name="Normal 5 3 2 3 2 2" xfId="2562" xr:uid="{00000000-0005-0000-0000-00001D090000}"/>
    <cellStyle name="Normal 5 3 2 3 2 2 2" xfId="3568" xr:uid="{00000000-0005-0000-0000-00001E090000}"/>
    <cellStyle name="Normal 5 3 2 3 2 3" xfId="3088" xr:uid="{00000000-0005-0000-0000-00001F090000}"/>
    <cellStyle name="Normal 5 3 2 3 3" xfId="1334" xr:uid="{00000000-0005-0000-0000-000020090000}"/>
    <cellStyle name="Normal 5 3 2 3 3 2" xfId="2563" xr:uid="{00000000-0005-0000-0000-000021090000}"/>
    <cellStyle name="Normal 5 3 2 3 3 2 2" xfId="3569" xr:uid="{00000000-0005-0000-0000-000022090000}"/>
    <cellStyle name="Normal 5 3 2 3 3 3" xfId="3089" xr:uid="{00000000-0005-0000-0000-000023090000}"/>
    <cellStyle name="Normal 5 3 2 3 4" xfId="1335" xr:uid="{00000000-0005-0000-0000-000024090000}"/>
    <cellStyle name="Normal 5 3 2 3 4 2" xfId="2564" xr:uid="{00000000-0005-0000-0000-000025090000}"/>
    <cellStyle name="Normal 5 3 2 3 4 2 2" xfId="3570" xr:uid="{00000000-0005-0000-0000-000026090000}"/>
    <cellStyle name="Normal 5 3 2 3 4 3" xfId="3090" xr:uid="{00000000-0005-0000-0000-000027090000}"/>
    <cellStyle name="Normal 5 3 2 3 5" xfId="2260" xr:uid="{00000000-0005-0000-0000-000028090000}"/>
    <cellStyle name="Normal 5 3 2 3 5 2" xfId="3266" xr:uid="{00000000-0005-0000-0000-000029090000}"/>
    <cellStyle name="Normal 5 3 2 3 6" xfId="2786" xr:uid="{00000000-0005-0000-0000-00002A090000}"/>
    <cellStyle name="Normal 5 3 2 4" xfId="1336" xr:uid="{00000000-0005-0000-0000-00002B090000}"/>
    <cellStyle name="Normal 5 3 2 4 2" xfId="2565" xr:uid="{00000000-0005-0000-0000-00002C090000}"/>
    <cellStyle name="Normal 5 3 2 4 2 2" xfId="3571" xr:uid="{00000000-0005-0000-0000-00002D090000}"/>
    <cellStyle name="Normal 5 3 2 4 3" xfId="3091" xr:uid="{00000000-0005-0000-0000-00002E090000}"/>
    <cellStyle name="Normal 5 3 2 5" xfId="1337" xr:uid="{00000000-0005-0000-0000-00002F090000}"/>
    <cellStyle name="Normal 5 3 2 5 2" xfId="2566" xr:uid="{00000000-0005-0000-0000-000030090000}"/>
    <cellStyle name="Normal 5 3 2 5 2 2" xfId="3572" xr:uid="{00000000-0005-0000-0000-000031090000}"/>
    <cellStyle name="Normal 5 3 2 5 3" xfId="3092" xr:uid="{00000000-0005-0000-0000-000032090000}"/>
    <cellStyle name="Normal 5 3 2 6" xfId="1338" xr:uid="{00000000-0005-0000-0000-000033090000}"/>
    <cellStyle name="Normal 5 3 2 6 2" xfId="2567" xr:uid="{00000000-0005-0000-0000-000034090000}"/>
    <cellStyle name="Normal 5 3 2 6 2 2" xfId="3573" xr:uid="{00000000-0005-0000-0000-000035090000}"/>
    <cellStyle name="Normal 5 3 2 6 3" xfId="3093" xr:uid="{00000000-0005-0000-0000-000036090000}"/>
    <cellStyle name="Normal 5 3 2 7" xfId="2200" xr:uid="{00000000-0005-0000-0000-000037090000}"/>
    <cellStyle name="Normal 5 3 2 7 2" xfId="3206" xr:uid="{00000000-0005-0000-0000-000038090000}"/>
    <cellStyle name="Normal 5 3 2 8" xfId="2726" xr:uid="{00000000-0005-0000-0000-000039090000}"/>
    <cellStyle name="Normal 5 3 3" xfId="349" xr:uid="{00000000-0005-0000-0000-00003A090000}"/>
    <cellStyle name="Normal 5 3 3 2" xfId="489" xr:uid="{00000000-0005-0000-0000-00003B090000}"/>
    <cellStyle name="Normal 5 3 3 2 2" xfId="1339" xr:uid="{00000000-0005-0000-0000-00003C090000}"/>
    <cellStyle name="Normal 5 3 3 2 2 2" xfId="2568" xr:uid="{00000000-0005-0000-0000-00003D090000}"/>
    <cellStyle name="Normal 5 3 3 2 2 2 2" xfId="3574" xr:uid="{00000000-0005-0000-0000-00003E090000}"/>
    <cellStyle name="Normal 5 3 3 2 2 3" xfId="3094" xr:uid="{00000000-0005-0000-0000-00003F090000}"/>
    <cellStyle name="Normal 5 3 3 2 3" xfId="1340" xr:uid="{00000000-0005-0000-0000-000040090000}"/>
    <cellStyle name="Normal 5 3 3 2 3 2" xfId="2569" xr:uid="{00000000-0005-0000-0000-000041090000}"/>
    <cellStyle name="Normal 5 3 3 2 3 2 2" xfId="3575" xr:uid="{00000000-0005-0000-0000-000042090000}"/>
    <cellStyle name="Normal 5 3 3 2 3 3" xfId="3095" xr:uid="{00000000-0005-0000-0000-000043090000}"/>
    <cellStyle name="Normal 5 3 3 2 4" xfId="1341" xr:uid="{00000000-0005-0000-0000-000044090000}"/>
    <cellStyle name="Normal 5 3 3 2 4 2" xfId="2570" xr:uid="{00000000-0005-0000-0000-000045090000}"/>
    <cellStyle name="Normal 5 3 3 2 4 2 2" xfId="3576" xr:uid="{00000000-0005-0000-0000-000046090000}"/>
    <cellStyle name="Normal 5 3 3 2 4 3" xfId="3096" xr:uid="{00000000-0005-0000-0000-000047090000}"/>
    <cellStyle name="Normal 5 3 3 2 5" xfId="2281" xr:uid="{00000000-0005-0000-0000-000048090000}"/>
    <cellStyle name="Normal 5 3 3 2 5 2" xfId="3287" xr:uid="{00000000-0005-0000-0000-000049090000}"/>
    <cellStyle name="Normal 5 3 3 2 6" xfId="2807" xr:uid="{00000000-0005-0000-0000-00004A090000}"/>
    <cellStyle name="Normal 5 3 3 3" xfId="1342" xr:uid="{00000000-0005-0000-0000-00004B090000}"/>
    <cellStyle name="Normal 5 3 3 3 2" xfId="2571" xr:uid="{00000000-0005-0000-0000-00004C090000}"/>
    <cellStyle name="Normal 5 3 3 3 2 2" xfId="3577" xr:uid="{00000000-0005-0000-0000-00004D090000}"/>
    <cellStyle name="Normal 5 3 3 3 3" xfId="3097" xr:uid="{00000000-0005-0000-0000-00004E090000}"/>
    <cellStyle name="Normal 5 3 3 4" xfId="1343" xr:uid="{00000000-0005-0000-0000-00004F090000}"/>
    <cellStyle name="Normal 5 3 3 4 2" xfId="2572" xr:uid="{00000000-0005-0000-0000-000050090000}"/>
    <cellStyle name="Normal 5 3 3 4 2 2" xfId="3578" xr:uid="{00000000-0005-0000-0000-000051090000}"/>
    <cellStyle name="Normal 5 3 3 4 3" xfId="3098" xr:uid="{00000000-0005-0000-0000-000052090000}"/>
    <cellStyle name="Normal 5 3 3 5" xfId="1344" xr:uid="{00000000-0005-0000-0000-000053090000}"/>
    <cellStyle name="Normal 5 3 3 5 2" xfId="2573" xr:uid="{00000000-0005-0000-0000-000054090000}"/>
    <cellStyle name="Normal 5 3 3 5 2 2" xfId="3579" xr:uid="{00000000-0005-0000-0000-000055090000}"/>
    <cellStyle name="Normal 5 3 3 5 3" xfId="3099" xr:uid="{00000000-0005-0000-0000-000056090000}"/>
    <cellStyle name="Normal 5 3 3 6" xfId="2221" xr:uid="{00000000-0005-0000-0000-000057090000}"/>
    <cellStyle name="Normal 5 3 3 6 2" xfId="3227" xr:uid="{00000000-0005-0000-0000-000058090000}"/>
    <cellStyle name="Normal 5 3 3 7" xfId="2747" xr:uid="{00000000-0005-0000-0000-000059090000}"/>
    <cellStyle name="Normal 5 3 4" xfId="457" xr:uid="{00000000-0005-0000-0000-00005A090000}"/>
    <cellStyle name="Normal 5 3 4 2" xfId="1345" xr:uid="{00000000-0005-0000-0000-00005B090000}"/>
    <cellStyle name="Normal 5 3 4 2 2" xfId="2574" xr:uid="{00000000-0005-0000-0000-00005C090000}"/>
    <cellStyle name="Normal 5 3 4 2 2 2" xfId="3580" xr:uid="{00000000-0005-0000-0000-00005D090000}"/>
    <cellStyle name="Normal 5 3 4 2 3" xfId="3100" xr:uid="{00000000-0005-0000-0000-00005E090000}"/>
    <cellStyle name="Normal 5 3 4 3" xfId="1346" xr:uid="{00000000-0005-0000-0000-00005F090000}"/>
    <cellStyle name="Normal 5 3 4 3 2" xfId="2575" xr:uid="{00000000-0005-0000-0000-000060090000}"/>
    <cellStyle name="Normal 5 3 4 3 2 2" xfId="3581" xr:uid="{00000000-0005-0000-0000-000061090000}"/>
    <cellStyle name="Normal 5 3 4 3 3" xfId="3101" xr:uid="{00000000-0005-0000-0000-000062090000}"/>
    <cellStyle name="Normal 5 3 4 4" xfId="1347" xr:uid="{00000000-0005-0000-0000-000063090000}"/>
    <cellStyle name="Normal 5 3 4 4 2" xfId="2576" xr:uid="{00000000-0005-0000-0000-000064090000}"/>
    <cellStyle name="Normal 5 3 4 4 2 2" xfId="3582" xr:uid="{00000000-0005-0000-0000-000065090000}"/>
    <cellStyle name="Normal 5 3 4 4 3" xfId="3102" xr:uid="{00000000-0005-0000-0000-000066090000}"/>
    <cellStyle name="Normal 5 3 4 5" xfId="2251" xr:uid="{00000000-0005-0000-0000-000067090000}"/>
    <cellStyle name="Normal 5 3 4 5 2" xfId="3257" xr:uid="{00000000-0005-0000-0000-000068090000}"/>
    <cellStyle name="Normal 5 3 4 6" xfId="2777" xr:uid="{00000000-0005-0000-0000-000069090000}"/>
    <cellStyle name="Normal 5 3 5" xfId="1348" xr:uid="{00000000-0005-0000-0000-00006A090000}"/>
    <cellStyle name="Normal 5 3 5 2" xfId="2577" xr:uid="{00000000-0005-0000-0000-00006B090000}"/>
    <cellStyle name="Normal 5 3 5 2 2" xfId="3583" xr:uid="{00000000-0005-0000-0000-00006C090000}"/>
    <cellStyle name="Normal 5 3 5 3" xfId="3103" xr:uid="{00000000-0005-0000-0000-00006D090000}"/>
    <cellStyle name="Normal 5 3 6" xfId="1349" xr:uid="{00000000-0005-0000-0000-00006E090000}"/>
    <cellStyle name="Normal 5 3 6 2" xfId="2578" xr:uid="{00000000-0005-0000-0000-00006F090000}"/>
    <cellStyle name="Normal 5 3 6 2 2" xfId="3584" xr:uid="{00000000-0005-0000-0000-000070090000}"/>
    <cellStyle name="Normal 5 3 6 3" xfId="3104" xr:uid="{00000000-0005-0000-0000-000071090000}"/>
    <cellStyle name="Normal 5 3 7" xfId="1350" xr:uid="{00000000-0005-0000-0000-000072090000}"/>
    <cellStyle name="Normal 5 3 7 2" xfId="2579" xr:uid="{00000000-0005-0000-0000-000073090000}"/>
    <cellStyle name="Normal 5 3 7 2 2" xfId="3585" xr:uid="{00000000-0005-0000-0000-000074090000}"/>
    <cellStyle name="Normal 5 3 7 3" xfId="3105" xr:uid="{00000000-0005-0000-0000-000075090000}"/>
    <cellStyle name="Normal 5 3 8" xfId="2191" xr:uid="{00000000-0005-0000-0000-000076090000}"/>
    <cellStyle name="Normal 5 3 8 2" xfId="3197" xr:uid="{00000000-0005-0000-0000-000077090000}"/>
    <cellStyle name="Normal 5 3 9" xfId="2717" xr:uid="{00000000-0005-0000-0000-000078090000}"/>
    <cellStyle name="Normal 5 4" xfId="198" xr:uid="{00000000-0005-0000-0000-000079090000}"/>
    <cellStyle name="Normal 5 4 2" xfId="352" xr:uid="{00000000-0005-0000-0000-00007A090000}"/>
    <cellStyle name="Normal 5 4 2 2" xfId="492" xr:uid="{00000000-0005-0000-0000-00007B090000}"/>
    <cellStyle name="Normal 5 4 2 2 2" xfId="1351" xr:uid="{00000000-0005-0000-0000-00007C090000}"/>
    <cellStyle name="Normal 5 4 2 2 2 2" xfId="2580" xr:uid="{00000000-0005-0000-0000-00007D090000}"/>
    <cellStyle name="Normal 5 4 2 2 2 2 2" xfId="3586" xr:uid="{00000000-0005-0000-0000-00007E090000}"/>
    <cellStyle name="Normal 5 4 2 2 2 3" xfId="3106" xr:uid="{00000000-0005-0000-0000-00007F090000}"/>
    <cellStyle name="Normal 5 4 2 2 3" xfId="1352" xr:uid="{00000000-0005-0000-0000-000080090000}"/>
    <cellStyle name="Normal 5 4 2 2 3 2" xfId="2581" xr:uid="{00000000-0005-0000-0000-000081090000}"/>
    <cellStyle name="Normal 5 4 2 2 3 2 2" xfId="3587" xr:uid="{00000000-0005-0000-0000-000082090000}"/>
    <cellStyle name="Normal 5 4 2 2 3 3" xfId="3107" xr:uid="{00000000-0005-0000-0000-000083090000}"/>
    <cellStyle name="Normal 5 4 2 2 4" xfId="1353" xr:uid="{00000000-0005-0000-0000-000084090000}"/>
    <cellStyle name="Normal 5 4 2 2 4 2" xfId="2582" xr:uid="{00000000-0005-0000-0000-000085090000}"/>
    <cellStyle name="Normal 5 4 2 2 4 2 2" xfId="3588" xr:uid="{00000000-0005-0000-0000-000086090000}"/>
    <cellStyle name="Normal 5 4 2 2 4 3" xfId="3108" xr:uid="{00000000-0005-0000-0000-000087090000}"/>
    <cellStyle name="Normal 5 4 2 2 5" xfId="2284" xr:uid="{00000000-0005-0000-0000-000088090000}"/>
    <cellStyle name="Normal 5 4 2 2 5 2" xfId="3290" xr:uid="{00000000-0005-0000-0000-000089090000}"/>
    <cellStyle name="Normal 5 4 2 2 6" xfId="2810" xr:uid="{00000000-0005-0000-0000-00008A090000}"/>
    <cellStyle name="Normal 5 4 2 3" xfId="1354" xr:uid="{00000000-0005-0000-0000-00008B090000}"/>
    <cellStyle name="Normal 5 4 2 3 2" xfId="2583" xr:uid="{00000000-0005-0000-0000-00008C090000}"/>
    <cellStyle name="Normal 5 4 2 3 2 2" xfId="3589" xr:uid="{00000000-0005-0000-0000-00008D090000}"/>
    <cellStyle name="Normal 5 4 2 3 3" xfId="3109" xr:uid="{00000000-0005-0000-0000-00008E090000}"/>
    <cellStyle name="Normal 5 4 2 4" xfId="1355" xr:uid="{00000000-0005-0000-0000-00008F090000}"/>
    <cellStyle name="Normal 5 4 2 4 2" xfId="2584" xr:uid="{00000000-0005-0000-0000-000090090000}"/>
    <cellStyle name="Normal 5 4 2 4 2 2" xfId="3590" xr:uid="{00000000-0005-0000-0000-000091090000}"/>
    <cellStyle name="Normal 5 4 2 4 3" xfId="3110" xr:uid="{00000000-0005-0000-0000-000092090000}"/>
    <cellStyle name="Normal 5 4 2 5" xfId="1356" xr:uid="{00000000-0005-0000-0000-000093090000}"/>
    <cellStyle name="Normal 5 4 2 5 2" xfId="2585" xr:uid="{00000000-0005-0000-0000-000094090000}"/>
    <cellStyle name="Normal 5 4 2 5 2 2" xfId="3591" xr:uid="{00000000-0005-0000-0000-000095090000}"/>
    <cellStyle name="Normal 5 4 2 5 3" xfId="3111" xr:uid="{00000000-0005-0000-0000-000096090000}"/>
    <cellStyle name="Normal 5 4 2 6" xfId="2224" xr:uid="{00000000-0005-0000-0000-000097090000}"/>
    <cellStyle name="Normal 5 4 2 6 2" xfId="3230" xr:uid="{00000000-0005-0000-0000-000098090000}"/>
    <cellStyle name="Normal 5 4 2 7" xfId="2750" xr:uid="{00000000-0005-0000-0000-000099090000}"/>
    <cellStyle name="Normal 5 4 3" xfId="460" xr:uid="{00000000-0005-0000-0000-00009A090000}"/>
    <cellStyle name="Normal 5 4 3 2" xfId="1357" xr:uid="{00000000-0005-0000-0000-00009B090000}"/>
    <cellStyle name="Normal 5 4 3 2 2" xfId="2586" xr:uid="{00000000-0005-0000-0000-00009C090000}"/>
    <cellStyle name="Normal 5 4 3 2 2 2" xfId="3592" xr:uid="{00000000-0005-0000-0000-00009D090000}"/>
    <cellStyle name="Normal 5 4 3 2 3" xfId="3112" xr:uid="{00000000-0005-0000-0000-00009E090000}"/>
    <cellStyle name="Normal 5 4 3 3" xfId="1358" xr:uid="{00000000-0005-0000-0000-00009F090000}"/>
    <cellStyle name="Normal 5 4 3 3 2" xfId="2587" xr:uid="{00000000-0005-0000-0000-0000A0090000}"/>
    <cellStyle name="Normal 5 4 3 3 2 2" xfId="3593" xr:uid="{00000000-0005-0000-0000-0000A1090000}"/>
    <cellStyle name="Normal 5 4 3 3 3" xfId="3113" xr:uid="{00000000-0005-0000-0000-0000A2090000}"/>
    <cellStyle name="Normal 5 4 3 4" xfId="1359" xr:uid="{00000000-0005-0000-0000-0000A3090000}"/>
    <cellStyle name="Normal 5 4 3 4 2" xfId="2588" xr:uid="{00000000-0005-0000-0000-0000A4090000}"/>
    <cellStyle name="Normal 5 4 3 4 2 2" xfId="3594" xr:uid="{00000000-0005-0000-0000-0000A5090000}"/>
    <cellStyle name="Normal 5 4 3 4 3" xfId="3114" xr:uid="{00000000-0005-0000-0000-0000A6090000}"/>
    <cellStyle name="Normal 5 4 3 5" xfId="2254" xr:uid="{00000000-0005-0000-0000-0000A7090000}"/>
    <cellStyle name="Normal 5 4 3 5 2" xfId="3260" xr:uid="{00000000-0005-0000-0000-0000A8090000}"/>
    <cellStyle name="Normal 5 4 3 6" xfId="2780" xr:uid="{00000000-0005-0000-0000-0000A9090000}"/>
    <cellStyle name="Normal 5 4 4" xfId="1360" xr:uid="{00000000-0005-0000-0000-0000AA090000}"/>
    <cellStyle name="Normal 5 4 4 2" xfId="2589" xr:uid="{00000000-0005-0000-0000-0000AB090000}"/>
    <cellStyle name="Normal 5 4 4 2 2" xfId="3595" xr:uid="{00000000-0005-0000-0000-0000AC090000}"/>
    <cellStyle name="Normal 5 4 4 3" xfId="3115" xr:uid="{00000000-0005-0000-0000-0000AD090000}"/>
    <cellStyle name="Normal 5 4 5" xfId="1361" xr:uid="{00000000-0005-0000-0000-0000AE090000}"/>
    <cellStyle name="Normal 5 4 5 2" xfId="2590" xr:uid="{00000000-0005-0000-0000-0000AF090000}"/>
    <cellStyle name="Normal 5 4 5 2 2" xfId="3596" xr:uid="{00000000-0005-0000-0000-0000B0090000}"/>
    <cellStyle name="Normal 5 4 5 3" xfId="3116" xr:uid="{00000000-0005-0000-0000-0000B1090000}"/>
    <cellStyle name="Normal 5 4 6" xfId="1362" xr:uid="{00000000-0005-0000-0000-0000B2090000}"/>
    <cellStyle name="Normal 5 4 6 2" xfId="2591" xr:uid="{00000000-0005-0000-0000-0000B3090000}"/>
    <cellStyle name="Normal 5 4 6 2 2" xfId="3597" xr:uid="{00000000-0005-0000-0000-0000B4090000}"/>
    <cellStyle name="Normal 5 4 6 3" xfId="3117" xr:uid="{00000000-0005-0000-0000-0000B5090000}"/>
    <cellStyle name="Normal 5 4 7" xfId="2194" xr:uid="{00000000-0005-0000-0000-0000B6090000}"/>
    <cellStyle name="Normal 5 4 7 2" xfId="3200" xr:uid="{00000000-0005-0000-0000-0000B7090000}"/>
    <cellStyle name="Normal 5 4 8" xfId="2720" xr:uid="{00000000-0005-0000-0000-0000B8090000}"/>
    <cellStyle name="Normal 52" xfId="169" xr:uid="{00000000-0005-0000-0000-0000B9090000}"/>
    <cellStyle name="Normal 6" xfId="188" xr:uid="{00000000-0005-0000-0000-0000BA090000}"/>
    <cellStyle name="Normal 7" xfId="202" xr:uid="{00000000-0005-0000-0000-0000BB090000}"/>
    <cellStyle name="Normal 8" xfId="281" xr:uid="{00000000-0005-0000-0000-0000BC090000}"/>
    <cellStyle name="Normal 9" xfId="395" xr:uid="{00000000-0005-0000-0000-0000BD090000}"/>
    <cellStyle name="Normal 9 2" xfId="502" xr:uid="{00000000-0005-0000-0000-0000BE090000}"/>
    <cellStyle name="Normal_الأصلية والمناقلات" xfId="46" xr:uid="{00000000-0005-0000-0000-0000BF090000}"/>
    <cellStyle name="Note" xfId="47" builtinId="10" customBuiltin="1"/>
    <cellStyle name="Note 10" xfId="1363" xr:uid="{00000000-0005-0000-0000-0000C1090000}"/>
    <cellStyle name="Note 11" xfId="1364" xr:uid="{00000000-0005-0000-0000-0000C2090000}"/>
    <cellStyle name="Note 12" xfId="1365" xr:uid="{00000000-0005-0000-0000-0000C3090000}"/>
    <cellStyle name="Note 13" xfId="1366" xr:uid="{00000000-0005-0000-0000-0000C4090000}"/>
    <cellStyle name="Note 14" xfId="1367" xr:uid="{00000000-0005-0000-0000-0000C5090000}"/>
    <cellStyle name="Note 15" xfId="1368" xr:uid="{00000000-0005-0000-0000-0000C6090000}"/>
    <cellStyle name="Note 16" xfId="1369" xr:uid="{00000000-0005-0000-0000-0000C7090000}"/>
    <cellStyle name="Note 17" xfId="1370" xr:uid="{00000000-0005-0000-0000-0000C8090000}"/>
    <cellStyle name="Note 18" xfId="2693" xr:uid="{00000000-0005-0000-0000-0000C9090000}"/>
    <cellStyle name="Note 2" xfId="72" xr:uid="{00000000-0005-0000-0000-0000CA090000}"/>
    <cellStyle name="Note 2 10" xfId="2699" xr:uid="{00000000-0005-0000-0000-0000CB090000}"/>
    <cellStyle name="Note 2 2" xfId="181" xr:uid="{00000000-0005-0000-0000-0000CC090000}"/>
    <cellStyle name="Note 2 2 2" xfId="222" xr:uid="{00000000-0005-0000-0000-0000CD090000}"/>
    <cellStyle name="Note 2 2 2 2" xfId="231" xr:uid="{00000000-0005-0000-0000-0000CE090000}"/>
    <cellStyle name="Note 2 2 2 2 2" xfId="266" xr:uid="{00000000-0005-0000-0000-0000CF090000}"/>
    <cellStyle name="Note 2 2 2 2 2 10" xfId="1371" xr:uid="{00000000-0005-0000-0000-0000D0090000}"/>
    <cellStyle name="Note 2 2 2 2 2 11" xfId="1372" xr:uid="{00000000-0005-0000-0000-0000D1090000}"/>
    <cellStyle name="Note 2 2 2 2 2 12" xfId="1373" xr:uid="{00000000-0005-0000-0000-0000D2090000}"/>
    <cellStyle name="Note 2 2 2 2 2 13" xfId="1374" xr:uid="{00000000-0005-0000-0000-0000D3090000}"/>
    <cellStyle name="Note 2 2 2 2 2 14" xfId="1375" xr:uid="{00000000-0005-0000-0000-0000D4090000}"/>
    <cellStyle name="Note 2 2 2 2 2 2" xfId="380" xr:uid="{00000000-0005-0000-0000-0000D5090000}"/>
    <cellStyle name="Note 2 2 2 2 2 2 10" xfId="1376" xr:uid="{00000000-0005-0000-0000-0000D6090000}"/>
    <cellStyle name="Note 2 2 2 2 2 2 11" xfId="1377" xr:uid="{00000000-0005-0000-0000-0000D7090000}"/>
    <cellStyle name="Note 2 2 2 2 2 2 12" xfId="1378" xr:uid="{00000000-0005-0000-0000-0000D8090000}"/>
    <cellStyle name="Note 2 2 2 2 2 2 13" xfId="1379" xr:uid="{00000000-0005-0000-0000-0000D9090000}"/>
    <cellStyle name="Note 2 2 2 2 2 2 2" xfId="1380" xr:uid="{00000000-0005-0000-0000-0000DA090000}"/>
    <cellStyle name="Note 2 2 2 2 2 2 3" xfId="1381" xr:uid="{00000000-0005-0000-0000-0000DB090000}"/>
    <cellStyle name="Note 2 2 2 2 2 2 4" xfId="1382" xr:uid="{00000000-0005-0000-0000-0000DC090000}"/>
    <cellStyle name="Note 2 2 2 2 2 2 5" xfId="1383" xr:uid="{00000000-0005-0000-0000-0000DD090000}"/>
    <cellStyle name="Note 2 2 2 2 2 2 6" xfId="1384" xr:uid="{00000000-0005-0000-0000-0000DE090000}"/>
    <cellStyle name="Note 2 2 2 2 2 2 7" xfId="1385" xr:uid="{00000000-0005-0000-0000-0000DF090000}"/>
    <cellStyle name="Note 2 2 2 2 2 2 8" xfId="1386" xr:uid="{00000000-0005-0000-0000-0000E0090000}"/>
    <cellStyle name="Note 2 2 2 2 2 2 9" xfId="1387" xr:uid="{00000000-0005-0000-0000-0000E1090000}"/>
    <cellStyle name="Note 2 2 2 2 2 3" xfId="1388" xr:uid="{00000000-0005-0000-0000-0000E2090000}"/>
    <cellStyle name="Note 2 2 2 2 2 4" xfId="1389" xr:uid="{00000000-0005-0000-0000-0000E3090000}"/>
    <cellStyle name="Note 2 2 2 2 2 5" xfId="1390" xr:uid="{00000000-0005-0000-0000-0000E4090000}"/>
    <cellStyle name="Note 2 2 2 2 2 6" xfId="1391" xr:uid="{00000000-0005-0000-0000-0000E5090000}"/>
    <cellStyle name="Note 2 2 2 2 2 7" xfId="1392" xr:uid="{00000000-0005-0000-0000-0000E6090000}"/>
    <cellStyle name="Note 2 2 2 2 2 8" xfId="1393" xr:uid="{00000000-0005-0000-0000-0000E7090000}"/>
    <cellStyle name="Note 2 2 2 2 2 9" xfId="1394" xr:uid="{00000000-0005-0000-0000-0000E8090000}"/>
    <cellStyle name="Note 2 2 2 2 3" xfId="1395" xr:uid="{00000000-0005-0000-0000-0000E9090000}"/>
    <cellStyle name="Note 2 2 2 2 4" xfId="1396" xr:uid="{00000000-0005-0000-0000-0000EA090000}"/>
    <cellStyle name="Note 2 2 2 2 5" xfId="1397" xr:uid="{00000000-0005-0000-0000-0000EB090000}"/>
    <cellStyle name="Note 2 2 2 3" xfId="241" xr:uid="{00000000-0005-0000-0000-0000EC090000}"/>
    <cellStyle name="Note 2 2 2 3 2" xfId="276" xr:uid="{00000000-0005-0000-0000-0000ED090000}"/>
    <cellStyle name="Note 2 2 2 3 2 10" xfId="1398" xr:uid="{00000000-0005-0000-0000-0000EE090000}"/>
    <cellStyle name="Note 2 2 2 3 2 11" xfId="1399" xr:uid="{00000000-0005-0000-0000-0000EF090000}"/>
    <cellStyle name="Note 2 2 2 3 2 12" xfId="1400" xr:uid="{00000000-0005-0000-0000-0000F0090000}"/>
    <cellStyle name="Note 2 2 2 3 2 13" xfId="1401" xr:uid="{00000000-0005-0000-0000-0000F1090000}"/>
    <cellStyle name="Note 2 2 2 3 2 14" xfId="1402" xr:uid="{00000000-0005-0000-0000-0000F2090000}"/>
    <cellStyle name="Note 2 2 2 3 2 2" xfId="390" xr:uid="{00000000-0005-0000-0000-0000F3090000}"/>
    <cellStyle name="Note 2 2 2 3 2 2 10" xfId="1403" xr:uid="{00000000-0005-0000-0000-0000F4090000}"/>
    <cellStyle name="Note 2 2 2 3 2 2 11" xfId="1404" xr:uid="{00000000-0005-0000-0000-0000F5090000}"/>
    <cellStyle name="Note 2 2 2 3 2 2 12" xfId="1405" xr:uid="{00000000-0005-0000-0000-0000F6090000}"/>
    <cellStyle name="Note 2 2 2 3 2 2 13" xfId="1406" xr:uid="{00000000-0005-0000-0000-0000F7090000}"/>
    <cellStyle name="Note 2 2 2 3 2 2 2" xfId="1407" xr:uid="{00000000-0005-0000-0000-0000F8090000}"/>
    <cellStyle name="Note 2 2 2 3 2 2 3" xfId="1408" xr:uid="{00000000-0005-0000-0000-0000F9090000}"/>
    <cellStyle name="Note 2 2 2 3 2 2 4" xfId="1409" xr:uid="{00000000-0005-0000-0000-0000FA090000}"/>
    <cellStyle name="Note 2 2 2 3 2 2 5" xfId="1410" xr:uid="{00000000-0005-0000-0000-0000FB090000}"/>
    <cellStyle name="Note 2 2 2 3 2 2 6" xfId="1411" xr:uid="{00000000-0005-0000-0000-0000FC090000}"/>
    <cellStyle name="Note 2 2 2 3 2 2 7" xfId="1412" xr:uid="{00000000-0005-0000-0000-0000FD090000}"/>
    <cellStyle name="Note 2 2 2 3 2 2 8" xfId="1413" xr:uid="{00000000-0005-0000-0000-0000FE090000}"/>
    <cellStyle name="Note 2 2 2 3 2 2 9" xfId="1414" xr:uid="{00000000-0005-0000-0000-0000FF090000}"/>
    <cellStyle name="Note 2 2 2 3 2 3" xfId="1415" xr:uid="{00000000-0005-0000-0000-0000000A0000}"/>
    <cellStyle name="Note 2 2 2 3 2 4" xfId="1416" xr:uid="{00000000-0005-0000-0000-0000010A0000}"/>
    <cellStyle name="Note 2 2 2 3 2 5" xfId="1417" xr:uid="{00000000-0005-0000-0000-0000020A0000}"/>
    <cellStyle name="Note 2 2 2 3 2 6" xfId="1418" xr:uid="{00000000-0005-0000-0000-0000030A0000}"/>
    <cellStyle name="Note 2 2 2 3 2 7" xfId="1419" xr:uid="{00000000-0005-0000-0000-0000040A0000}"/>
    <cellStyle name="Note 2 2 2 3 2 8" xfId="1420" xr:uid="{00000000-0005-0000-0000-0000050A0000}"/>
    <cellStyle name="Note 2 2 2 3 2 9" xfId="1421" xr:uid="{00000000-0005-0000-0000-0000060A0000}"/>
    <cellStyle name="Note 2 2 2 3 3" xfId="1422" xr:uid="{00000000-0005-0000-0000-0000070A0000}"/>
    <cellStyle name="Note 2 2 2 3 4" xfId="1423" xr:uid="{00000000-0005-0000-0000-0000080A0000}"/>
    <cellStyle name="Note 2 2 2 3 5" xfId="1424" xr:uid="{00000000-0005-0000-0000-0000090A0000}"/>
    <cellStyle name="Note 2 2 2 4" xfId="261" xr:uid="{00000000-0005-0000-0000-00000A0A0000}"/>
    <cellStyle name="Note 2 2 2 4 10" xfId="1425" xr:uid="{00000000-0005-0000-0000-00000B0A0000}"/>
    <cellStyle name="Note 2 2 2 4 11" xfId="1426" xr:uid="{00000000-0005-0000-0000-00000C0A0000}"/>
    <cellStyle name="Note 2 2 2 4 12" xfId="1427" xr:uid="{00000000-0005-0000-0000-00000D0A0000}"/>
    <cellStyle name="Note 2 2 2 4 13" xfId="1428" xr:uid="{00000000-0005-0000-0000-00000E0A0000}"/>
    <cellStyle name="Note 2 2 2 4 14" xfId="1429" xr:uid="{00000000-0005-0000-0000-00000F0A0000}"/>
    <cellStyle name="Note 2 2 2 4 2" xfId="375" xr:uid="{00000000-0005-0000-0000-0000100A0000}"/>
    <cellStyle name="Note 2 2 2 4 2 10" xfId="1430" xr:uid="{00000000-0005-0000-0000-0000110A0000}"/>
    <cellStyle name="Note 2 2 2 4 2 11" xfId="1431" xr:uid="{00000000-0005-0000-0000-0000120A0000}"/>
    <cellStyle name="Note 2 2 2 4 2 12" xfId="1432" xr:uid="{00000000-0005-0000-0000-0000130A0000}"/>
    <cellStyle name="Note 2 2 2 4 2 13" xfId="1433" xr:uid="{00000000-0005-0000-0000-0000140A0000}"/>
    <cellStyle name="Note 2 2 2 4 2 2" xfId="1434" xr:uid="{00000000-0005-0000-0000-0000150A0000}"/>
    <cellStyle name="Note 2 2 2 4 2 3" xfId="1435" xr:uid="{00000000-0005-0000-0000-0000160A0000}"/>
    <cellStyle name="Note 2 2 2 4 2 4" xfId="1436" xr:uid="{00000000-0005-0000-0000-0000170A0000}"/>
    <cellStyle name="Note 2 2 2 4 2 5" xfId="1437" xr:uid="{00000000-0005-0000-0000-0000180A0000}"/>
    <cellStyle name="Note 2 2 2 4 2 6" xfId="1438" xr:uid="{00000000-0005-0000-0000-0000190A0000}"/>
    <cellStyle name="Note 2 2 2 4 2 7" xfId="1439" xr:uid="{00000000-0005-0000-0000-00001A0A0000}"/>
    <cellStyle name="Note 2 2 2 4 2 8" xfId="1440" xr:uid="{00000000-0005-0000-0000-00001B0A0000}"/>
    <cellStyle name="Note 2 2 2 4 2 9" xfId="1441" xr:uid="{00000000-0005-0000-0000-00001C0A0000}"/>
    <cellStyle name="Note 2 2 2 4 3" xfId="1442" xr:uid="{00000000-0005-0000-0000-00001D0A0000}"/>
    <cellStyle name="Note 2 2 2 4 4" xfId="1443" xr:uid="{00000000-0005-0000-0000-00001E0A0000}"/>
    <cellStyle name="Note 2 2 2 4 5" xfId="1444" xr:uid="{00000000-0005-0000-0000-00001F0A0000}"/>
    <cellStyle name="Note 2 2 2 4 6" xfId="1445" xr:uid="{00000000-0005-0000-0000-0000200A0000}"/>
    <cellStyle name="Note 2 2 2 4 7" xfId="1446" xr:uid="{00000000-0005-0000-0000-0000210A0000}"/>
    <cellStyle name="Note 2 2 2 4 8" xfId="1447" xr:uid="{00000000-0005-0000-0000-0000220A0000}"/>
    <cellStyle name="Note 2 2 2 4 9" xfId="1448" xr:uid="{00000000-0005-0000-0000-0000230A0000}"/>
    <cellStyle name="Note 2 2 2 5" xfId="1449" xr:uid="{00000000-0005-0000-0000-0000240A0000}"/>
    <cellStyle name="Note 2 2 2 6" xfId="1450" xr:uid="{00000000-0005-0000-0000-0000250A0000}"/>
    <cellStyle name="Note 2 2 2 7" xfId="1451" xr:uid="{00000000-0005-0000-0000-0000260A0000}"/>
    <cellStyle name="Note 2 2 3" xfId="221" xr:uid="{00000000-0005-0000-0000-0000270A0000}"/>
    <cellStyle name="Note 2 2 3 2" xfId="240" xr:uid="{00000000-0005-0000-0000-0000280A0000}"/>
    <cellStyle name="Note 2 2 3 2 2" xfId="275" xr:uid="{00000000-0005-0000-0000-0000290A0000}"/>
    <cellStyle name="Note 2 2 3 2 2 10" xfId="1452" xr:uid="{00000000-0005-0000-0000-00002A0A0000}"/>
    <cellStyle name="Note 2 2 3 2 2 11" xfId="1453" xr:uid="{00000000-0005-0000-0000-00002B0A0000}"/>
    <cellStyle name="Note 2 2 3 2 2 12" xfId="1454" xr:uid="{00000000-0005-0000-0000-00002C0A0000}"/>
    <cellStyle name="Note 2 2 3 2 2 13" xfId="1455" xr:uid="{00000000-0005-0000-0000-00002D0A0000}"/>
    <cellStyle name="Note 2 2 3 2 2 14" xfId="1456" xr:uid="{00000000-0005-0000-0000-00002E0A0000}"/>
    <cellStyle name="Note 2 2 3 2 2 2" xfId="389" xr:uid="{00000000-0005-0000-0000-00002F0A0000}"/>
    <cellStyle name="Note 2 2 3 2 2 2 10" xfId="1457" xr:uid="{00000000-0005-0000-0000-0000300A0000}"/>
    <cellStyle name="Note 2 2 3 2 2 2 11" xfId="1458" xr:uid="{00000000-0005-0000-0000-0000310A0000}"/>
    <cellStyle name="Note 2 2 3 2 2 2 12" xfId="1459" xr:uid="{00000000-0005-0000-0000-0000320A0000}"/>
    <cellStyle name="Note 2 2 3 2 2 2 13" xfId="1460" xr:uid="{00000000-0005-0000-0000-0000330A0000}"/>
    <cellStyle name="Note 2 2 3 2 2 2 2" xfId="1461" xr:uid="{00000000-0005-0000-0000-0000340A0000}"/>
    <cellStyle name="Note 2 2 3 2 2 2 3" xfId="1462" xr:uid="{00000000-0005-0000-0000-0000350A0000}"/>
    <cellStyle name="Note 2 2 3 2 2 2 4" xfId="1463" xr:uid="{00000000-0005-0000-0000-0000360A0000}"/>
    <cellStyle name="Note 2 2 3 2 2 2 5" xfId="1464" xr:uid="{00000000-0005-0000-0000-0000370A0000}"/>
    <cellStyle name="Note 2 2 3 2 2 2 6" xfId="1465" xr:uid="{00000000-0005-0000-0000-0000380A0000}"/>
    <cellStyle name="Note 2 2 3 2 2 2 7" xfId="1466" xr:uid="{00000000-0005-0000-0000-0000390A0000}"/>
    <cellStyle name="Note 2 2 3 2 2 2 8" xfId="1467" xr:uid="{00000000-0005-0000-0000-00003A0A0000}"/>
    <cellStyle name="Note 2 2 3 2 2 2 9" xfId="1468" xr:uid="{00000000-0005-0000-0000-00003B0A0000}"/>
    <cellStyle name="Note 2 2 3 2 2 3" xfId="1469" xr:uid="{00000000-0005-0000-0000-00003C0A0000}"/>
    <cellStyle name="Note 2 2 3 2 2 4" xfId="1470" xr:uid="{00000000-0005-0000-0000-00003D0A0000}"/>
    <cellStyle name="Note 2 2 3 2 2 5" xfId="1471" xr:uid="{00000000-0005-0000-0000-00003E0A0000}"/>
    <cellStyle name="Note 2 2 3 2 2 6" xfId="1472" xr:uid="{00000000-0005-0000-0000-00003F0A0000}"/>
    <cellStyle name="Note 2 2 3 2 2 7" xfId="1473" xr:uid="{00000000-0005-0000-0000-0000400A0000}"/>
    <cellStyle name="Note 2 2 3 2 2 8" xfId="1474" xr:uid="{00000000-0005-0000-0000-0000410A0000}"/>
    <cellStyle name="Note 2 2 3 2 2 9" xfId="1475" xr:uid="{00000000-0005-0000-0000-0000420A0000}"/>
    <cellStyle name="Note 2 2 3 2 3" xfId="1476" xr:uid="{00000000-0005-0000-0000-0000430A0000}"/>
    <cellStyle name="Note 2 2 3 2 4" xfId="1477" xr:uid="{00000000-0005-0000-0000-0000440A0000}"/>
    <cellStyle name="Note 2 2 3 2 5" xfId="1478" xr:uid="{00000000-0005-0000-0000-0000450A0000}"/>
    <cellStyle name="Note 2 2 3 3" xfId="257" xr:uid="{00000000-0005-0000-0000-0000460A0000}"/>
    <cellStyle name="Note 2 2 3 3 10" xfId="1479" xr:uid="{00000000-0005-0000-0000-0000470A0000}"/>
    <cellStyle name="Note 2 2 3 3 11" xfId="1480" xr:uid="{00000000-0005-0000-0000-0000480A0000}"/>
    <cellStyle name="Note 2 2 3 3 12" xfId="1481" xr:uid="{00000000-0005-0000-0000-0000490A0000}"/>
    <cellStyle name="Note 2 2 3 3 13" xfId="1482" xr:uid="{00000000-0005-0000-0000-00004A0A0000}"/>
    <cellStyle name="Note 2 2 3 3 14" xfId="1483" xr:uid="{00000000-0005-0000-0000-00004B0A0000}"/>
    <cellStyle name="Note 2 2 3 3 2" xfId="371" xr:uid="{00000000-0005-0000-0000-00004C0A0000}"/>
    <cellStyle name="Note 2 2 3 3 2 10" xfId="1484" xr:uid="{00000000-0005-0000-0000-00004D0A0000}"/>
    <cellStyle name="Note 2 2 3 3 2 11" xfId="1485" xr:uid="{00000000-0005-0000-0000-00004E0A0000}"/>
    <cellStyle name="Note 2 2 3 3 2 12" xfId="1486" xr:uid="{00000000-0005-0000-0000-00004F0A0000}"/>
    <cellStyle name="Note 2 2 3 3 2 13" xfId="1487" xr:uid="{00000000-0005-0000-0000-0000500A0000}"/>
    <cellStyle name="Note 2 2 3 3 2 2" xfId="1488" xr:uid="{00000000-0005-0000-0000-0000510A0000}"/>
    <cellStyle name="Note 2 2 3 3 2 3" xfId="1489" xr:uid="{00000000-0005-0000-0000-0000520A0000}"/>
    <cellStyle name="Note 2 2 3 3 2 4" xfId="1490" xr:uid="{00000000-0005-0000-0000-0000530A0000}"/>
    <cellStyle name="Note 2 2 3 3 2 5" xfId="1491" xr:uid="{00000000-0005-0000-0000-0000540A0000}"/>
    <cellStyle name="Note 2 2 3 3 2 6" xfId="1492" xr:uid="{00000000-0005-0000-0000-0000550A0000}"/>
    <cellStyle name="Note 2 2 3 3 2 7" xfId="1493" xr:uid="{00000000-0005-0000-0000-0000560A0000}"/>
    <cellStyle name="Note 2 2 3 3 2 8" xfId="1494" xr:uid="{00000000-0005-0000-0000-0000570A0000}"/>
    <cellStyle name="Note 2 2 3 3 2 9" xfId="1495" xr:uid="{00000000-0005-0000-0000-0000580A0000}"/>
    <cellStyle name="Note 2 2 3 3 3" xfId="1496" xr:uid="{00000000-0005-0000-0000-0000590A0000}"/>
    <cellStyle name="Note 2 2 3 3 4" xfId="1497" xr:uid="{00000000-0005-0000-0000-00005A0A0000}"/>
    <cellStyle name="Note 2 2 3 3 5" xfId="1498" xr:uid="{00000000-0005-0000-0000-00005B0A0000}"/>
    <cellStyle name="Note 2 2 3 3 6" xfId="1499" xr:uid="{00000000-0005-0000-0000-00005C0A0000}"/>
    <cellStyle name="Note 2 2 3 3 7" xfId="1500" xr:uid="{00000000-0005-0000-0000-00005D0A0000}"/>
    <cellStyle name="Note 2 2 3 3 8" xfId="1501" xr:uid="{00000000-0005-0000-0000-00005E0A0000}"/>
    <cellStyle name="Note 2 2 3 3 9" xfId="1502" xr:uid="{00000000-0005-0000-0000-00005F0A0000}"/>
    <cellStyle name="Note 2 2 3 4" xfId="1503" xr:uid="{00000000-0005-0000-0000-0000600A0000}"/>
    <cellStyle name="Note 2 2 3 5" xfId="1504" xr:uid="{00000000-0005-0000-0000-0000610A0000}"/>
    <cellStyle name="Note 2 2 3 6" xfId="1505" xr:uid="{00000000-0005-0000-0000-0000620A0000}"/>
    <cellStyle name="Note 2 2 4" xfId="227" xr:uid="{00000000-0005-0000-0000-0000630A0000}"/>
    <cellStyle name="Note 2 2 4 2" xfId="258" xr:uid="{00000000-0005-0000-0000-0000640A0000}"/>
    <cellStyle name="Note 2 2 4 2 10" xfId="1506" xr:uid="{00000000-0005-0000-0000-0000650A0000}"/>
    <cellStyle name="Note 2 2 4 2 11" xfId="1507" xr:uid="{00000000-0005-0000-0000-0000660A0000}"/>
    <cellStyle name="Note 2 2 4 2 12" xfId="1508" xr:uid="{00000000-0005-0000-0000-0000670A0000}"/>
    <cellStyle name="Note 2 2 4 2 13" xfId="1509" xr:uid="{00000000-0005-0000-0000-0000680A0000}"/>
    <cellStyle name="Note 2 2 4 2 14" xfId="1510" xr:uid="{00000000-0005-0000-0000-0000690A0000}"/>
    <cellStyle name="Note 2 2 4 2 2" xfId="372" xr:uid="{00000000-0005-0000-0000-00006A0A0000}"/>
    <cellStyle name="Note 2 2 4 2 2 10" xfId="1511" xr:uid="{00000000-0005-0000-0000-00006B0A0000}"/>
    <cellStyle name="Note 2 2 4 2 2 11" xfId="1512" xr:uid="{00000000-0005-0000-0000-00006C0A0000}"/>
    <cellStyle name="Note 2 2 4 2 2 12" xfId="1513" xr:uid="{00000000-0005-0000-0000-00006D0A0000}"/>
    <cellStyle name="Note 2 2 4 2 2 13" xfId="1514" xr:uid="{00000000-0005-0000-0000-00006E0A0000}"/>
    <cellStyle name="Note 2 2 4 2 2 2" xfId="1515" xr:uid="{00000000-0005-0000-0000-00006F0A0000}"/>
    <cellStyle name="Note 2 2 4 2 2 3" xfId="1516" xr:uid="{00000000-0005-0000-0000-0000700A0000}"/>
    <cellStyle name="Note 2 2 4 2 2 4" xfId="1517" xr:uid="{00000000-0005-0000-0000-0000710A0000}"/>
    <cellStyle name="Note 2 2 4 2 2 5" xfId="1518" xr:uid="{00000000-0005-0000-0000-0000720A0000}"/>
    <cellStyle name="Note 2 2 4 2 2 6" xfId="1519" xr:uid="{00000000-0005-0000-0000-0000730A0000}"/>
    <cellStyle name="Note 2 2 4 2 2 7" xfId="1520" xr:uid="{00000000-0005-0000-0000-0000740A0000}"/>
    <cellStyle name="Note 2 2 4 2 2 8" xfId="1521" xr:uid="{00000000-0005-0000-0000-0000750A0000}"/>
    <cellStyle name="Note 2 2 4 2 2 9" xfId="1522" xr:uid="{00000000-0005-0000-0000-0000760A0000}"/>
    <cellStyle name="Note 2 2 4 2 3" xfId="1523" xr:uid="{00000000-0005-0000-0000-0000770A0000}"/>
    <cellStyle name="Note 2 2 4 2 4" xfId="1524" xr:uid="{00000000-0005-0000-0000-0000780A0000}"/>
    <cellStyle name="Note 2 2 4 2 5" xfId="1525" xr:uid="{00000000-0005-0000-0000-0000790A0000}"/>
    <cellStyle name="Note 2 2 4 2 6" xfId="1526" xr:uid="{00000000-0005-0000-0000-00007A0A0000}"/>
    <cellStyle name="Note 2 2 4 2 7" xfId="1527" xr:uid="{00000000-0005-0000-0000-00007B0A0000}"/>
    <cellStyle name="Note 2 2 4 2 8" xfId="1528" xr:uid="{00000000-0005-0000-0000-00007C0A0000}"/>
    <cellStyle name="Note 2 2 4 2 9" xfId="1529" xr:uid="{00000000-0005-0000-0000-00007D0A0000}"/>
    <cellStyle name="Note 2 2 4 3" xfId="1530" xr:uid="{00000000-0005-0000-0000-00007E0A0000}"/>
    <cellStyle name="Note 2 2 4 4" xfId="1531" xr:uid="{00000000-0005-0000-0000-00007F0A0000}"/>
    <cellStyle name="Note 2 2 4 5" xfId="1532" xr:uid="{00000000-0005-0000-0000-0000800A0000}"/>
    <cellStyle name="Note 2 2 5" xfId="246" xr:uid="{00000000-0005-0000-0000-0000810A0000}"/>
    <cellStyle name="Note 2 2 5 10" xfId="1533" xr:uid="{00000000-0005-0000-0000-0000820A0000}"/>
    <cellStyle name="Note 2 2 5 11" xfId="1534" xr:uid="{00000000-0005-0000-0000-0000830A0000}"/>
    <cellStyle name="Note 2 2 5 12" xfId="1535" xr:uid="{00000000-0005-0000-0000-0000840A0000}"/>
    <cellStyle name="Note 2 2 5 13" xfId="1536" xr:uid="{00000000-0005-0000-0000-0000850A0000}"/>
    <cellStyle name="Note 2 2 5 14" xfId="1537" xr:uid="{00000000-0005-0000-0000-0000860A0000}"/>
    <cellStyle name="Note 2 2 5 2" xfId="360" xr:uid="{00000000-0005-0000-0000-0000870A0000}"/>
    <cellStyle name="Note 2 2 5 2 10" xfId="1538" xr:uid="{00000000-0005-0000-0000-0000880A0000}"/>
    <cellStyle name="Note 2 2 5 2 11" xfId="1539" xr:uid="{00000000-0005-0000-0000-0000890A0000}"/>
    <cellStyle name="Note 2 2 5 2 12" xfId="1540" xr:uid="{00000000-0005-0000-0000-00008A0A0000}"/>
    <cellStyle name="Note 2 2 5 2 13" xfId="1541" xr:uid="{00000000-0005-0000-0000-00008B0A0000}"/>
    <cellStyle name="Note 2 2 5 2 2" xfId="1542" xr:uid="{00000000-0005-0000-0000-00008C0A0000}"/>
    <cellStyle name="Note 2 2 5 2 3" xfId="1543" xr:uid="{00000000-0005-0000-0000-00008D0A0000}"/>
    <cellStyle name="Note 2 2 5 2 4" xfId="1544" xr:uid="{00000000-0005-0000-0000-00008E0A0000}"/>
    <cellStyle name="Note 2 2 5 2 5" xfId="1545" xr:uid="{00000000-0005-0000-0000-00008F0A0000}"/>
    <cellStyle name="Note 2 2 5 2 6" xfId="1546" xr:uid="{00000000-0005-0000-0000-0000900A0000}"/>
    <cellStyle name="Note 2 2 5 2 7" xfId="1547" xr:uid="{00000000-0005-0000-0000-0000910A0000}"/>
    <cellStyle name="Note 2 2 5 2 8" xfId="1548" xr:uid="{00000000-0005-0000-0000-0000920A0000}"/>
    <cellStyle name="Note 2 2 5 2 9" xfId="1549" xr:uid="{00000000-0005-0000-0000-0000930A0000}"/>
    <cellStyle name="Note 2 2 5 3" xfId="1550" xr:uid="{00000000-0005-0000-0000-0000940A0000}"/>
    <cellStyle name="Note 2 2 5 4" xfId="1551" xr:uid="{00000000-0005-0000-0000-0000950A0000}"/>
    <cellStyle name="Note 2 2 5 5" xfId="1552" xr:uid="{00000000-0005-0000-0000-0000960A0000}"/>
    <cellStyle name="Note 2 2 5 6" xfId="1553" xr:uid="{00000000-0005-0000-0000-0000970A0000}"/>
    <cellStyle name="Note 2 2 5 7" xfId="1554" xr:uid="{00000000-0005-0000-0000-0000980A0000}"/>
    <cellStyle name="Note 2 2 5 8" xfId="1555" xr:uid="{00000000-0005-0000-0000-0000990A0000}"/>
    <cellStyle name="Note 2 2 5 9" xfId="1556" xr:uid="{00000000-0005-0000-0000-00009A0A0000}"/>
    <cellStyle name="Note 2 2 6" xfId="1557" xr:uid="{00000000-0005-0000-0000-00009B0A0000}"/>
    <cellStyle name="Note 2 2 7" xfId="1558" xr:uid="{00000000-0005-0000-0000-00009C0A0000}"/>
    <cellStyle name="Note 2 2 8" xfId="1559" xr:uid="{00000000-0005-0000-0000-00009D0A0000}"/>
    <cellStyle name="Note 2 3" xfId="170" xr:uid="{00000000-0005-0000-0000-00009E0A0000}"/>
    <cellStyle name="Note 2 3 10" xfId="1560" xr:uid="{00000000-0005-0000-0000-00009F0A0000}"/>
    <cellStyle name="Note 2 3 11" xfId="1561" xr:uid="{00000000-0005-0000-0000-0000A00A0000}"/>
    <cellStyle name="Note 2 3 12" xfId="1562" xr:uid="{00000000-0005-0000-0000-0000A10A0000}"/>
    <cellStyle name="Note 2 3 13" xfId="1563" xr:uid="{00000000-0005-0000-0000-0000A20A0000}"/>
    <cellStyle name="Note 2 3 14" xfId="1564" xr:uid="{00000000-0005-0000-0000-0000A30A0000}"/>
    <cellStyle name="Note 2 3 2" xfId="344" xr:uid="{00000000-0005-0000-0000-0000A40A0000}"/>
    <cellStyle name="Note 2 3 2 10" xfId="1565" xr:uid="{00000000-0005-0000-0000-0000A50A0000}"/>
    <cellStyle name="Note 2 3 2 11" xfId="1566" xr:uid="{00000000-0005-0000-0000-0000A60A0000}"/>
    <cellStyle name="Note 2 3 2 12" xfId="1567" xr:uid="{00000000-0005-0000-0000-0000A70A0000}"/>
    <cellStyle name="Note 2 3 2 13" xfId="1568" xr:uid="{00000000-0005-0000-0000-0000A80A0000}"/>
    <cellStyle name="Note 2 3 2 2" xfId="1569" xr:uid="{00000000-0005-0000-0000-0000A90A0000}"/>
    <cellStyle name="Note 2 3 2 3" xfId="1570" xr:uid="{00000000-0005-0000-0000-0000AA0A0000}"/>
    <cellStyle name="Note 2 3 2 4" xfId="1571" xr:uid="{00000000-0005-0000-0000-0000AB0A0000}"/>
    <cellStyle name="Note 2 3 2 5" xfId="1572" xr:uid="{00000000-0005-0000-0000-0000AC0A0000}"/>
    <cellStyle name="Note 2 3 2 6" xfId="1573" xr:uid="{00000000-0005-0000-0000-0000AD0A0000}"/>
    <cellStyle name="Note 2 3 2 7" xfId="1574" xr:uid="{00000000-0005-0000-0000-0000AE0A0000}"/>
    <cellStyle name="Note 2 3 2 8" xfId="1575" xr:uid="{00000000-0005-0000-0000-0000AF0A0000}"/>
    <cellStyle name="Note 2 3 2 9" xfId="1576" xr:uid="{00000000-0005-0000-0000-0000B00A0000}"/>
    <cellStyle name="Note 2 3 3" xfId="1577" xr:uid="{00000000-0005-0000-0000-0000B10A0000}"/>
    <cellStyle name="Note 2 3 4" xfId="1578" xr:uid="{00000000-0005-0000-0000-0000B20A0000}"/>
    <cellStyle name="Note 2 3 5" xfId="1579" xr:uid="{00000000-0005-0000-0000-0000B30A0000}"/>
    <cellStyle name="Note 2 3 6" xfId="1580" xr:uid="{00000000-0005-0000-0000-0000B40A0000}"/>
    <cellStyle name="Note 2 3 7" xfId="1581" xr:uid="{00000000-0005-0000-0000-0000B50A0000}"/>
    <cellStyle name="Note 2 3 8" xfId="1582" xr:uid="{00000000-0005-0000-0000-0000B60A0000}"/>
    <cellStyle name="Note 2 3 9" xfId="1583" xr:uid="{00000000-0005-0000-0000-0000B70A0000}"/>
    <cellStyle name="Note 2 4" xfId="326" xr:uid="{00000000-0005-0000-0000-0000B80A0000}"/>
    <cellStyle name="Note 2 4 2" xfId="471" xr:uid="{00000000-0005-0000-0000-0000B90A0000}"/>
    <cellStyle name="Note 2 4 2 2" xfId="1584" xr:uid="{00000000-0005-0000-0000-0000BA0A0000}"/>
    <cellStyle name="Note 2 4 2 2 2" xfId="2592" xr:uid="{00000000-0005-0000-0000-0000BB0A0000}"/>
    <cellStyle name="Note 2 4 2 2 2 2" xfId="3598" xr:uid="{00000000-0005-0000-0000-0000BC0A0000}"/>
    <cellStyle name="Note 2 4 2 2 3" xfId="3118" xr:uid="{00000000-0005-0000-0000-0000BD0A0000}"/>
    <cellStyle name="Note 2 4 2 3" xfId="1585" xr:uid="{00000000-0005-0000-0000-0000BE0A0000}"/>
    <cellStyle name="Note 2 4 2 3 2" xfId="2593" xr:uid="{00000000-0005-0000-0000-0000BF0A0000}"/>
    <cellStyle name="Note 2 4 2 3 2 2" xfId="3599" xr:uid="{00000000-0005-0000-0000-0000C00A0000}"/>
    <cellStyle name="Note 2 4 2 3 3" xfId="3119" xr:uid="{00000000-0005-0000-0000-0000C10A0000}"/>
    <cellStyle name="Note 2 4 2 4" xfId="1586" xr:uid="{00000000-0005-0000-0000-0000C20A0000}"/>
    <cellStyle name="Note 2 4 2 4 2" xfId="2594" xr:uid="{00000000-0005-0000-0000-0000C30A0000}"/>
    <cellStyle name="Note 2 4 2 4 2 2" xfId="3600" xr:uid="{00000000-0005-0000-0000-0000C40A0000}"/>
    <cellStyle name="Note 2 4 2 4 3" xfId="3120" xr:uid="{00000000-0005-0000-0000-0000C50A0000}"/>
    <cellStyle name="Note 2 4 2 5" xfId="2263" xr:uid="{00000000-0005-0000-0000-0000C60A0000}"/>
    <cellStyle name="Note 2 4 2 5 2" xfId="3269" xr:uid="{00000000-0005-0000-0000-0000C70A0000}"/>
    <cellStyle name="Note 2 4 2 6" xfId="2789" xr:uid="{00000000-0005-0000-0000-0000C80A0000}"/>
    <cellStyle name="Note 2 4 3" xfId="1587" xr:uid="{00000000-0005-0000-0000-0000C90A0000}"/>
    <cellStyle name="Note 2 4 3 2" xfId="2595" xr:uid="{00000000-0005-0000-0000-0000CA0A0000}"/>
    <cellStyle name="Note 2 4 3 2 2" xfId="3601" xr:uid="{00000000-0005-0000-0000-0000CB0A0000}"/>
    <cellStyle name="Note 2 4 3 3" xfId="3121" xr:uid="{00000000-0005-0000-0000-0000CC0A0000}"/>
    <cellStyle name="Note 2 4 4" xfId="1588" xr:uid="{00000000-0005-0000-0000-0000CD0A0000}"/>
    <cellStyle name="Note 2 4 4 2" xfId="2596" xr:uid="{00000000-0005-0000-0000-0000CE0A0000}"/>
    <cellStyle name="Note 2 4 4 2 2" xfId="3602" xr:uid="{00000000-0005-0000-0000-0000CF0A0000}"/>
    <cellStyle name="Note 2 4 4 3" xfId="3122" xr:uid="{00000000-0005-0000-0000-0000D00A0000}"/>
    <cellStyle name="Note 2 4 5" xfId="1589" xr:uid="{00000000-0005-0000-0000-0000D10A0000}"/>
    <cellStyle name="Note 2 4 5 2" xfId="2597" xr:uid="{00000000-0005-0000-0000-0000D20A0000}"/>
    <cellStyle name="Note 2 4 5 2 2" xfId="3603" xr:uid="{00000000-0005-0000-0000-0000D30A0000}"/>
    <cellStyle name="Note 2 4 5 3" xfId="3123" xr:uid="{00000000-0005-0000-0000-0000D40A0000}"/>
    <cellStyle name="Note 2 4 6" xfId="2203" xr:uid="{00000000-0005-0000-0000-0000D50A0000}"/>
    <cellStyle name="Note 2 4 6 2" xfId="3209" xr:uid="{00000000-0005-0000-0000-0000D60A0000}"/>
    <cellStyle name="Note 2 4 7" xfId="2729" xr:uid="{00000000-0005-0000-0000-0000D70A0000}"/>
    <cellStyle name="Note 2 5" xfId="439" xr:uid="{00000000-0005-0000-0000-0000D80A0000}"/>
    <cellStyle name="Note 2 5 2" xfId="1590" xr:uid="{00000000-0005-0000-0000-0000D90A0000}"/>
    <cellStyle name="Note 2 5 2 2" xfId="2598" xr:uid="{00000000-0005-0000-0000-0000DA0A0000}"/>
    <cellStyle name="Note 2 5 2 2 2" xfId="3604" xr:uid="{00000000-0005-0000-0000-0000DB0A0000}"/>
    <cellStyle name="Note 2 5 2 3" xfId="3124" xr:uid="{00000000-0005-0000-0000-0000DC0A0000}"/>
    <cellStyle name="Note 2 5 3" xfId="1591" xr:uid="{00000000-0005-0000-0000-0000DD0A0000}"/>
    <cellStyle name="Note 2 5 3 2" xfId="2599" xr:uid="{00000000-0005-0000-0000-0000DE0A0000}"/>
    <cellStyle name="Note 2 5 3 2 2" xfId="3605" xr:uid="{00000000-0005-0000-0000-0000DF0A0000}"/>
    <cellStyle name="Note 2 5 3 3" xfId="3125" xr:uid="{00000000-0005-0000-0000-0000E00A0000}"/>
    <cellStyle name="Note 2 5 4" xfId="1592" xr:uid="{00000000-0005-0000-0000-0000E10A0000}"/>
    <cellStyle name="Note 2 5 4 2" xfId="2600" xr:uid="{00000000-0005-0000-0000-0000E20A0000}"/>
    <cellStyle name="Note 2 5 4 2 2" xfId="3606" xr:uid="{00000000-0005-0000-0000-0000E30A0000}"/>
    <cellStyle name="Note 2 5 4 3" xfId="3126" xr:uid="{00000000-0005-0000-0000-0000E40A0000}"/>
    <cellStyle name="Note 2 5 5" xfId="2233" xr:uid="{00000000-0005-0000-0000-0000E50A0000}"/>
    <cellStyle name="Note 2 5 5 2" xfId="3239" xr:uid="{00000000-0005-0000-0000-0000E60A0000}"/>
    <cellStyle name="Note 2 5 6" xfId="2759" xr:uid="{00000000-0005-0000-0000-0000E70A0000}"/>
    <cellStyle name="Note 2 6" xfId="1593" xr:uid="{00000000-0005-0000-0000-0000E80A0000}"/>
    <cellStyle name="Note 2 6 2" xfId="2601" xr:uid="{00000000-0005-0000-0000-0000E90A0000}"/>
    <cellStyle name="Note 2 6 2 2" xfId="3607" xr:uid="{00000000-0005-0000-0000-0000EA0A0000}"/>
    <cellStyle name="Note 2 6 3" xfId="3127" xr:uid="{00000000-0005-0000-0000-0000EB0A0000}"/>
    <cellStyle name="Note 2 7" xfId="1594" xr:uid="{00000000-0005-0000-0000-0000EC0A0000}"/>
    <cellStyle name="Note 2 7 2" xfId="2602" xr:uid="{00000000-0005-0000-0000-0000ED0A0000}"/>
    <cellStyle name="Note 2 7 2 2" xfId="3608" xr:uid="{00000000-0005-0000-0000-0000EE0A0000}"/>
    <cellStyle name="Note 2 7 3" xfId="3128" xr:uid="{00000000-0005-0000-0000-0000EF0A0000}"/>
    <cellStyle name="Note 2 8" xfId="1595" xr:uid="{00000000-0005-0000-0000-0000F00A0000}"/>
    <cellStyle name="Note 2 8 2" xfId="2603" xr:uid="{00000000-0005-0000-0000-0000F10A0000}"/>
    <cellStyle name="Note 2 8 2 2" xfId="3609" xr:uid="{00000000-0005-0000-0000-0000F20A0000}"/>
    <cellStyle name="Note 2 8 3" xfId="3129" xr:uid="{00000000-0005-0000-0000-0000F30A0000}"/>
    <cellStyle name="Note 2 9" xfId="2173" xr:uid="{00000000-0005-0000-0000-0000F40A0000}"/>
    <cellStyle name="Note 2 9 2" xfId="3179" xr:uid="{00000000-0005-0000-0000-0000F50A0000}"/>
    <cellStyle name="Note 3" xfId="171" xr:uid="{00000000-0005-0000-0000-0000F60A0000}"/>
    <cellStyle name="Note 3 10" xfId="2715" xr:uid="{00000000-0005-0000-0000-0000F70A0000}"/>
    <cellStyle name="Note 3 2" xfId="185" xr:uid="{00000000-0005-0000-0000-0000F80A0000}"/>
    <cellStyle name="Note 3 2 2" xfId="214" xr:uid="{00000000-0005-0000-0000-0000F90A0000}"/>
    <cellStyle name="Note 3 2 2 2" xfId="359" xr:uid="{00000000-0005-0000-0000-0000FA0A0000}"/>
    <cellStyle name="Note 3 2 2 2 2" xfId="499" xr:uid="{00000000-0005-0000-0000-0000FB0A0000}"/>
    <cellStyle name="Note 3 2 2 2 2 2" xfId="1596" xr:uid="{00000000-0005-0000-0000-0000FC0A0000}"/>
    <cellStyle name="Note 3 2 2 2 2 2 2" xfId="2604" xr:uid="{00000000-0005-0000-0000-0000FD0A0000}"/>
    <cellStyle name="Note 3 2 2 2 2 2 2 2" xfId="3610" xr:uid="{00000000-0005-0000-0000-0000FE0A0000}"/>
    <cellStyle name="Note 3 2 2 2 2 2 3" xfId="3130" xr:uid="{00000000-0005-0000-0000-0000FF0A0000}"/>
    <cellStyle name="Note 3 2 2 2 2 3" xfId="1597" xr:uid="{00000000-0005-0000-0000-0000000B0000}"/>
    <cellStyle name="Note 3 2 2 2 2 3 2" xfId="2605" xr:uid="{00000000-0005-0000-0000-0000010B0000}"/>
    <cellStyle name="Note 3 2 2 2 2 3 2 2" xfId="3611" xr:uid="{00000000-0005-0000-0000-0000020B0000}"/>
    <cellStyle name="Note 3 2 2 2 2 3 3" xfId="3131" xr:uid="{00000000-0005-0000-0000-0000030B0000}"/>
    <cellStyle name="Note 3 2 2 2 2 4" xfId="1598" xr:uid="{00000000-0005-0000-0000-0000040B0000}"/>
    <cellStyle name="Note 3 2 2 2 2 4 2" xfId="2606" xr:uid="{00000000-0005-0000-0000-0000050B0000}"/>
    <cellStyle name="Note 3 2 2 2 2 4 2 2" xfId="3612" xr:uid="{00000000-0005-0000-0000-0000060B0000}"/>
    <cellStyle name="Note 3 2 2 2 2 4 3" xfId="3132" xr:uid="{00000000-0005-0000-0000-0000070B0000}"/>
    <cellStyle name="Note 3 2 2 2 2 5" xfId="2291" xr:uid="{00000000-0005-0000-0000-0000080B0000}"/>
    <cellStyle name="Note 3 2 2 2 2 5 2" xfId="3297" xr:uid="{00000000-0005-0000-0000-0000090B0000}"/>
    <cellStyle name="Note 3 2 2 2 2 6" xfId="2817" xr:uid="{00000000-0005-0000-0000-00000A0B0000}"/>
    <cellStyle name="Note 3 2 2 2 3" xfId="1599" xr:uid="{00000000-0005-0000-0000-00000B0B0000}"/>
    <cellStyle name="Note 3 2 2 2 3 2" xfId="2607" xr:uid="{00000000-0005-0000-0000-00000C0B0000}"/>
    <cellStyle name="Note 3 2 2 2 3 2 2" xfId="3613" xr:uid="{00000000-0005-0000-0000-00000D0B0000}"/>
    <cellStyle name="Note 3 2 2 2 3 3" xfId="3133" xr:uid="{00000000-0005-0000-0000-00000E0B0000}"/>
    <cellStyle name="Note 3 2 2 2 4" xfId="1600" xr:uid="{00000000-0005-0000-0000-00000F0B0000}"/>
    <cellStyle name="Note 3 2 2 2 4 2" xfId="2608" xr:uid="{00000000-0005-0000-0000-0000100B0000}"/>
    <cellStyle name="Note 3 2 2 2 4 2 2" xfId="3614" xr:uid="{00000000-0005-0000-0000-0000110B0000}"/>
    <cellStyle name="Note 3 2 2 2 4 3" xfId="3134" xr:uid="{00000000-0005-0000-0000-0000120B0000}"/>
    <cellStyle name="Note 3 2 2 2 5" xfId="1601" xr:uid="{00000000-0005-0000-0000-0000130B0000}"/>
    <cellStyle name="Note 3 2 2 2 5 2" xfId="2609" xr:uid="{00000000-0005-0000-0000-0000140B0000}"/>
    <cellStyle name="Note 3 2 2 2 5 2 2" xfId="3615" xr:uid="{00000000-0005-0000-0000-0000150B0000}"/>
    <cellStyle name="Note 3 2 2 2 5 3" xfId="3135" xr:uid="{00000000-0005-0000-0000-0000160B0000}"/>
    <cellStyle name="Note 3 2 2 2 6" xfId="2231" xr:uid="{00000000-0005-0000-0000-0000170B0000}"/>
    <cellStyle name="Note 3 2 2 2 6 2" xfId="3237" xr:uid="{00000000-0005-0000-0000-0000180B0000}"/>
    <cellStyle name="Note 3 2 2 2 7" xfId="2757" xr:uid="{00000000-0005-0000-0000-0000190B0000}"/>
    <cellStyle name="Note 3 2 2 3" xfId="468" xr:uid="{00000000-0005-0000-0000-00001A0B0000}"/>
    <cellStyle name="Note 3 2 2 3 2" xfId="1602" xr:uid="{00000000-0005-0000-0000-00001B0B0000}"/>
    <cellStyle name="Note 3 2 2 3 2 2" xfId="2610" xr:uid="{00000000-0005-0000-0000-00001C0B0000}"/>
    <cellStyle name="Note 3 2 2 3 2 2 2" xfId="3616" xr:uid="{00000000-0005-0000-0000-00001D0B0000}"/>
    <cellStyle name="Note 3 2 2 3 2 3" xfId="3136" xr:uid="{00000000-0005-0000-0000-00001E0B0000}"/>
    <cellStyle name="Note 3 2 2 3 3" xfId="1603" xr:uid="{00000000-0005-0000-0000-00001F0B0000}"/>
    <cellStyle name="Note 3 2 2 3 3 2" xfId="2611" xr:uid="{00000000-0005-0000-0000-0000200B0000}"/>
    <cellStyle name="Note 3 2 2 3 3 2 2" xfId="3617" xr:uid="{00000000-0005-0000-0000-0000210B0000}"/>
    <cellStyle name="Note 3 2 2 3 3 3" xfId="3137" xr:uid="{00000000-0005-0000-0000-0000220B0000}"/>
    <cellStyle name="Note 3 2 2 3 4" xfId="1604" xr:uid="{00000000-0005-0000-0000-0000230B0000}"/>
    <cellStyle name="Note 3 2 2 3 4 2" xfId="2612" xr:uid="{00000000-0005-0000-0000-0000240B0000}"/>
    <cellStyle name="Note 3 2 2 3 4 2 2" xfId="3618" xr:uid="{00000000-0005-0000-0000-0000250B0000}"/>
    <cellStyle name="Note 3 2 2 3 4 3" xfId="3138" xr:uid="{00000000-0005-0000-0000-0000260B0000}"/>
    <cellStyle name="Note 3 2 2 3 5" xfId="2261" xr:uid="{00000000-0005-0000-0000-0000270B0000}"/>
    <cellStyle name="Note 3 2 2 3 5 2" xfId="3267" xr:uid="{00000000-0005-0000-0000-0000280B0000}"/>
    <cellStyle name="Note 3 2 2 3 6" xfId="2787" xr:uid="{00000000-0005-0000-0000-0000290B0000}"/>
    <cellStyle name="Note 3 2 2 4" xfId="1605" xr:uid="{00000000-0005-0000-0000-00002A0B0000}"/>
    <cellStyle name="Note 3 2 2 4 2" xfId="2613" xr:uid="{00000000-0005-0000-0000-00002B0B0000}"/>
    <cellStyle name="Note 3 2 2 4 2 2" xfId="3619" xr:uid="{00000000-0005-0000-0000-00002C0B0000}"/>
    <cellStyle name="Note 3 2 2 4 3" xfId="3139" xr:uid="{00000000-0005-0000-0000-00002D0B0000}"/>
    <cellStyle name="Note 3 2 2 5" xfId="1606" xr:uid="{00000000-0005-0000-0000-00002E0B0000}"/>
    <cellStyle name="Note 3 2 2 5 2" xfId="2614" xr:uid="{00000000-0005-0000-0000-00002F0B0000}"/>
    <cellStyle name="Note 3 2 2 5 2 2" xfId="3620" xr:uid="{00000000-0005-0000-0000-0000300B0000}"/>
    <cellStyle name="Note 3 2 2 5 3" xfId="3140" xr:uid="{00000000-0005-0000-0000-0000310B0000}"/>
    <cellStyle name="Note 3 2 2 6" xfId="1607" xr:uid="{00000000-0005-0000-0000-0000320B0000}"/>
    <cellStyle name="Note 3 2 2 6 2" xfId="2615" xr:uid="{00000000-0005-0000-0000-0000330B0000}"/>
    <cellStyle name="Note 3 2 2 6 2 2" xfId="3621" xr:uid="{00000000-0005-0000-0000-0000340B0000}"/>
    <cellStyle name="Note 3 2 2 6 3" xfId="3141" xr:uid="{00000000-0005-0000-0000-0000350B0000}"/>
    <cellStyle name="Note 3 2 2 7" xfId="2201" xr:uid="{00000000-0005-0000-0000-0000360B0000}"/>
    <cellStyle name="Note 3 2 2 7 2" xfId="3207" xr:uid="{00000000-0005-0000-0000-0000370B0000}"/>
    <cellStyle name="Note 3 2 2 8" xfId="2727" xr:uid="{00000000-0005-0000-0000-0000380B0000}"/>
    <cellStyle name="Note 3 2 3" xfId="350" xr:uid="{00000000-0005-0000-0000-0000390B0000}"/>
    <cellStyle name="Note 3 2 3 2" xfId="490" xr:uid="{00000000-0005-0000-0000-00003A0B0000}"/>
    <cellStyle name="Note 3 2 3 2 2" xfId="1608" xr:uid="{00000000-0005-0000-0000-00003B0B0000}"/>
    <cellStyle name="Note 3 2 3 2 2 2" xfId="2616" xr:uid="{00000000-0005-0000-0000-00003C0B0000}"/>
    <cellStyle name="Note 3 2 3 2 2 2 2" xfId="3622" xr:uid="{00000000-0005-0000-0000-00003D0B0000}"/>
    <cellStyle name="Note 3 2 3 2 2 3" xfId="3142" xr:uid="{00000000-0005-0000-0000-00003E0B0000}"/>
    <cellStyle name="Note 3 2 3 2 3" xfId="1609" xr:uid="{00000000-0005-0000-0000-00003F0B0000}"/>
    <cellStyle name="Note 3 2 3 2 3 2" xfId="2617" xr:uid="{00000000-0005-0000-0000-0000400B0000}"/>
    <cellStyle name="Note 3 2 3 2 3 2 2" xfId="3623" xr:uid="{00000000-0005-0000-0000-0000410B0000}"/>
    <cellStyle name="Note 3 2 3 2 3 3" xfId="3143" xr:uid="{00000000-0005-0000-0000-0000420B0000}"/>
    <cellStyle name="Note 3 2 3 2 4" xfId="1610" xr:uid="{00000000-0005-0000-0000-0000430B0000}"/>
    <cellStyle name="Note 3 2 3 2 4 2" xfId="2618" xr:uid="{00000000-0005-0000-0000-0000440B0000}"/>
    <cellStyle name="Note 3 2 3 2 4 2 2" xfId="3624" xr:uid="{00000000-0005-0000-0000-0000450B0000}"/>
    <cellStyle name="Note 3 2 3 2 4 3" xfId="3144" xr:uid="{00000000-0005-0000-0000-0000460B0000}"/>
    <cellStyle name="Note 3 2 3 2 5" xfId="2282" xr:uid="{00000000-0005-0000-0000-0000470B0000}"/>
    <cellStyle name="Note 3 2 3 2 5 2" xfId="3288" xr:uid="{00000000-0005-0000-0000-0000480B0000}"/>
    <cellStyle name="Note 3 2 3 2 6" xfId="2808" xr:uid="{00000000-0005-0000-0000-0000490B0000}"/>
    <cellStyle name="Note 3 2 3 3" xfId="1611" xr:uid="{00000000-0005-0000-0000-00004A0B0000}"/>
    <cellStyle name="Note 3 2 3 3 2" xfId="2619" xr:uid="{00000000-0005-0000-0000-00004B0B0000}"/>
    <cellStyle name="Note 3 2 3 3 2 2" xfId="3625" xr:uid="{00000000-0005-0000-0000-00004C0B0000}"/>
    <cellStyle name="Note 3 2 3 3 3" xfId="3145" xr:uid="{00000000-0005-0000-0000-00004D0B0000}"/>
    <cellStyle name="Note 3 2 3 4" xfId="1612" xr:uid="{00000000-0005-0000-0000-00004E0B0000}"/>
    <cellStyle name="Note 3 2 3 4 2" xfId="2620" xr:uid="{00000000-0005-0000-0000-00004F0B0000}"/>
    <cellStyle name="Note 3 2 3 4 2 2" xfId="3626" xr:uid="{00000000-0005-0000-0000-0000500B0000}"/>
    <cellStyle name="Note 3 2 3 4 3" xfId="3146" xr:uid="{00000000-0005-0000-0000-0000510B0000}"/>
    <cellStyle name="Note 3 2 3 5" xfId="1613" xr:uid="{00000000-0005-0000-0000-0000520B0000}"/>
    <cellStyle name="Note 3 2 3 5 2" xfId="2621" xr:uid="{00000000-0005-0000-0000-0000530B0000}"/>
    <cellStyle name="Note 3 2 3 5 2 2" xfId="3627" xr:uid="{00000000-0005-0000-0000-0000540B0000}"/>
    <cellStyle name="Note 3 2 3 5 3" xfId="3147" xr:uid="{00000000-0005-0000-0000-0000550B0000}"/>
    <cellStyle name="Note 3 2 3 6" xfId="2222" xr:uid="{00000000-0005-0000-0000-0000560B0000}"/>
    <cellStyle name="Note 3 2 3 6 2" xfId="3228" xr:uid="{00000000-0005-0000-0000-0000570B0000}"/>
    <cellStyle name="Note 3 2 3 7" xfId="2748" xr:uid="{00000000-0005-0000-0000-0000580B0000}"/>
    <cellStyle name="Note 3 2 4" xfId="458" xr:uid="{00000000-0005-0000-0000-0000590B0000}"/>
    <cellStyle name="Note 3 2 4 2" xfId="1614" xr:uid="{00000000-0005-0000-0000-00005A0B0000}"/>
    <cellStyle name="Note 3 2 4 2 2" xfId="2622" xr:uid="{00000000-0005-0000-0000-00005B0B0000}"/>
    <cellStyle name="Note 3 2 4 2 2 2" xfId="3628" xr:uid="{00000000-0005-0000-0000-00005C0B0000}"/>
    <cellStyle name="Note 3 2 4 2 3" xfId="3148" xr:uid="{00000000-0005-0000-0000-00005D0B0000}"/>
    <cellStyle name="Note 3 2 4 3" xfId="1615" xr:uid="{00000000-0005-0000-0000-00005E0B0000}"/>
    <cellStyle name="Note 3 2 4 3 2" xfId="2623" xr:uid="{00000000-0005-0000-0000-00005F0B0000}"/>
    <cellStyle name="Note 3 2 4 3 2 2" xfId="3629" xr:uid="{00000000-0005-0000-0000-0000600B0000}"/>
    <cellStyle name="Note 3 2 4 3 3" xfId="3149" xr:uid="{00000000-0005-0000-0000-0000610B0000}"/>
    <cellStyle name="Note 3 2 4 4" xfId="1616" xr:uid="{00000000-0005-0000-0000-0000620B0000}"/>
    <cellStyle name="Note 3 2 4 4 2" xfId="2624" xr:uid="{00000000-0005-0000-0000-0000630B0000}"/>
    <cellStyle name="Note 3 2 4 4 2 2" xfId="3630" xr:uid="{00000000-0005-0000-0000-0000640B0000}"/>
    <cellStyle name="Note 3 2 4 4 3" xfId="3150" xr:uid="{00000000-0005-0000-0000-0000650B0000}"/>
    <cellStyle name="Note 3 2 4 5" xfId="2252" xr:uid="{00000000-0005-0000-0000-0000660B0000}"/>
    <cellStyle name="Note 3 2 4 5 2" xfId="3258" xr:uid="{00000000-0005-0000-0000-0000670B0000}"/>
    <cellStyle name="Note 3 2 4 6" xfId="2778" xr:uid="{00000000-0005-0000-0000-0000680B0000}"/>
    <cellStyle name="Note 3 2 5" xfId="1617" xr:uid="{00000000-0005-0000-0000-0000690B0000}"/>
    <cellStyle name="Note 3 2 5 2" xfId="2625" xr:uid="{00000000-0005-0000-0000-00006A0B0000}"/>
    <cellStyle name="Note 3 2 5 2 2" xfId="3631" xr:uid="{00000000-0005-0000-0000-00006B0B0000}"/>
    <cellStyle name="Note 3 2 5 3" xfId="3151" xr:uid="{00000000-0005-0000-0000-00006C0B0000}"/>
    <cellStyle name="Note 3 2 6" xfId="1618" xr:uid="{00000000-0005-0000-0000-00006D0B0000}"/>
    <cellStyle name="Note 3 2 6 2" xfId="2626" xr:uid="{00000000-0005-0000-0000-00006E0B0000}"/>
    <cellStyle name="Note 3 2 6 2 2" xfId="3632" xr:uid="{00000000-0005-0000-0000-00006F0B0000}"/>
    <cellStyle name="Note 3 2 6 3" xfId="3152" xr:uid="{00000000-0005-0000-0000-0000700B0000}"/>
    <cellStyle name="Note 3 2 7" xfId="1619" xr:uid="{00000000-0005-0000-0000-0000710B0000}"/>
    <cellStyle name="Note 3 2 7 2" xfId="2627" xr:uid="{00000000-0005-0000-0000-0000720B0000}"/>
    <cellStyle name="Note 3 2 7 2 2" xfId="3633" xr:uid="{00000000-0005-0000-0000-0000730B0000}"/>
    <cellStyle name="Note 3 2 7 3" xfId="3153" xr:uid="{00000000-0005-0000-0000-0000740B0000}"/>
    <cellStyle name="Note 3 2 8" xfId="2192" xr:uid="{00000000-0005-0000-0000-0000750B0000}"/>
    <cellStyle name="Note 3 2 8 2" xfId="3198" xr:uid="{00000000-0005-0000-0000-0000760B0000}"/>
    <cellStyle name="Note 3 2 9" xfId="2718" xr:uid="{00000000-0005-0000-0000-0000770B0000}"/>
    <cellStyle name="Note 3 3" xfId="204" xr:uid="{00000000-0005-0000-0000-0000780B0000}"/>
    <cellStyle name="Note 3 3 2" xfId="354" xr:uid="{00000000-0005-0000-0000-0000790B0000}"/>
    <cellStyle name="Note 3 3 2 2" xfId="494" xr:uid="{00000000-0005-0000-0000-00007A0B0000}"/>
    <cellStyle name="Note 3 3 2 2 2" xfId="1620" xr:uid="{00000000-0005-0000-0000-00007B0B0000}"/>
    <cellStyle name="Note 3 3 2 2 2 2" xfId="2628" xr:uid="{00000000-0005-0000-0000-00007C0B0000}"/>
    <cellStyle name="Note 3 3 2 2 2 2 2" xfId="3634" xr:uid="{00000000-0005-0000-0000-00007D0B0000}"/>
    <cellStyle name="Note 3 3 2 2 2 3" xfId="3154" xr:uid="{00000000-0005-0000-0000-00007E0B0000}"/>
    <cellStyle name="Note 3 3 2 2 3" xfId="1621" xr:uid="{00000000-0005-0000-0000-00007F0B0000}"/>
    <cellStyle name="Note 3 3 2 2 3 2" xfId="2629" xr:uid="{00000000-0005-0000-0000-0000800B0000}"/>
    <cellStyle name="Note 3 3 2 2 3 2 2" xfId="3635" xr:uid="{00000000-0005-0000-0000-0000810B0000}"/>
    <cellStyle name="Note 3 3 2 2 3 3" xfId="3155" xr:uid="{00000000-0005-0000-0000-0000820B0000}"/>
    <cellStyle name="Note 3 3 2 2 4" xfId="1622" xr:uid="{00000000-0005-0000-0000-0000830B0000}"/>
    <cellStyle name="Note 3 3 2 2 4 2" xfId="2630" xr:uid="{00000000-0005-0000-0000-0000840B0000}"/>
    <cellStyle name="Note 3 3 2 2 4 2 2" xfId="3636" xr:uid="{00000000-0005-0000-0000-0000850B0000}"/>
    <cellStyle name="Note 3 3 2 2 4 3" xfId="3156" xr:uid="{00000000-0005-0000-0000-0000860B0000}"/>
    <cellStyle name="Note 3 3 2 2 5" xfId="2286" xr:uid="{00000000-0005-0000-0000-0000870B0000}"/>
    <cellStyle name="Note 3 3 2 2 5 2" xfId="3292" xr:uid="{00000000-0005-0000-0000-0000880B0000}"/>
    <cellStyle name="Note 3 3 2 2 6" xfId="2812" xr:uid="{00000000-0005-0000-0000-0000890B0000}"/>
    <cellStyle name="Note 3 3 2 3" xfId="1623" xr:uid="{00000000-0005-0000-0000-00008A0B0000}"/>
    <cellStyle name="Note 3 3 2 3 2" xfId="2631" xr:uid="{00000000-0005-0000-0000-00008B0B0000}"/>
    <cellStyle name="Note 3 3 2 3 2 2" xfId="3637" xr:uid="{00000000-0005-0000-0000-00008C0B0000}"/>
    <cellStyle name="Note 3 3 2 3 3" xfId="3157" xr:uid="{00000000-0005-0000-0000-00008D0B0000}"/>
    <cellStyle name="Note 3 3 2 4" xfId="1624" xr:uid="{00000000-0005-0000-0000-00008E0B0000}"/>
    <cellStyle name="Note 3 3 2 4 2" xfId="2632" xr:uid="{00000000-0005-0000-0000-00008F0B0000}"/>
    <cellStyle name="Note 3 3 2 4 2 2" xfId="3638" xr:uid="{00000000-0005-0000-0000-0000900B0000}"/>
    <cellStyle name="Note 3 3 2 4 3" xfId="3158" xr:uid="{00000000-0005-0000-0000-0000910B0000}"/>
    <cellStyle name="Note 3 3 2 5" xfId="1625" xr:uid="{00000000-0005-0000-0000-0000920B0000}"/>
    <cellStyle name="Note 3 3 2 5 2" xfId="2633" xr:uid="{00000000-0005-0000-0000-0000930B0000}"/>
    <cellStyle name="Note 3 3 2 5 2 2" xfId="3639" xr:uid="{00000000-0005-0000-0000-0000940B0000}"/>
    <cellStyle name="Note 3 3 2 5 3" xfId="3159" xr:uid="{00000000-0005-0000-0000-0000950B0000}"/>
    <cellStyle name="Note 3 3 2 6" xfId="2226" xr:uid="{00000000-0005-0000-0000-0000960B0000}"/>
    <cellStyle name="Note 3 3 2 6 2" xfId="3232" xr:uid="{00000000-0005-0000-0000-0000970B0000}"/>
    <cellStyle name="Note 3 3 2 7" xfId="2752" xr:uid="{00000000-0005-0000-0000-0000980B0000}"/>
    <cellStyle name="Note 3 3 3" xfId="462" xr:uid="{00000000-0005-0000-0000-0000990B0000}"/>
    <cellStyle name="Note 3 3 3 2" xfId="1626" xr:uid="{00000000-0005-0000-0000-00009A0B0000}"/>
    <cellStyle name="Note 3 3 3 2 2" xfId="2634" xr:uid="{00000000-0005-0000-0000-00009B0B0000}"/>
    <cellStyle name="Note 3 3 3 2 2 2" xfId="3640" xr:uid="{00000000-0005-0000-0000-00009C0B0000}"/>
    <cellStyle name="Note 3 3 3 2 3" xfId="3160" xr:uid="{00000000-0005-0000-0000-00009D0B0000}"/>
    <cellStyle name="Note 3 3 3 3" xfId="1627" xr:uid="{00000000-0005-0000-0000-00009E0B0000}"/>
    <cellStyle name="Note 3 3 3 3 2" xfId="2635" xr:uid="{00000000-0005-0000-0000-00009F0B0000}"/>
    <cellStyle name="Note 3 3 3 3 2 2" xfId="3641" xr:uid="{00000000-0005-0000-0000-0000A00B0000}"/>
    <cellStyle name="Note 3 3 3 3 3" xfId="3161" xr:uid="{00000000-0005-0000-0000-0000A10B0000}"/>
    <cellStyle name="Note 3 3 3 4" xfId="1628" xr:uid="{00000000-0005-0000-0000-0000A20B0000}"/>
    <cellStyle name="Note 3 3 3 4 2" xfId="2636" xr:uid="{00000000-0005-0000-0000-0000A30B0000}"/>
    <cellStyle name="Note 3 3 3 4 2 2" xfId="3642" xr:uid="{00000000-0005-0000-0000-0000A40B0000}"/>
    <cellStyle name="Note 3 3 3 4 3" xfId="3162" xr:uid="{00000000-0005-0000-0000-0000A50B0000}"/>
    <cellStyle name="Note 3 3 3 5" xfId="2256" xr:uid="{00000000-0005-0000-0000-0000A60B0000}"/>
    <cellStyle name="Note 3 3 3 5 2" xfId="3262" xr:uid="{00000000-0005-0000-0000-0000A70B0000}"/>
    <cellStyle name="Note 3 3 3 6" xfId="2782" xr:uid="{00000000-0005-0000-0000-0000A80B0000}"/>
    <cellStyle name="Note 3 3 4" xfId="1629" xr:uid="{00000000-0005-0000-0000-0000A90B0000}"/>
    <cellStyle name="Note 3 3 4 2" xfId="2637" xr:uid="{00000000-0005-0000-0000-0000AA0B0000}"/>
    <cellStyle name="Note 3 3 4 2 2" xfId="3643" xr:uid="{00000000-0005-0000-0000-0000AB0B0000}"/>
    <cellStyle name="Note 3 3 4 3" xfId="3163" xr:uid="{00000000-0005-0000-0000-0000AC0B0000}"/>
    <cellStyle name="Note 3 3 5" xfId="1630" xr:uid="{00000000-0005-0000-0000-0000AD0B0000}"/>
    <cellStyle name="Note 3 3 5 2" xfId="2638" xr:uid="{00000000-0005-0000-0000-0000AE0B0000}"/>
    <cellStyle name="Note 3 3 5 2 2" xfId="3644" xr:uid="{00000000-0005-0000-0000-0000AF0B0000}"/>
    <cellStyle name="Note 3 3 5 3" xfId="3164" xr:uid="{00000000-0005-0000-0000-0000B00B0000}"/>
    <cellStyle name="Note 3 3 6" xfId="1631" xr:uid="{00000000-0005-0000-0000-0000B10B0000}"/>
    <cellStyle name="Note 3 3 6 2" xfId="2639" xr:uid="{00000000-0005-0000-0000-0000B20B0000}"/>
    <cellStyle name="Note 3 3 6 2 2" xfId="3645" xr:uid="{00000000-0005-0000-0000-0000B30B0000}"/>
    <cellStyle name="Note 3 3 6 3" xfId="3165" xr:uid="{00000000-0005-0000-0000-0000B40B0000}"/>
    <cellStyle name="Note 3 3 7" xfId="2196" xr:uid="{00000000-0005-0000-0000-0000B50B0000}"/>
    <cellStyle name="Note 3 3 7 2" xfId="3202" xr:uid="{00000000-0005-0000-0000-0000B60B0000}"/>
    <cellStyle name="Note 3 3 8" xfId="2722" xr:uid="{00000000-0005-0000-0000-0000B70B0000}"/>
    <cellStyle name="Note 3 4" xfId="345" xr:uid="{00000000-0005-0000-0000-0000B80B0000}"/>
    <cellStyle name="Note 3 4 2" xfId="487" xr:uid="{00000000-0005-0000-0000-0000B90B0000}"/>
    <cellStyle name="Note 3 4 2 2" xfId="1632" xr:uid="{00000000-0005-0000-0000-0000BA0B0000}"/>
    <cellStyle name="Note 3 4 2 2 2" xfId="2640" xr:uid="{00000000-0005-0000-0000-0000BB0B0000}"/>
    <cellStyle name="Note 3 4 2 2 2 2" xfId="3646" xr:uid="{00000000-0005-0000-0000-0000BC0B0000}"/>
    <cellStyle name="Note 3 4 2 2 3" xfId="3166" xr:uid="{00000000-0005-0000-0000-0000BD0B0000}"/>
    <cellStyle name="Note 3 4 2 3" xfId="1633" xr:uid="{00000000-0005-0000-0000-0000BE0B0000}"/>
    <cellStyle name="Note 3 4 2 3 2" xfId="2641" xr:uid="{00000000-0005-0000-0000-0000BF0B0000}"/>
    <cellStyle name="Note 3 4 2 3 2 2" xfId="3647" xr:uid="{00000000-0005-0000-0000-0000C00B0000}"/>
    <cellStyle name="Note 3 4 2 3 3" xfId="3167" xr:uid="{00000000-0005-0000-0000-0000C10B0000}"/>
    <cellStyle name="Note 3 4 2 4" xfId="1634" xr:uid="{00000000-0005-0000-0000-0000C20B0000}"/>
    <cellStyle name="Note 3 4 2 4 2" xfId="2642" xr:uid="{00000000-0005-0000-0000-0000C30B0000}"/>
    <cellStyle name="Note 3 4 2 4 2 2" xfId="3648" xr:uid="{00000000-0005-0000-0000-0000C40B0000}"/>
    <cellStyle name="Note 3 4 2 4 3" xfId="3168" xr:uid="{00000000-0005-0000-0000-0000C50B0000}"/>
    <cellStyle name="Note 3 4 2 5" xfId="2279" xr:uid="{00000000-0005-0000-0000-0000C60B0000}"/>
    <cellStyle name="Note 3 4 2 5 2" xfId="3285" xr:uid="{00000000-0005-0000-0000-0000C70B0000}"/>
    <cellStyle name="Note 3 4 2 6" xfId="2805" xr:uid="{00000000-0005-0000-0000-0000C80B0000}"/>
    <cellStyle name="Note 3 4 3" xfId="1635" xr:uid="{00000000-0005-0000-0000-0000C90B0000}"/>
    <cellStyle name="Note 3 4 3 2" xfId="2643" xr:uid="{00000000-0005-0000-0000-0000CA0B0000}"/>
    <cellStyle name="Note 3 4 3 2 2" xfId="3649" xr:uid="{00000000-0005-0000-0000-0000CB0B0000}"/>
    <cellStyle name="Note 3 4 3 3" xfId="3169" xr:uid="{00000000-0005-0000-0000-0000CC0B0000}"/>
    <cellStyle name="Note 3 4 4" xfId="1636" xr:uid="{00000000-0005-0000-0000-0000CD0B0000}"/>
    <cellStyle name="Note 3 4 4 2" xfId="2644" xr:uid="{00000000-0005-0000-0000-0000CE0B0000}"/>
    <cellStyle name="Note 3 4 4 2 2" xfId="3650" xr:uid="{00000000-0005-0000-0000-0000CF0B0000}"/>
    <cellStyle name="Note 3 4 4 3" xfId="3170" xr:uid="{00000000-0005-0000-0000-0000D00B0000}"/>
    <cellStyle name="Note 3 4 5" xfId="1637" xr:uid="{00000000-0005-0000-0000-0000D10B0000}"/>
    <cellStyle name="Note 3 4 5 2" xfId="2645" xr:uid="{00000000-0005-0000-0000-0000D20B0000}"/>
    <cellStyle name="Note 3 4 5 2 2" xfId="3651" xr:uid="{00000000-0005-0000-0000-0000D30B0000}"/>
    <cellStyle name="Note 3 4 5 3" xfId="3171" xr:uid="{00000000-0005-0000-0000-0000D40B0000}"/>
    <cellStyle name="Note 3 4 6" xfId="2219" xr:uid="{00000000-0005-0000-0000-0000D50B0000}"/>
    <cellStyle name="Note 3 4 6 2" xfId="3225" xr:uid="{00000000-0005-0000-0000-0000D60B0000}"/>
    <cellStyle name="Note 3 4 7" xfId="2745" xr:uid="{00000000-0005-0000-0000-0000D70B0000}"/>
    <cellStyle name="Note 3 5" xfId="455" xr:uid="{00000000-0005-0000-0000-0000D80B0000}"/>
    <cellStyle name="Note 3 5 2" xfId="1638" xr:uid="{00000000-0005-0000-0000-0000D90B0000}"/>
    <cellStyle name="Note 3 5 2 2" xfId="2646" xr:uid="{00000000-0005-0000-0000-0000DA0B0000}"/>
    <cellStyle name="Note 3 5 2 2 2" xfId="3652" xr:uid="{00000000-0005-0000-0000-0000DB0B0000}"/>
    <cellStyle name="Note 3 5 2 3" xfId="3172" xr:uid="{00000000-0005-0000-0000-0000DC0B0000}"/>
    <cellStyle name="Note 3 5 3" xfId="1639" xr:uid="{00000000-0005-0000-0000-0000DD0B0000}"/>
    <cellStyle name="Note 3 5 3 2" xfId="2647" xr:uid="{00000000-0005-0000-0000-0000DE0B0000}"/>
    <cellStyle name="Note 3 5 3 2 2" xfId="3653" xr:uid="{00000000-0005-0000-0000-0000DF0B0000}"/>
    <cellStyle name="Note 3 5 3 3" xfId="3173" xr:uid="{00000000-0005-0000-0000-0000E00B0000}"/>
    <cellStyle name="Note 3 5 4" xfId="1640" xr:uid="{00000000-0005-0000-0000-0000E10B0000}"/>
    <cellStyle name="Note 3 5 4 2" xfId="2648" xr:uid="{00000000-0005-0000-0000-0000E20B0000}"/>
    <cellStyle name="Note 3 5 4 2 2" xfId="3654" xr:uid="{00000000-0005-0000-0000-0000E30B0000}"/>
    <cellStyle name="Note 3 5 4 3" xfId="3174" xr:uid="{00000000-0005-0000-0000-0000E40B0000}"/>
    <cellStyle name="Note 3 5 5" xfId="2249" xr:uid="{00000000-0005-0000-0000-0000E50B0000}"/>
    <cellStyle name="Note 3 5 5 2" xfId="3255" xr:uid="{00000000-0005-0000-0000-0000E60B0000}"/>
    <cellStyle name="Note 3 5 6" xfId="2775" xr:uid="{00000000-0005-0000-0000-0000E70B0000}"/>
    <cellStyle name="Note 3 6" xfId="1641" xr:uid="{00000000-0005-0000-0000-0000E80B0000}"/>
    <cellStyle name="Note 3 6 2" xfId="2649" xr:uid="{00000000-0005-0000-0000-0000E90B0000}"/>
    <cellStyle name="Note 3 6 2 2" xfId="3655" xr:uid="{00000000-0005-0000-0000-0000EA0B0000}"/>
    <cellStyle name="Note 3 6 3" xfId="3175" xr:uid="{00000000-0005-0000-0000-0000EB0B0000}"/>
    <cellStyle name="Note 3 7" xfId="1642" xr:uid="{00000000-0005-0000-0000-0000EC0B0000}"/>
    <cellStyle name="Note 3 7 2" xfId="2650" xr:uid="{00000000-0005-0000-0000-0000ED0B0000}"/>
    <cellStyle name="Note 3 7 2 2" xfId="3656" xr:uid="{00000000-0005-0000-0000-0000EE0B0000}"/>
    <cellStyle name="Note 3 7 3" xfId="3176" xr:uid="{00000000-0005-0000-0000-0000EF0B0000}"/>
    <cellStyle name="Note 3 8" xfId="1643" xr:uid="{00000000-0005-0000-0000-0000F00B0000}"/>
    <cellStyle name="Note 3 8 2" xfId="2651" xr:uid="{00000000-0005-0000-0000-0000F10B0000}"/>
    <cellStyle name="Note 3 8 2 2" xfId="3657" xr:uid="{00000000-0005-0000-0000-0000F20B0000}"/>
    <cellStyle name="Note 3 8 3" xfId="3177" xr:uid="{00000000-0005-0000-0000-0000F30B0000}"/>
    <cellStyle name="Note 3 9" xfId="2189" xr:uid="{00000000-0005-0000-0000-0000F40B0000}"/>
    <cellStyle name="Note 3 9 2" xfId="3195" xr:uid="{00000000-0005-0000-0000-0000F50B0000}"/>
    <cellStyle name="Note 4" xfId="320" xr:uid="{00000000-0005-0000-0000-0000F60B0000}"/>
    <cellStyle name="Note 4 10" xfId="1644" xr:uid="{00000000-0005-0000-0000-0000F70B0000}"/>
    <cellStyle name="Note 4 11" xfId="1645" xr:uid="{00000000-0005-0000-0000-0000F80B0000}"/>
    <cellStyle name="Note 4 12" xfId="1646" xr:uid="{00000000-0005-0000-0000-0000F90B0000}"/>
    <cellStyle name="Note 4 13" xfId="1647" xr:uid="{00000000-0005-0000-0000-0000FA0B0000}"/>
    <cellStyle name="Note 4 2" xfId="1648" xr:uid="{00000000-0005-0000-0000-0000FB0B0000}"/>
    <cellStyle name="Note 4 3" xfId="1649" xr:uid="{00000000-0005-0000-0000-0000FC0B0000}"/>
    <cellStyle name="Note 4 4" xfId="1650" xr:uid="{00000000-0005-0000-0000-0000FD0B0000}"/>
    <cellStyle name="Note 4 5" xfId="1651" xr:uid="{00000000-0005-0000-0000-0000FE0B0000}"/>
    <cellStyle name="Note 4 6" xfId="1652" xr:uid="{00000000-0005-0000-0000-0000FF0B0000}"/>
    <cellStyle name="Note 4 7" xfId="1653" xr:uid="{00000000-0005-0000-0000-0000000C0000}"/>
    <cellStyle name="Note 4 8" xfId="1654" xr:uid="{00000000-0005-0000-0000-0000010C0000}"/>
    <cellStyle name="Note 4 9" xfId="1655" xr:uid="{00000000-0005-0000-0000-0000020C0000}"/>
    <cellStyle name="Note 5" xfId="433" xr:uid="{00000000-0005-0000-0000-0000030C0000}"/>
    <cellStyle name="Note 5 10" xfId="1656" xr:uid="{00000000-0005-0000-0000-0000040C0000}"/>
    <cellStyle name="Note 5 11" xfId="1657" xr:uid="{00000000-0005-0000-0000-0000050C0000}"/>
    <cellStyle name="Note 5 12" xfId="1658" xr:uid="{00000000-0005-0000-0000-0000060C0000}"/>
    <cellStyle name="Note 5 13" xfId="1659" xr:uid="{00000000-0005-0000-0000-0000070C0000}"/>
    <cellStyle name="Note 5 2" xfId="1660" xr:uid="{00000000-0005-0000-0000-0000080C0000}"/>
    <cellStyle name="Note 5 3" xfId="1661" xr:uid="{00000000-0005-0000-0000-0000090C0000}"/>
    <cellStyle name="Note 5 4" xfId="1662" xr:uid="{00000000-0005-0000-0000-00000A0C0000}"/>
    <cellStyle name="Note 5 5" xfId="1663" xr:uid="{00000000-0005-0000-0000-00000B0C0000}"/>
    <cellStyle name="Note 5 6" xfId="1664" xr:uid="{00000000-0005-0000-0000-00000C0C0000}"/>
    <cellStyle name="Note 5 7" xfId="1665" xr:uid="{00000000-0005-0000-0000-00000D0C0000}"/>
    <cellStyle name="Note 5 8" xfId="1666" xr:uid="{00000000-0005-0000-0000-00000E0C0000}"/>
    <cellStyle name="Note 5 9" xfId="1667" xr:uid="{00000000-0005-0000-0000-00000F0C0000}"/>
    <cellStyle name="Note 6" xfId="1668" xr:uid="{00000000-0005-0000-0000-0000100C0000}"/>
    <cellStyle name="Note 7" xfId="1669" xr:uid="{00000000-0005-0000-0000-0000110C0000}"/>
    <cellStyle name="Note 8" xfId="1670" xr:uid="{00000000-0005-0000-0000-0000120C0000}"/>
    <cellStyle name="Note 9" xfId="1671" xr:uid="{00000000-0005-0000-0000-0000130C0000}"/>
    <cellStyle name="Output" xfId="48" builtinId="21" customBuiltin="1"/>
    <cellStyle name="Output 10" xfId="1672" xr:uid="{00000000-0005-0000-0000-0000150C0000}"/>
    <cellStyle name="Output 11" xfId="1673" xr:uid="{00000000-0005-0000-0000-0000160C0000}"/>
    <cellStyle name="Output 12" xfId="1674" xr:uid="{00000000-0005-0000-0000-0000170C0000}"/>
    <cellStyle name="Output 13" xfId="1675" xr:uid="{00000000-0005-0000-0000-0000180C0000}"/>
    <cellStyle name="Output 14" xfId="1676" xr:uid="{00000000-0005-0000-0000-0000190C0000}"/>
    <cellStyle name="Output 15" xfId="1677" xr:uid="{00000000-0005-0000-0000-00001A0C0000}"/>
    <cellStyle name="Output 16" xfId="1678" xr:uid="{00000000-0005-0000-0000-00001B0C0000}"/>
    <cellStyle name="Output 17" xfId="2694" xr:uid="{00000000-0005-0000-0000-00001C0C0000}"/>
    <cellStyle name="Output 2" xfId="67" xr:uid="{00000000-0005-0000-0000-00001D0C0000}"/>
    <cellStyle name="Output 2 2" xfId="186" xr:uid="{00000000-0005-0000-0000-00001E0C0000}"/>
    <cellStyle name="Output 2 2 2" xfId="225" xr:uid="{00000000-0005-0000-0000-00001F0C0000}"/>
    <cellStyle name="Output 2 2 2 2" xfId="234" xr:uid="{00000000-0005-0000-0000-0000200C0000}"/>
    <cellStyle name="Output 2 2 2 2 2" xfId="269" xr:uid="{00000000-0005-0000-0000-0000210C0000}"/>
    <cellStyle name="Output 2 2 2 2 2 10" xfId="1679" xr:uid="{00000000-0005-0000-0000-0000220C0000}"/>
    <cellStyle name="Output 2 2 2 2 2 11" xfId="1680" xr:uid="{00000000-0005-0000-0000-0000230C0000}"/>
    <cellStyle name="Output 2 2 2 2 2 12" xfId="1681" xr:uid="{00000000-0005-0000-0000-0000240C0000}"/>
    <cellStyle name="Output 2 2 2 2 2 13" xfId="1682" xr:uid="{00000000-0005-0000-0000-0000250C0000}"/>
    <cellStyle name="Output 2 2 2 2 2 14" xfId="1683" xr:uid="{00000000-0005-0000-0000-0000260C0000}"/>
    <cellStyle name="Output 2 2 2 2 2 2" xfId="383" xr:uid="{00000000-0005-0000-0000-0000270C0000}"/>
    <cellStyle name="Output 2 2 2 2 2 2 10" xfId="1684" xr:uid="{00000000-0005-0000-0000-0000280C0000}"/>
    <cellStyle name="Output 2 2 2 2 2 2 11" xfId="1685" xr:uid="{00000000-0005-0000-0000-0000290C0000}"/>
    <cellStyle name="Output 2 2 2 2 2 2 12" xfId="1686" xr:uid="{00000000-0005-0000-0000-00002A0C0000}"/>
    <cellStyle name="Output 2 2 2 2 2 2 13" xfId="1687" xr:uid="{00000000-0005-0000-0000-00002B0C0000}"/>
    <cellStyle name="Output 2 2 2 2 2 2 2" xfId="1688" xr:uid="{00000000-0005-0000-0000-00002C0C0000}"/>
    <cellStyle name="Output 2 2 2 2 2 2 3" xfId="1689" xr:uid="{00000000-0005-0000-0000-00002D0C0000}"/>
    <cellStyle name="Output 2 2 2 2 2 2 4" xfId="1690" xr:uid="{00000000-0005-0000-0000-00002E0C0000}"/>
    <cellStyle name="Output 2 2 2 2 2 2 5" xfId="1691" xr:uid="{00000000-0005-0000-0000-00002F0C0000}"/>
    <cellStyle name="Output 2 2 2 2 2 2 6" xfId="1692" xr:uid="{00000000-0005-0000-0000-0000300C0000}"/>
    <cellStyle name="Output 2 2 2 2 2 2 7" xfId="1693" xr:uid="{00000000-0005-0000-0000-0000310C0000}"/>
    <cellStyle name="Output 2 2 2 2 2 2 8" xfId="1694" xr:uid="{00000000-0005-0000-0000-0000320C0000}"/>
    <cellStyle name="Output 2 2 2 2 2 2 9" xfId="1695" xr:uid="{00000000-0005-0000-0000-0000330C0000}"/>
    <cellStyle name="Output 2 2 2 2 2 3" xfId="1696" xr:uid="{00000000-0005-0000-0000-0000340C0000}"/>
    <cellStyle name="Output 2 2 2 2 2 4" xfId="1697" xr:uid="{00000000-0005-0000-0000-0000350C0000}"/>
    <cellStyle name="Output 2 2 2 2 2 5" xfId="1698" xr:uid="{00000000-0005-0000-0000-0000360C0000}"/>
    <cellStyle name="Output 2 2 2 2 2 6" xfId="1699" xr:uid="{00000000-0005-0000-0000-0000370C0000}"/>
    <cellStyle name="Output 2 2 2 2 2 7" xfId="1700" xr:uid="{00000000-0005-0000-0000-0000380C0000}"/>
    <cellStyle name="Output 2 2 2 2 2 8" xfId="1701" xr:uid="{00000000-0005-0000-0000-0000390C0000}"/>
    <cellStyle name="Output 2 2 2 2 2 9" xfId="1702" xr:uid="{00000000-0005-0000-0000-00003A0C0000}"/>
    <cellStyle name="Output 2 2 2 2 3" xfId="1703" xr:uid="{00000000-0005-0000-0000-00003B0C0000}"/>
    <cellStyle name="Output 2 2 2 2 4" xfId="1704" xr:uid="{00000000-0005-0000-0000-00003C0C0000}"/>
    <cellStyle name="Output 2 2 2 2 5" xfId="1705" xr:uid="{00000000-0005-0000-0000-00003D0C0000}"/>
    <cellStyle name="Output 2 2 2 3" xfId="244" xr:uid="{00000000-0005-0000-0000-00003E0C0000}"/>
    <cellStyle name="Output 2 2 2 3 2" xfId="279" xr:uid="{00000000-0005-0000-0000-00003F0C0000}"/>
    <cellStyle name="Output 2 2 2 3 2 10" xfId="1706" xr:uid="{00000000-0005-0000-0000-0000400C0000}"/>
    <cellStyle name="Output 2 2 2 3 2 11" xfId="1707" xr:uid="{00000000-0005-0000-0000-0000410C0000}"/>
    <cellStyle name="Output 2 2 2 3 2 12" xfId="1708" xr:uid="{00000000-0005-0000-0000-0000420C0000}"/>
    <cellStyle name="Output 2 2 2 3 2 13" xfId="1709" xr:uid="{00000000-0005-0000-0000-0000430C0000}"/>
    <cellStyle name="Output 2 2 2 3 2 14" xfId="1710" xr:uid="{00000000-0005-0000-0000-0000440C0000}"/>
    <cellStyle name="Output 2 2 2 3 2 2" xfId="393" xr:uid="{00000000-0005-0000-0000-0000450C0000}"/>
    <cellStyle name="Output 2 2 2 3 2 2 10" xfId="1711" xr:uid="{00000000-0005-0000-0000-0000460C0000}"/>
    <cellStyle name="Output 2 2 2 3 2 2 11" xfId="1712" xr:uid="{00000000-0005-0000-0000-0000470C0000}"/>
    <cellStyle name="Output 2 2 2 3 2 2 12" xfId="1713" xr:uid="{00000000-0005-0000-0000-0000480C0000}"/>
    <cellStyle name="Output 2 2 2 3 2 2 13" xfId="1714" xr:uid="{00000000-0005-0000-0000-0000490C0000}"/>
    <cellStyle name="Output 2 2 2 3 2 2 2" xfId="1715" xr:uid="{00000000-0005-0000-0000-00004A0C0000}"/>
    <cellStyle name="Output 2 2 2 3 2 2 3" xfId="1716" xr:uid="{00000000-0005-0000-0000-00004B0C0000}"/>
    <cellStyle name="Output 2 2 2 3 2 2 4" xfId="1717" xr:uid="{00000000-0005-0000-0000-00004C0C0000}"/>
    <cellStyle name="Output 2 2 2 3 2 2 5" xfId="1718" xr:uid="{00000000-0005-0000-0000-00004D0C0000}"/>
    <cellStyle name="Output 2 2 2 3 2 2 6" xfId="1719" xr:uid="{00000000-0005-0000-0000-00004E0C0000}"/>
    <cellStyle name="Output 2 2 2 3 2 2 7" xfId="1720" xr:uid="{00000000-0005-0000-0000-00004F0C0000}"/>
    <cellStyle name="Output 2 2 2 3 2 2 8" xfId="1721" xr:uid="{00000000-0005-0000-0000-0000500C0000}"/>
    <cellStyle name="Output 2 2 2 3 2 2 9" xfId="1722" xr:uid="{00000000-0005-0000-0000-0000510C0000}"/>
    <cellStyle name="Output 2 2 2 3 2 3" xfId="1723" xr:uid="{00000000-0005-0000-0000-0000520C0000}"/>
    <cellStyle name="Output 2 2 2 3 2 4" xfId="1724" xr:uid="{00000000-0005-0000-0000-0000530C0000}"/>
    <cellStyle name="Output 2 2 2 3 2 5" xfId="1725" xr:uid="{00000000-0005-0000-0000-0000540C0000}"/>
    <cellStyle name="Output 2 2 2 3 2 6" xfId="1726" xr:uid="{00000000-0005-0000-0000-0000550C0000}"/>
    <cellStyle name="Output 2 2 2 3 2 7" xfId="1727" xr:uid="{00000000-0005-0000-0000-0000560C0000}"/>
    <cellStyle name="Output 2 2 2 3 2 8" xfId="1728" xr:uid="{00000000-0005-0000-0000-0000570C0000}"/>
    <cellStyle name="Output 2 2 2 3 2 9" xfId="1729" xr:uid="{00000000-0005-0000-0000-0000580C0000}"/>
    <cellStyle name="Output 2 2 2 3 3" xfId="1730" xr:uid="{00000000-0005-0000-0000-0000590C0000}"/>
    <cellStyle name="Output 2 2 2 3 4" xfId="1731" xr:uid="{00000000-0005-0000-0000-00005A0C0000}"/>
    <cellStyle name="Output 2 2 2 3 5" xfId="1732" xr:uid="{00000000-0005-0000-0000-00005B0C0000}"/>
    <cellStyle name="Output 2 2 2 4" xfId="264" xr:uid="{00000000-0005-0000-0000-00005C0C0000}"/>
    <cellStyle name="Output 2 2 2 4 10" xfId="1733" xr:uid="{00000000-0005-0000-0000-00005D0C0000}"/>
    <cellStyle name="Output 2 2 2 4 11" xfId="1734" xr:uid="{00000000-0005-0000-0000-00005E0C0000}"/>
    <cellStyle name="Output 2 2 2 4 12" xfId="1735" xr:uid="{00000000-0005-0000-0000-00005F0C0000}"/>
    <cellStyle name="Output 2 2 2 4 13" xfId="1736" xr:uid="{00000000-0005-0000-0000-0000600C0000}"/>
    <cellStyle name="Output 2 2 2 4 14" xfId="1737" xr:uid="{00000000-0005-0000-0000-0000610C0000}"/>
    <cellStyle name="Output 2 2 2 4 2" xfId="378" xr:uid="{00000000-0005-0000-0000-0000620C0000}"/>
    <cellStyle name="Output 2 2 2 4 2 10" xfId="1738" xr:uid="{00000000-0005-0000-0000-0000630C0000}"/>
    <cellStyle name="Output 2 2 2 4 2 11" xfId="1739" xr:uid="{00000000-0005-0000-0000-0000640C0000}"/>
    <cellStyle name="Output 2 2 2 4 2 12" xfId="1740" xr:uid="{00000000-0005-0000-0000-0000650C0000}"/>
    <cellStyle name="Output 2 2 2 4 2 13" xfId="1741" xr:uid="{00000000-0005-0000-0000-0000660C0000}"/>
    <cellStyle name="Output 2 2 2 4 2 2" xfId="1742" xr:uid="{00000000-0005-0000-0000-0000670C0000}"/>
    <cellStyle name="Output 2 2 2 4 2 3" xfId="1743" xr:uid="{00000000-0005-0000-0000-0000680C0000}"/>
    <cellStyle name="Output 2 2 2 4 2 4" xfId="1744" xr:uid="{00000000-0005-0000-0000-0000690C0000}"/>
    <cellStyle name="Output 2 2 2 4 2 5" xfId="1745" xr:uid="{00000000-0005-0000-0000-00006A0C0000}"/>
    <cellStyle name="Output 2 2 2 4 2 6" xfId="1746" xr:uid="{00000000-0005-0000-0000-00006B0C0000}"/>
    <cellStyle name="Output 2 2 2 4 2 7" xfId="1747" xr:uid="{00000000-0005-0000-0000-00006C0C0000}"/>
    <cellStyle name="Output 2 2 2 4 2 8" xfId="1748" xr:uid="{00000000-0005-0000-0000-00006D0C0000}"/>
    <cellStyle name="Output 2 2 2 4 2 9" xfId="1749" xr:uid="{00000000-0005-0000-0000-00006E0C0000}"/>
    <cellStyle name="Output 2 2 2 4 3" xfId="1750" xr:uid="{00000000-0005-0000-0000-00006F0C0000}"/>
    <cellStyle name="Output 2 2 2 4 4" xfId="1751" xr:uid="{00000000-0005-0000-0000-0000700C0000}"/>
    <cellStyle name="Output 2 2 2 4 5" xfId="1752" xr:uid="{00000000-0005-0000-0000-0000710C0000}"/>
    <cellStyle name="Output 2 2 2 4 6" xfId="1753" xr:uid="{00000000-0005-0000-0000-0000720C0000}"/>
    <cellStyle name="Output 2 2 2 4 7" xfId="1754" xr:uid="{00000000-0005-0000-0000-0000730C0000}"/>
    <cellStyle name="Output 2 2 2 4 8" xfId="1755" xr:uid="{00000000-0005-0000-0000-0000740C0000}"/>
    <cellStyle name="Output 2 2 2 4 9" xfId="1756" xr:uid="{00000000-0005-0000-0000-0000750C0000}"/>
    <cellStyle name="Output 2 2 2 5" xfId="1757" xr:uid="{00000000-0005-0000-0000-0000760C0000}"/>
    <cellStyle name="Output 2 2 2 6" xfId="1758" xr:uid="{00000000-0005-0000-0000-0000770C0000}"/>
    <cellStyle name="Output 2 2 2 7" xfId="1759" xr:uid="{00000000-0005-0000-0000-0000780C0000}"/>
    <cellStyle name="Output 2 2 3" xfId="218" xr:uid="{00000000-0005-0000-0000-0000790C0000}"/>
    <cellStyle name="Output 2 2 3 2" xfId="237" xr:uid="{00000000-0005-0000-0000-00007A0C0000}"/>
    <cellStyle name="Output 2 2 3 2 2" xfId="272" xr:uid="{00000000-0005-0000-0000-00007B0C0000}"/>
    <cellStyle name="Output 2 2 3 2 2 10" xfId="1760" xr:uid="{00000000-0005-0000-0000-00007C0C0000}"/>
    <cellStyle name="Output 2 2 3 2 2 11" xfId="1761" xr:uid="{00000000-0005-0000-0000-00007D0C0000}"/>
    <cellStyle name="Output 2 2 3 2 2 12" xfId="1762" xr:uid="{00000000-0005-0000-0000-00007E0C0000}"/>
    <cellStyle name="Output 2 2 3 2 2 13" xfId="1763" xr:uid="{00000000-0005-0000-0000-00007F0C0000}"/>
    <cellStyle name="Output 2 2 3 2 2 14" xfId="1764" xr:uid="{00000000-0005-0000-0000-0000800C0000}"/>
    <cellStyle name="Output 2 2 3 2 2 2" xfId="386" xr:uid="{00000000-0005-0000-0000-0000810C0000}"/>
    <cellStyle name="Output 2 2 3 2 2 2 10" xfId="1765" xr:uid="{00000000-0005-0000-0000-0000820C0000}"/>
    <cellStyle name="Output 2 2 3 2 2 2 11" xfId="1766" xr:uid="{00000000-0005-0000-0000-0000830C0000}"/>
    <cellStyle name="Output 2 2 3 2 2 2 12" xfId="1767" xr:uid="{00000000-0005-0000-0000-0000840C0000}"/>
    <cellStyle name="Output 2 2 3 2 2 2 13" xfId="1768" xr:uid="{00000000-0005-0000-0000-0000850C0000}"/>
    <cellStyle name="Output 2 2 3 2 2 2 2" xfId="1769" xr:uid="{00000000-0005-0000-0000-0000860C0000}"/>
    <cellStyle name="Output 2 2 3 2 2 2 3" xfId="1770" xr:uid="{00000000-0005-0000-0000-0000870C0000}"/>
    <cellStyle name="Output 2 2 3 2 2 2 4" xfId="1771" xr:uid="{00000000-0005-0000-0000-0000880C0000}"/>
    <cellStyle name="Output 2 2 3 2 2 2 5" xfId="1772" xr:uid="{00000000-0005-0000-0000-0000890C0000}"/>
    <cellStyle name="Output 2 2 3 2 2 2 6" xfId="1773" xr:uid="{00000000-0005-0000-0000-00008A0C0000}"/>
    <cellStyle name="Output 2 2 3 2 2 2 7" xfId="1774" xr:uid="{00000000-0005-0000-0000-00008B0C0000}"/>
    <cellStyle name="Output 2 2 3 2 2 2 8" xfId="1775" xr:uid="{00000000-0005-0000-0000-00008C0C0000}"/>
    <cellStyle name="Output 2 2 3 2 2 2 9" xfId="1776" xr:uid="{00000000-0005-0000-0000-00008D0C0000}"/>
    <cellStyle name="Output 2 2 3 2 2 3" xfId="1777" xr:uid="{00000000-0005-0000-0000-00008E0C0000}"/>
    <cellStyle name="Output 2 2 3 2 2 4" xfId="1778" xr:uid="{00000000-0005-0000-0000-00008F0C0000}"/>
    <cellStyle name="Output 2 2 3 2 2 5" xfId="1779" xr:uid="{00000000-0005-0000-0000-0000900C0000}"/>
    <cellStyle name="Output 2 2 3 2 2 6" xfId="1780" xr:uid="{00000000-0005-0000-0000-0000910C0000}"/>
    <cellStyle name="Output 2 2 3 2 2 7" xfId="1781" xr:uid="{00000000-0005-0000-0000-0000920C0000}"/>
    <cellStyle name="Output 2 2 3 2 2 8" xfId="1782" xr:uid="{00000000-0005-0000-0000-0000930C0000}"/>
    <cellStyle name="Output 2 2 3 2 2 9" xfId="1783" xr:uid="{00000000-0005-0000-0000-0000940C0000}"/>
    <cellStyle name="Output 2 2 3 2 3" xfId="1784" xr:uid="{00000000-0005-0000-0000-0000950C0000}"/>
    <cellStyle name="Output 2 2 3 2 4" xfId="1785" xr:uid="{00000000-0005-0000-0000-0000960C0000}"/>
    <cellStyle name="Output 2 2 3 2 5" xfId="1786" xr:uid="{00000000-0005-0000-0000-0000970C0000}"/>
    <cellStyle name="Output 2 2 3 3" xfId="254" xr:uid="{00000000-0005-0000-0000-0000980C0000}"/>
    <cellStyle name="Output 2 2 3 3 10" xfId="1787" xr:uid="{00000000-0005-0000-0000-0000990C0000}"/>
    <cellStyle name="Output 2 2 3 3 11" xfId="1788" xr:uid="{00000000-0005-0000-0000-00009A0C0000}"/>
    <cellStyle name="Output 2 2 3 3 12" xfId="1789" xr:uid="{00000000-0005-0000-0000-00009B0C0000}"/>
    <cellStyle name="Output 2 2 3 3 13" xfId="1790" xr:uid="{00000000-0005-0000-0000-00009C0C0000}"/>
    <cellStyle name="Output 2 2 3 3 14" xfId="1791" xr:uid="{00000000-0005-0000-0000-00009D0C0000}"/>
    <cellStyle name="Output 2 2 3 3 2" xfId="368" xr:uid="{00000000-0005-0000-0000-00009E0C0000}"/>
    <cellStyle name="Output 2 2 3 3 2 10" xfId="1792" xr:uid="{00000000-0005-0000-0000-00009F0C0000}"/>
    <cellStyle name="Output 2 2 3 3 2 11" xfId="1793" xr:uid="{00000000-0005-0000-0000-0000A00C0000}"/>
    <cellStyle name="Output 2 2 3 3 2 12" xfId="1794" xr:uid="{00000000-0005-0000-0000-0000A10C0000}"/>
    <cellStyle name="Output 2 2 3 3 2 13" xfId="1795" xr:uid="{00000000-0005-0000-0000-0000A20C0000}"/>
    <cellStyle name="Output 2 2 3 3 2 2" xfId="1796" xr:uid="{00000000-0005-0000-0000-0000A30C0000}"/>
    <cellStyle name="Output 2 2 3 3 2 3" xfId="1797" xr:uid="{00000000-0005-0000-0000-0000A40C0000}"/>
    <cellStyle name="Output 2 2 3 3 2 4" xfId="1798" xr:uid="{00000000-0005-0000-0000-0000A50C0000}"/>
    <cellStyle name="Output 2 2 3 3 2 5" xfId="1799" xr:uid="{00000000-0005-0000-0000-0000A60C0000}"/>
    <cellStyle name="Output 2 2 3 3 2 6" xfId="1800" xr:uid="{00000000-0005-0000-0000-0000A70C0000}"/>
    <cellStyle name="Output 2 2 3 3 2 7" xfId="1801" xr:uid="{00000000-0005-0000-0000-0000A80C0000}"/>
    <cellStyle name="Output 2 2 3 3 2 8" xfId="1802" xr:uid="{00000000-0005-0000-0000-0000A90C0000}"/>
    <cellStyle name="Output 2 2 3 3 2 9" xfId="1803" xr:uid="{00000000-0005-0000-0000-0000AA0C0000}"/>
    <cellStyle name="Output 2 2 3 3 3" xfId="1804" xr:uid="{00000000-0005-0000-0000-0000AB0C0000}"/>
    <cellStyle name="Output 2 2 3 3 4" xfId="1805" xr:uid="{00000000-0005-0000-0000-0000AC0C0000}"/>
    <cellStyle name="Output 2 2 3 3 5" xfId="1806" xr:uid="{00000000-0005-0000-0000-0000AD0C0000}"/>
    <cellStyle name="Output 2 2 3 3 6" xfId="1807" xr:uid="{00000000-0005-0000-0000-0000AE0C0000}"/>
    <cellStyle name="Output 2 2 3 3 7" xfId="1808" xr:uid="{00000000-0005-0000-0000-0000AF0C0000}"/>
    <cellStyle name="Output 2 2 3 3 8" xfId="1809" xr:uid="{00000000-0005-0000-0000-0000B00C0000}"/>
    <cellStyle name="Output 2 2 3 3 9" xfId="1810" xr:uid="{00000000-0005-0000-0000-0000B10C0000}"/>
    <cellStyle name="Output 2 2 3 4" xfId="1811" xr:uid="{00000000-0005-0000-0000-0000B20C0000}"/>
    <cellStyle name="Output 2 2 3 5" xfId="1812" xr:uid="{00000000-0005-0000-0000-0000B30C0000}"/>
    <cellStyle name="Output 2 2 3 6" xfId="1813" xr:uid="{00000000-0005-0000-0000-0000B40C0000}"/>
    <cellStyle name="Output 2 2 4" xfId="207" xr:uid="{00000000-0005-0000-0000-0000B50C0000}"/>
    <cellStyle name="Output 2 2 4 2" xfId="251" xr:uid="{00000000-0005-0000-0000-0000B60C0000}"/>
    <cellStyle name="Output 2 2 4 2 10" xfId="1814" xr:uid="{00000000-0005-0000-0000-0000B70C0000}"/>
    <cellStyle name="Output 2 2 4 2 11" xfId="1815" xr:uid="{00000000-0005-0000-0000-0000B80C0000}"/>
    <cellStyle name="Output 2 2 4 2 12" xfId="1816" xr:uid="{00000000-0005-0000-0000-0000B90C0000}"/>
    <cellStyle name="Output 2 2 4 2 13" xfId="1817" xr:uid="{00000000-0005-0000-0000-0000BA0C0000}"/>
    <cellStyle name="Output 2 2 4 2 14" xfId="1818" xr:uid="{00000000-0005-0000-0000-0000BB0C0000}"/>
    <cellStyle name="Output 2 2 4 2 2" xfId="365" xr:uid="{00000000-0005-0000-0000-0000BC0C0000}"/>
    <cellStyle name="Output 2 2 4 2 2 10" xfId="1819" xr:uid="{00000000-0005-0000-0000-0000BD0C0000}"/>
    <cellStyle name="Output 2 2 4 2 2 11" xfId="1820" xr:uid="{00000000-0005-0000-0000-0000BE0C0000}"/>
    <cellStyle name="Output 2 2 4 2 2 12" xfId="1821" xr:uid="{00000000-0005-0000-0000-0000BF0C0000}"/>
    <cellStyle name="Output 2 2 4 2 2 13" xfId="1822" xr:uid="{00000000-0005-0000-0000-0000C00C0000}"/>
    <cellStyle name="Output 2 2 4 2 2 2" xfId="1823" xr:uid="{00000000-0005-0000-0000-0000C10C0000}"/>
    <cellStyle name="Output 2 2 4 2 2 3" xfId="1824" xr:uid="{00000000-0005-0000-0000-0000C20C0000}"/>
    <cellStyle name="Output 2 2 4 2 2 4" xfId="1825" xr:uid="{00000000-0005-0000-0000-0000C30C0000}"/>
    <cellStyle name="Output 2 2 4 2 2 5" xfId="1826" xr:uid="{00000000-0005-0000-0000-0000C40C0000}"/>
    <cellStyle name="Output 2 2 4 2 2 6" xfId="1827" xr:uid="{00000000-0005-0000-0000-0000C50C0000}"/>
    <cellStyle name="Output 2 2 4 2 2 7" xfId="1828" xr:uid="{00000000-0005-0000-0000-0000C60C0000}"/>
    <cellStyle name="Output 2 2 4 2 2 8" xfId="1829" xr:uid="{00000000-0005-0000-0000-0000C70C0000}"/>
    <cellStyle name="Output 2 2 4 2 2 9" xfId="1830" xr:uid="{00000000-0005-0000-0000-0000C80C0000}"/>
    <cellStyle name="Output 2 2 4 2 3" xfId="1831" xr:uid="{00000000-0005-0000-0000-0000C90C0000}"/>
    <cellStyle name="Output 2 2 4 2 4" xfId="1832" xr:uid="{00000000-0005-0000-0000-0000CA0C0000}"/>
    <cellStyle name="Output 2 2 4 2 5" xfId="1833" xr:uid="{00000000-0005-0000-0000-0000CB0C0000}"/>
    <cellStyle name="Output 2 2 4 2 6" xfId="1834" xr:uid="{00000000-0005-0000-0000-0000CC0C0000}"/>
    <cellStyle name="Output 2 2 4 2 7" xfId="1835" xr:uid="{00000000-0005-0000-0000-0000CD0C0000}"/>
    <cellStyle name="Output 2 2 4 2 8" xfId="1836" xr:uid="{00000000-0005-0000-0000-0000CE0C0000}"/>
    <cellStyle name="Output 2 2 4 2 9" xfId="1837" xr:uid="{00000000-0005-0000-0000-0000CF0C0000}"/>
    <cellStyle name="Output 2 2 4 3" xfId="1838" xr:uid="{00000000-0005-0000-0000-0000D00C0000}"/>
    <cellStyle name="Output 2 2 4 4" xfId="1839" xr:uid="{00000000-0005-0000-0000-0000D10C0000}"/>
    <cellStyle name="Output 2 2 4 5" xfId="1840" xr:uid="{00000000-0005-0000-0000-0000D20C0000}"/>
    <cellStyle name="Output 2 2 5" xfId="249" xr:uid="{00000000-0005-0000-0000-0000D30C0000}"/>
    <cellStyle name="Output 2 2 5 10" xfId="1841" xr:uid="{00000000-0005-0000-0000-0000D40C0000}"/>
    <cellStyle name="Output 2 2 5 11" xfId="1842" xr:uid="{00000000-0005-0000-0000-0000D50C0000}"/>
    <cellStyle name="Output 2 2 5 12" xfId="1843" xr:uid="{00000000-0005-0000-0000-0000D60C0000}"/>
    <cellStyle name="Output 2 2 5 13" xfId="1844" xr:uid="{00000000-0005-0000-0000-0000D70C0000}"/>
    <cellStyle name="Output 2 2 5 14" xfId="1845" xr:uid="{00000000-0005-0000-0000-0000D80C0000}"/>
    <cellStyle name="Output 2 2 5 2" xfId="363" xr:uid="{00000000-0005-0000-0000-0000D90C0000}"/>
    <cellStyle name="Output 2 2 5 2 10" xfId="1846" xr:uid="{00000000-0005-0000-0000-0000DA0C0000}"/>
    <cellStyle name="Output 2 2 5 2 11" xfId="1847" xr:uid="{00000000-0005-0000-0000-0000DB0C0000}"/>
    <cellStyle name="Output 2 2 5 2 12" xfId="1848" xr:uid="{00000000-0005-0000-0000-0000DC0C0000}"/>
    <cellStyle name="Output 2 2 5 2 13" xfId="1849" xr:uid="{00000000-0005-0000-0000-0000DD0C0000}"/>
    <cellStyle name="Output 2 2 5 2 2" xfId="1850" xr:uid="{00000000-0005-0000-0000-0000DE0C0000}"/>
    <cellStyle name="Output 2 2 5 2 3" xfId="1851" xr:uid="{00000000-0005-0000-0000-0000DF0C0000}"/>
    <cellStyle name="Output 2 2 5 2 4" xfId="1852" xr:uid="{00000000-0005-0000-0000-0000E00C0000}"/>
    <cellStyle name="Output 2 2 5 2 5" xfId="1853" xr:uid="{00000000-0005-0000-0000-0000E10C0000}"/>
    <cellStyle name="Output 2 2 5 2 6" xfId="1854" xr:uid="{00000000-0005-0000-0000-0000E20C0000}"/>
    <cellStyle name="Output 2 2 5 2 7" xfId="1855" xr:uid="{00000000-0005-0000-0000-0000E30C0000}"/>
    <cellStyle name="Output 2 2 5 2 8" xfId="1856" xr:uid="{00000000-0005-0000-0000-0000E40C0000}"/>
    <cellStyle name="Output 2 2 5 2 9" xfId="1857" xr:uid="{00000000-0005-0000-0000-0000E50C0000}"/>
    <cellStyle name="Output 2 2 5 3" xfId="1858" xr:uid="{00000000-0005-0000-0000-0000E60C0000}"/>
    <cellStyle name="Output 2 2 5 4" xfId="1859" xr:uid="{00000000-0005-0000-0000-0000E70C0000}"/>
    <cellStyle name="Output 2 2 5 5" xfId="1860" xr:uid="{00000000-0005-0000-0000-0000E80C0000}"/>
    <cellStyle name="Output 2 2 5 6" xfId="1861" xr:uid="{00000000-0005-0000-0000-0000E90C0000}"/>
    <cellStyle name="Output 2 2 5 7" xfId="1862" xr:uid="{00000000-0005-0000-0000-0000EA0C0000}"/>
    <cellStyle name="Output 2 2 5 8" xfId="1863" xr:uid="{00000000-0005-0000-0000-0000EB0C0000}"/>
    <cellStyle name="Output 2 2 5 9" xfId="1864" xr:uid="{00000000-0005-0000-0000-0000EC0C0000}"/>
    <cellStyle name="Output 2 2 6" xfId="1865" xr:uid="{00000000-0005-0000-0000-0000ED0C0000}"/>
    <cellStyle name="Output 2 2 7" xfId="1866" xr:uid="{00000000-0005-0000-0000-0000EE0C0000}"/>
    <cellStyle name="Output 2 2 8" xfId="1867" xr:uid="{00000000-0005-0000-0000-0000EF0C0000}"/>
    <cellStyle name="Output 2 3" xfId="172" xr:uid="{00000000-0005-0000-0000-0000F00C0000}"/>
    <cellStyle name="Output 2 3 10" xfId="1868" xr:uid="{00000000-0005-0000-0000-0000F10C0000}"/>
    <cellStyle name="Output 2 3 11" xfId="1869" xr:uid="{00000000-0005-0000-0000-0000F20C0000}"/>
    <cellStyle name="Output 2 3 12" xfId="1870" xr:uid="{00000000-0005-0000-0000-0000F30C0000}"/>
    <cellStyle name="Output 2 3 13" xfId="1871" xr:uid="{00000000-0005-0000-0000-0000F40C0000}"/>
    <cellStyle name="Output 2 3 14" xfId="1872" xr:uid="{00000000-0005-0000-0000-0000F50C0000}"/>
    <cellStyle name="Output 2 3 2" xfId="346" xr:uid="{00000000-0005-0000-0000-0000F60C0000}"/>
    <cellStyle name="Output 2 3 2 10" xfId="1873" xr:uid="{00000000-0005-0000-0000-0000F70C0000}"/>
    <cellStyle name="Output 2 3 2 11" xfId="1874" xr:uid="{00000000-0005-0000-0000-0000F80C0000}"/>
    <cellStyle name="Output 2 3 2 12" xfId="1875" xr:uid="{00000000-0005-0000-0000-0000F90C0000}"/>
    <cellStyle name="Output 2 3 2 13" xfId="1876" xr:uid="{00000000-0005-0000-0000-0000FA0C0000}"/>
    <cellStyle name="Output 2 3 2 2" xfId="1877" xr:uid="{00000000-0005-0000-0000-0000FB0C0000}"/>
    <cellStyle name="Output 2 3 2 3" xfId="1878" xr:uid="{00000000-0005-0000-0000-0000FC0C0000}"/>
    <cellStyle name="Output 2 3 2 4" xfId="1879" xr:uid="{00000000-0005-0000-0000-0000FD0C0000}"/>
    <cellStyle name="Output 2 3 2 5" xfId="1880" xr:uid="{00000000-0005-0000-0000-0000FE0C0000}"/>
    <cellStyle name="Output 2 3 2 6" xfId="1881" xr:uid="{00000000-0005-0000-0000-0000FF0C0000}"/>
    <cellStyle name="Output 2 3 2 7" xfId="1882" xr:uid="{00000000-0005-0000-0000-0000000D0000}"/>
    <cellStyle name="Output 2 3 2 8" xfId="1883" xr:uid="{00000000-0005-0000-0000-0000010D0000}"/>
    <cellStyle name="Output 2 3 2 9" xfId="1884" xr:uid="{00000000-0005-0000-0000-0000020D0000}"/>
    <cellStyle name="Output 2 3 3" xfId="1885" xr:uid="{00000000-0005-0000-0000-0000030D0000}"/>
    <cellStyle name="Output 2 3 4" xfId="1886" xr:uid="{00000000-0005-0000-0000-0000040D0000}"/>
    <cellStyle name="Output 2 3 5" xfId="1887" xr:uid="{00000000-0005-0000-0000-0000050D0000}"/>
    <cellStyle name="Output 2 3 6" xfId="1888" xr:uid="{00000000-0005-0000-0000-0000060D0000}"/>
    <cellStyle name="Output 2 3 7" xfId="1889" xr:uid="{00000000-0005-0000-0000-0000070D0000}"/>
    <cellStyle name="Output 2 3 8" xfId="1890" xr:uid="{00000000-0005-0000-0000-0000080D0000}"/>
    <cellStyle name="Output 2 3 9" xfId="1891" xr:uid="{00000000-0005-0000-0000-0000090D0000}"/>
    <cellStyle name="Output 3" xfId="321" xr:uid="{00000000-0005-0000-0000-00000A0D0000}"/>
    <cellStyle name="Output 3 10" xfId="1892" xr:uid="{00000000-0005-0000-0000-00000B0D0000}"/>
    <cellStyle name="Output 3 11" xfId="1893" xr:uid="{00000000-0005-0000-0000-00000C0D0000}"/>
    <cellStyle name="Output 3 12" xfId="1894" xr:uid="{00000000-0005-0000-0000-00000D0D0000}"/>
    <cellStyle name="Output 3 13" xfId="1895" xr:uid="{00000000-0005-0000-0000-00000E0D0000}"/>
    <cellStyle name="Output 3 2" xfId="1896" xr:uid="{00000000-0005-0000-0000-00000F0D0000}"/>
    <cellStyle name="Output 3 3" xfId="1897" xr:uid="{00000000-0005-0000-0000-0000100D0000}"/>
    <cellStyle name="Output 3 4" xfId="1898" xr:uid="{00000000-0005-0000-0000-0000110D0000}"/>
    <cellStyle name="Output 3 5" xfId="1899" xr:uid="{00000000-0005-0000-0000-0000120D0000}"/>
    <cellStyle name="Output 3 6" xfId="1900" xr:uid="{00000000-0005-0000-0000-0000130D0000}"/>
    <cellStyle name="Output 3 7" xfId="1901" xr:uid="{00000000-0005-0000-0000-0000140D0000}"/>
    <cellStyle name="Output 3 8" xfId="1902" xr:uid="{00000000-0005-0000-0000-0000150D0000}"/>
    <cellStyle name="Output 3 9" xfId="1903" xr:uid="{00000000-0005-0000-0000-0000160D0000}"/>
    <cellStyle name="Output 4" xfId="434" xr:uid="{00000000-0005-0000-0000-0000170D0000}"/>
    <cellStyle name="Output 4 10" xfId="1904" xr:uid="{00000000-0005-0000-0000-0000180D0000}"/>
    <cellStyle name="Output 4 11" xfId="1905" xr:uid="{00000000-0005-0000-0000-0000190D0000}"/>
    <cellStyle name="Output 4 12" xfId="1906" xr:uid="{00000000-0005-0000-0000-00001A0D0000}"/>
    <cellStyle name="Output 4 13" xfId="1907" xr:uid="{00000000-0005-0000-0000-00001B0D0000}"/>
    <cellStyle name="Output 4 2" xfId="1908" xr:uid="{00000000-0005-0000-0000-00001C0D0000}"/>
    <cellStyle name="Output 4 3" xfId="1909" xr:uid="{00000000-0005-0000-0000-00001D0D0000}"/>
    <cellStyle name="Output 4 4" xfId="1910" xr:uid="{00000000-0005-0000-0000-00001E0D0000}"/>
    <cellStyle name="Output 4 5" xfId="1911" xr:uid="{00000000-0005-0000-0000-00001F0D0000}"/>
    <cellStyle name="Output 4 6" xfId="1912" xr:uid="{00000000-0005-0000-0000-0000200D0000}"/>
    <cellStyle name="Output 4 7" xfId="1913" xr:uid="{00000000-0005-0000-0000-0000210D0000}"/>
    <cellStyle name="Output 4 8" xfId="1914" xr:uid="{00000000-0005-0000-0000-0000220D0000}"/>
    <cellStyle name="Output 4 9" xfId="1915" xr:uid="{00000000-0005-0000-0000-0000230D0000}"/>
    <cellStyle name="Output 5" xfId="1916" xr:uid="{00000000-0005-0000-0000-0000240D0000}"/>
    <cellStyle name="Output 6" xfId="1917" xr:uid="{00000000-0005-0000-0000-0000250D0000}"/>
    <cellStyle name="Output 7" xfId="1918" xr:uid="{00000000-0005-0000-0000-0000260D0000}"/>
    <cellStyle name="Output 8" xfId="1919" xr:uid="{00000000-0005-0000-0000-0000270D0000}"/>
    <cellStyle name="Output 9" xfId="1920" xr:uid="{00000000-0005-0000-0000-0000280D0000}"/>
    <cellStyle name="Percent 2" xfId="105" xr:uid="{00000000-0005-0000-0000-0000290D0000}"/>
    <cellStyle name="Percent 2 2" xfId="107" xr:uid="{00000000-0005-0000-0000-00002A0D0000}"/>
    <cellStyle name="Percent 2 3" xfId="205" xr:uid="{00000000-0005-0000-0000-00002B0D0000}"/>
    <cellStyle name="Percent 3" xfId="104" xr:uid="{00000000-0005-0000-0000-00002C0D0000}"/>
    <cellStyle name="Percent 4" xfId="191" xr:uid="{00000000-0005-0000-0000-00002D0D0000}"/>
    <cellStyle name="Title" xfId="49" builtinId="15" customBuiltin="1"/>
    <cellStyle name="Title 2" xfId="58" xr:uid="{00000000-0005-0000-0000-00002F0D0000}"/>
    <cellStyle name="Title 2 2" xfId="173" xr:uid="{00000000-0005-0000-0000-0000300D0000}"/>
    <cellStyle name="Title 3" xfId="322" xr:uid="{00000000-0005-0000-0000-0000310D0000}"/>
    <cellStyle name="Title 4" xfId="435" xr:uid="{00000000-0005-0000-0000-0000320D0000}"/>
    <cellStyle name="Title 5" xfId="2695" xr:uid="{00000000-0005-0000-0000-0000330D0000}"/>
    <cellStyle name="Total" xfId="50" builtinId="25" customBuiltin="1"/>
    <cellStyle name="Total 10" xfId="1921" xr:uid="{00000000-0005-0000-0000-0000350D0000}"/>
    <cellStyle name="Total 11" xfId="1922" xr:uid="{00000000-0005-0000-0000-0000360D0000}"/>
    <cellStyle name="Total 12" xfId="1923" xr:uid="{00000000-0005-0000-0000-0000370D0000}"/>
    <cellStyle name="Total 13" xfId="1924" xr:uid="{00000000-0005-0000-0000-0000380D0000}"/>
    <cellStyle name="Total 14" xfId="1925" xr:uid="{00000000-0005-0000-0000-0000390D0000}"/>
    <cellStyle name="Total 15" xfId="1926" xr:uid="{00000000-0005-0000-0000-00003A0D0000}"/>
    <cellStyle name="Total 16" xfId="1927" xr:uid="{00000000-0005-0000-0000-00003B0D0000}"/>
    <cellStyle name="Total 17" xfId="2696" xr:uid="{00000000-0005-0000-0000-00003C0D0000}"/>
    <cellStyle name="Total 2" xfId="74" xr:uid="{00000000-0005-0000-0000-00003D0D0000}"/>
    <cellStyle name="Total 2 2" xfId="187" xr:uid="{00000000-0005-0000-0000-00003E0D0000}"/>
    <cellStyle name="Total 2 2 2" xfId="226" xr:uid="{00000000-0005-0000-0000-00003F0D0000}"/>
    <cellStyle name="Total 2 2 2 2" xfId="235" xr:uid="{00000000-0005-0000-0000-0000400D0000}"/>
    <cellStyle name="Total 2 2 2 2 2" xfId="270" xr:uid="{00000000-0005-0000-0000-0000410D0000}"/>
    <cellStyle name="Total 2 2 2 2 2 10" xfId="1928" xr:uid="{00000000-0005-0000-0000-0000420D0000}"/>
    <cellStyle name="Total 2 2 2 2 2 11" xfId="1929" xr:uid="{00000000-0005-0000-0000-0000430D0000}"/>
    <cellStyle name="Total 2 2 2 2 2 12" xfId="1930" xr:uid="{00000000-0005-0000-0000-0000440D0000}"/>
    <cellStyle name="Total 2 2 2 2 2 13" xfId="1931" xr:uid="{00000000-0005-0000-0000-0000450D0000}"/>
    <cellStyle name="Total 2 2 2 2 2 14" xfId="1932" xr:uid="{00000000-0005-0000-0000-0000460D0000}"/>
    <cellStyle name="Total 2 2 2 2 2 2" xfId="384" xr:uid="{00000000-0005-0000-0000-0000470D0000}"/>
    <cellStyle name="Total 2 2 2 2 2 2 10" xfId="1933" xr:uid="{00000000-0005-0000-0000-0000480D0000}"/>
    <cellStyle name="Total 2 2 2 2 2 2 11" xfId="1934" xr:uid="{00000000-0005-0000-0000-0000490D0000}"/>
    <cellStyle name="Total 2 2 2 2 2 2 12" xfId="1935" xr:uid="{00000000-0005-0000-0000-00004A0D0000}"/>
    <cellStyle name="Total 2 2 2 2 2 2 13" xfId="1936" xr:uid="{00000000-0005-0000-0000-00004B0D0000}"/>
    <cellStyle name="Total 2 2 2 2 2 2 2" xfId="1937" xr:uid="{00000000-0005-0000-0000-00004C0D0000}"/>
    <cellStyle name="Total 2 2 2 2 2 2 3" xfId="1938" xr:uid="{00000000-0005-0000-0000-00004D0D0000}"/>
    <cellStyle name="Total 2 2 2 2 2 2 4" xfId="1939" xr:uid="{00000000-0005-0000-0000-00004E0D0000}"/>
    <cellStyle name="Total 2 2 2 2 2 2 5" xfId="1940" xr:uid="{00000000-0005-0000-0000-00004F0D0000}"/>
    <cellStyle name="Total 2 2 2 2 2 2 6" xfId="1941" xr:uid="{00000000-0005-0000-0000-0000500D0000}"/>
    <cellStyle name="Total 2 2 2 2 2 2 7" xfId="1942" xr:uid="{00000000-0005-0000-0000-0000510D0000}"/>
    <cellStyle name="Total 2 2 2 2 2 2 8" xfId="1943" xr:uid="{00000000-0005-0000-0000-0000520D0000}"/>
    <cellStyle name="Total 2 2 2 2 2 2 9" xfId="1944" xr:uid="{00000000-0005-0000-0000-0000530D0000}"/>
    <cellStyle name="Total 2 2 2 2 2 3" xfId="1945" xr:uid="{00000000-0005-0000-0000-0000540D0000}"/>
    <cellStyle name="Total 2 2 2 2 2 4" xfId="1946" xr:uid="{00000000-0005-0000-0000-0000550D0000}"/>
    <cellStyle name="Total 2 2 2 2 2 5" xfId="1947" xr:uid="{00000000-0005-0000-0000-0000560D0000}"/>
    <cellStyle name="Total 2 2 2 2 2 6" xfId="1948" xr:uid="{00000000-0005-0000-0000-0000570D0000}"/>
    <cellStyle name="Total 2 2 2 2 2 7" xfId="1949" xr:uid="{00000000-0005-0000-0000-0000580D0000}"/>
    <cellStyle name="Total 2 2 2 2 2 8" xfId="1950" xr:uid="{00000000-0005-0000-0000-0000590D0000}"/>
    <cellStyle name="Total 2 2 2 2 2 9" xfId="1951" xr:uid="{00000000-0005-0000-0000-00005A0D0000}"/>
    <cellStyle name="Total 2 2 2 2 3" xfId="1952" xr:uid="{00000000-0005-0000-0000-00005B0D0000}"/>
    <cellStyle name="Total 2 2 2 2 4" xfId="1953" xr:uid="{00000000-0005-0000-0000-00005C0D0000}"/>
    <cellStyle name="Total 2 2 2 2 5" xfId="1954" xr:uid="{00000000-0005-0000-0000-00005D0D0000}"/>
    <cellStyle name="Total 2 2 2 3" xfId="245" xr:uid="{00000000-0005-0000-0000-00005E0D0000}"/>
    <cellStyle name="Total 2 2 2 3 2" xfId="280" xr:uid="{00000000-0005-0000-0000-00005F0D0000}"/>
    <cellStyle name="Total 2 2 2 3 2 10" xfId="1955" xr:uid="{00000000-0005-0000-0000-0000600D0000}"/>
    <cellStyle name="Total 2 2 2 3 2 11" xfId="1956" xr:uid="{00000000-0005-0000-0000-0000610D0000}"/>
    <cellStyle name="Total 2 2 2 3 2 12" xfId="1957" xr:uid="{00000000-0005-0000-0000-0000620D0000}"/>
    <cellStyle name="Total 2 2 2 3 2 13" xfId="1958" xr:uid="{00000000-0005-0000-0000-0000630D0000}"/>
    <cellStyle name="Total 2 2 2 3 2 14" xfId="1959" xr:uid="{00000000-0005-0000-0000-0000640D0000}"/>
    <cellStyle name="Total 2 2 2 3 2 2" xfId="394" xr:uid="{00000000-0005-0000-0000-0000650D0000}"/>
    <cellStyle name="Total 2 2 2 3 2 2 10" xfId="1960" xr:uid="{00000000-0005-0000-0000-0000660D0000}"/>
    <cellStyle name="Total 2 2 2 3 2 2 11" xfId="1961" xr:uid="{00000000-0005-0000-0000-0000670D0000}"/>
    <cellStyle name="Total 2 2 2 3 2 2 12" xfId="1962" xr:uid="{00000000-0005-0000-0000-0000680D0000}"/>
    <cellStyle name="Total 2 2 2 3 2 2 13" xfId="1963" xr:uid="{00000000-0005-0000-0000-0000690D0000}"/>
    <cellStyle name="Total 2 2 2 3 2 2 2" xfId="1964" xr:uid="{00000000-0005-0000-0000-00006A0D0000}"/>
    <cellStyle name="Total 2 2 2 3 2 2 3" xfId="1965" xr:uid="{00000000-0005-0000-0000-00006B0D0000}"/>
    <cellStyle name="Total 2 2 2 3 2 2 4" xfId="1966" xr:uid="{00000000-0005-0000-0000-00006C0D0000}"/>
    <cellStyle name="Total 2 2 2 3 2 2 5" xfId="1967" xr:uid="{00000000-0005-0000-0000-00006D0D0000}"/>
    <cellStyle name="Total 2 2 2 3 2 2 6" xfId="1968" xr:uid="{00000000-0005-0000-0000-00006E0D0000}"/>
    <cellStyle name="Total 2 2 2 3 2 2 7" xfId="1969" xr:uid="{00000000-0005-0000-0000-00006F0D0000}"/>
    <cellStyle name="Total 2 2 2 3 2 2 8" xfId="1970" xr:uid="{00000000-0005-0000-0000-0000700D0000}"/>
    <cellStyle name="Total 2 2 2 3 2 2 9" xfId="1971" xr:uid="{00000000-0005-0000-0000-0000710D0000}"/>
    <cellStyle name="Total 2 2 2 3 2 3" xfId="1972" xr:uid="{00000000-0005-0000-0000-0000720D0000}"/>
    <cellStyle name="Total 2 2 2 3 2 4" xfId="1973" xr:uid="{00000000-0005-0000-0000-0000730D0000}"/>
    <cellStyle name="Total 2 2 2 3 2 5" xfId="1974" xr:uid="{00000000-0005-0000-0000-0000740D0000}"/>
    <cellStyle name="Total 2 2 2 3 2 6" xfId="1975" xr:uid="{00000000-0005-0000-0000-0000750D0000}"/>
    <cellStyle name="Total 2 2 2 3 2 7" xfId="1976" xr:uid="{00000000-0005-0000-0000-0000760D0000}"/>
    <cellStyle name="Total 2 2 2 3 2 8" xfId="1977" xr:uid="{00000000-0005-0000-0000-0000770D0000}"/>
    <cellStyle name="Total 2 2 2 3 2 9" xfId="1978" xr:uid="{00000000-0005-0000-0000-0000780D0000}"/>
    <cellStyle name="Total 2 2 2 3 3" xfId="1979" xr:uid="{00000000-0005-0000-0000-0000790D0000}"/>
    <cellStyle name="Total 2 2 2 3 4" xfId="1980" xr:uid="{00000000-0005-0000-0000-00007A0D0000}"/>
    <cellStyle name="Total 2 2 2 3 5" xfId="1981" xr:uid="{00000000-0005-0000-0000-00007B0D0000}"/>
    <cellStyle name="Total 2 2 2 4" xfId="265" xr:uid="{00000000-0005-0000-0000-00007C0D0000}"/>
    <cellStyle name="Total 2 2 2 4 10" xfId="1982" xr:uid="{00000000-0005-0000-0000-00007D0D0000}"/>
    <cellStyle name="Total 2 2 2 4 11" xfId="1983" xr:uid="{00000000-0005-0000-0000-00007E0D0000}"/>
    <cellStyle name="Total 2 2 2 4 12" xfId="1984" xr:uid="{00000000-0005-0000-0000-00007F0D0000}"/>
    <cellStyle name="Total 2 2 2 4 13" xfId="1985" xr:uid="{00000000-0005-0000-0000-0000800D0000}"/>
    <cellStyle name="Total 2 2 2 4 14" xfId="1986" xr:uid="{00000000-0005-0000-0000-0000810D0000}"/>
    <cellStyle name="Total 2 2 2 4 2" xfId="379" xr:uid="{00000000-0005-0000-0000-0000820D0000}"/>
    <cellStyle name="Total 2 2 2 4 2 10" xfId="1987" xr:uid="{00000000-0005-0000-0000-0000830D0000}"/>
    <cellStyle name="Total 2 2 2 4 2 11" xfId="1988" xr:uid="{00000000-0005-0000-0000-0000840D0000}"/>
    <cellStyle name="Total 2 2 2 4 2 12" xfId="1989" xr:uid="{00000000-0005-0000-0000-0000850D0000}"/>
    <cellStyle name="Total 2 2 2 4 2 13" xfId="1990" xr:uid="{00000000-0005-0000-0000-0000860D0000}"/>
    <cellStyle name="Total 2 2 2 4 2 2" xfId="1991" xr:uid="{00000000-0005-0000-0000-0000870D0000}"/>
    <cellStyle name="Total 2 2 2 4 2 3" xfId="1992" xr:uid="{00000000-0005-0000-0000-0000880D0000}"/>
    <cellStyle name="Total 2 2 2 4 2 4" xfId="1993" xr:uid="{00000000-0005-0000-0000-0000890D0000}"/>
    <cellStyle name="Total 2 2 2 4 2 5" xfId="1994" xr:uid="{00000000-0005-0000-0000-00008A0D0000}"/>
    <cellStyle name="Total 2 2 2 4 2 6" xfId="1995" xr:uid="{00000000-0005-0000-0000-00008B0D0000}"/>
    <cellStyle name="Total 2 2 2 4 2 7" xfId="1996" xr:uid="{00000000-0005-0000-0000-00008C0D0000}"/>
    <cellStyle name="Total 2 2 2 4 2 8" xfId="1997" xr:uid="{00000000-0005-0000-0000-00008D0D0000}"/>
    <cellStyle name="Total 2 2 2 4 2 9" xfId="1998" xr:uid="{00000000-0005-0000-0000-00008E0D0000}"/>
    <cellStyle name="Total 2 2 2 4 3" xfId="1999" xr:uid="{00000000-0005-0000-0000-00008F0D0000}"/>
    <cellStyle name="Total 2 2 2 4 4" xfId="2000" xr:uid="{00000000-0005-0000-0000-0000900D0000}"/>
    <cellStyle name="Total 2 2 2 4 5" xfId="2001" xr:uid="{00000000-0005-0000-0000-0000910D0000}"/>
    <cellStyle name="Total 2 2 2 4 6" xfId="2002" xr:uid="{00000000-0005-0000-0000-0000920D0000}"/>
    <cellStyle name="Total 2 2 2 4 7" xfId="2003" xr:uid="{00000000-0005-0000-0000-0000930D0000}"/>
    <cellStyle name="Total 2 2 2 4 8" xfId="2004" xr:uid="{00000000-0005-0000-0000-0000940D0000}"/>
    <cellStyle name="Total 2 2 2 4 9" xfId="2005" xr:uid="{00000000-0005-0000-0000-0000950D0000}"/>
    <cellStyle name="Total 2 2 2 5" xfId="2006" xr:uid="{00000000-0005-0000-0000-0000960D0000}"/>
    <cellStyle name="Total 2 2 2 6" xfId="2007" xr:uid="{00000000-0005-0000-0000-0000970D0000}"/>
    <cellStyle name="Total 2 2 2 7" xfId="2008" xr:uid="{00000000-0005-0000-0000-0000980D0000}"/>
    <cellStyle name="Total 2 2 3" xfId="217" xr:uid="{00000000-0005-0000-0000-0000990D0000}"/>
    <cellStyle name="Total 2 2 3 2" xfId="236" xr:uid="{00000000-0005-0000-0000-00009A0D0000}"/>
    <cellStyle name="Total 2 2 3 2 2" xfId="271" xr:uid="{00000000-0005-0000-0000-00009B0D0000}"/>
    <cellStyle name="Total 2 2 3 2 2 10" xfId="2009" xr:uid="{00000000-0005-0000-0000-00009C0D0000}"/>
    <cellStyle name="Total 2 2 3 2 2 11" xfId="2010" xr:uid="{00000000-0005-0000-0000-00009D0D0000}"/>
    <cellStyle name="Total 2 2 3 2 2 12" xfId="2011" xr:uid="{00000000-0005-0000-0000-00009E0D0000}"/>
    <cellStyle name="Total 2 2 3 2 2 13" xfId="2012" xr:uid="{00000000-0005-0000-0000-00009F0D0000}"/>
    <cellStyle name="Total 2 2 3 2 2 14" xfId="2013" xr:uid="{00000000-0005-0000-0000-0000A00D0000}"/>
    <cellStyle name="Total 2 2 3 2 2 2" xfId="385" xr:uid="{00000000-0005-0000-0000-0000A10D0000}"/>
    <cellStyle name="Total 2 2 3 2 2 2 10" xfId="2014" xr:uid="{00000000-0005-0000-0000-0000A20D0000}"/>
    <cellStyle name="Total 2 2 3 2 2 2 11" xfId="2015" xr:uid="{00000000-0005-0000-0000-0000A30D0000}"/>
    <cellStyle name="Total 2 2 3 2 2 2 12" xfId="2016" xr:uid="{00000000-0005-0000-0000-0000A40D0000}"/>
    <cellStyle name="Total 2 2 3 2 2 2 13" xfId="2017" xr:uid="{00000000-0005-0000-0000-0000A50D0000}"/>
    <cellStyle name="Total 2 2 3 2 2 2 2" xfId="2018" xr:uid="{00000000-0005-0000-0000-0000A60D0000}"/>
    <cellStyle name="Total 2 2 3 2 2 2 3" xfId="2019" xr:uid="{00000000-0005-0000-0000-0000A70D0000}"/>
    <cellStyle name="Total 2 2 3 2 2 2 4" xfId="2020" xr:uid="{00000000-0005-0000-0000-0000A80D0000}"/>
    <cellStyle name="Total 2 2 3 2 2 2 5" xfId="2021" xr:uid="{00000000-0005-0000-0000-0000A90D0000}"/>
    <cellStyle name="Total 2 2 3 2 2 2 6" xfId="2022" xr:uid="{00000000-0005-0000-0000-0000AA0D0000}"/>
    <cellStyle name="Total 2 2 3 2 2 2 7" xfId="2023" xr:uid="{00000000-0005-0000-0000-0000AB0D0000}"/>
    <cellStyle name="Total 2 2 3 2 2 2 8" xfId="2024" xr:uid="{00000000-0005-0000-0000-0000AC0D0000}"/>
    <cellStyle name="Total 2 2 3 2 2 2 9" xfId="2025" xr:uid="{00000000-0005-0000-0000-0000AD0D0000}"/>
    <cellStyle name="Total 2 2 3 2 2 3" xfId="2026" xr:uid="{00000000-0005-0000-0000-0000AE0D0000}"/>
    <cellStyle name="Total 2 2 3 2 2 4" xfId="2027" xr:uid="{00000000-0005-0000-0000-0000AF0D0000}"/>
    <cellStyle name="Total 2 2 3 2 2 5" xfId="2028" xr:uid="{00000000-0005-0000-0000-0000B00D0000}"/>
    <cellStyle name="Total 2 2 3 2 2 6" xfId="2029" xr:uid="{00000000-0005-0000-0000-0000B10D0000}"/>
    <cellStyle name="Total 2 2 3 2 2 7" xfId="2030" xr:uid="{00000000-0005-0000-0000-0000B20D0000}"/>
    <cellStyle name="Total 2 2 3 2 2 8" xfId="2031" xr:uid="{00000000-0005-0000-0000-0000B30D0000}"/>
    <cellStyle name="Total 2 2 3 2 2 9" xfId="2032" xr:uid="{00000000-0005-0000-0000-0000B40D0000}"/>
    <cellStyle name="Total 2 2 3 2 3" xfId="2033" xr:uid="{00000000-0005-0000-0000-0000B50D0000}"/>
    <cellStyle name="Total 2 2 3 2 4" xfId="2034" xr:uid="{00000000-0005-0000-0000-0000B60D0000}"/>
    <cellStyle name="Total 2 2 3 2 5" xfId="2035" xr:uid="{00000000-0005-0000-0000-0000B70D0000}"/>
    <cellStyle name="Total 2 2 3 3" xfId="253" xr:uid="{00000000-0005-0000-0000-0000B80D0000}"/>
    <cellStyle name="Total 2 2 3 3 10" xfId="2036" xr:uid="{00000000-0005-0000-0000-0000B90D0000}"/>
    <cellStyle name="Total 2 2 3 3 11" xfId="2037" xr:uid="{00000000-0005-0000-0000-0000BA0D0000}"/>
    <cellStyle name="Total 2 2 3 3 12" xfId="2038" xr:uid="{00000000-0005-0000-0000-0000BB0D0000}"/>
    <cellStyle name="Total 2 2 3 3 13" xfId="2039" xr:uid="{00000000-0005-0000-0000-0000BC0D0000}"/>
    <cellStyle name="Total 2 2 3 3 14" xfId="2040" xr:uid="{00000000-0005-0000-0000-0000BD0D0000}"/>
    <cellStyle name="Total 2 2 3 3 2" xfId="367" xr:uid="{00000000-0005-0000-0000-0000BE0D0000}"/>
    <cellStyle name="Total 2 2 3 3 2 10" xfId="2041" xr:uid="{00000000-0005-0000-0000-0000BF0D0000}"/>
    <cellStyle name="Total 2 2 3 3 2 11" xfId="2042" xr:uid="{00000000-0005-0000-0000-0000C00D0000}"/>
    <cellStyle name="Total 2 2 3 3 2 12" xfId="2043" xr:uid="{00000000-0005-0000-0000-0000C10D0000}"/>
    <cellStyle name="Total 2 2 3 3 2 13" xfId="2044" xr:uid="{00000000-0005-0000-0000-0000C20D0000}"/>
    <cellStyle name="Total 2 2 3 3 2 2" xfId="2045" xr:uid="{00000000-0005-0000-0000-0000C30D0000}"/>
    <cellStyle name="Total 2 2 3 3 2 3" xfId="2046" xr:uid="{00000000-0005-0000-0000-0000C40D0000}"/>
    <cellStyle name="Total 2 2 3 3 2 4" xfId="2047" xr:uid="{00000000-0005-0000-0000-0000C50D0000}"/>
    <cellStyle name="Total 2 2 3 3 2 5" xfId="2048" xr:uid="{00000000-0005-0000-0000-0000C60D0000}"/>
    <cellStyle name="Total 2 2 3 3 2 6" xfId="2049" xr:uid="{00000000-0005-0000-0000-0000C70D0000}"/>
    <cellStyle name="Total 2 2 3 3 2 7" xfId="2050" xr:uid="{00000000-0005-0000-0000-0000C80D0000}"/>
    <cellStyle name="Total 2 2 3 3 2 8" xfId="2051" xr:uid="{00000000-0005-0000-0000-0000C90D0000}"/>
    <cellStyle name="Total 2 2 3 3 2 9" xfId="2052" xr:uid="{00000000-0005-0000-0000-0000CA0D0000}"/>
    <cellStyle name="Total 2 2 3 3 3" xfId="2053" xr:uid="{00000000-0005-0000-0000-0000CB0D0000}"/>
    <cellStyle name="Total 2 2 3 3 4" xfId="2054" xr:uid="{00000000-0005-0000-0000-0000CC0D0000}"/>
    <cellStyle name="Total 2 2 3 3 5" xfId="2055" xr:uid="{00000000-0005-0000-0000-0000CD0D0000}"/>
    <cellStyle name="Total 2 2 3 3 6" xfId="2056" xr:uid="{00000000-0005-0000-0000-0000CE0D0000}"/>
    <cellStyle name="Total 2 2 3 3 7" xfId="2057" xr:uid="{00000000-0005-0000-0000-0000CF0D0000}"/>
    <cellStyle name="Total 2 2 3 3 8" xfId="2058" xr:uid="{00000000-0005-0000-0000-0000D00D0000}"/>
    <cellStyle name="Total 2 2 3 3 9" xfId="2059" xr:uid="{00000000-0005-0000-0000-0000D10D0000}"/>
    <cellStyle name="Total 2 2 3 4" xfId="2060" xr:uid="{00000000-0005-0000-0000-0000D20D0000}"/>
    <cellStyle name="Total 2 2 3 5" xfId="2061" xr:uid="{00000000-0005-0000-0000-0000D30D0000}"/>
    <cellStyle name="Total 2 2 3 6" xfId="2062" xr:uid="{00000000-0005-0000-0000-0000D40D0000}"/>
    <cellStyle name="Total 2 2 4" xfId="209" xr:uid="{00000000-0005-0000-0000-0000D50D0000}"/>
    <cellStyle name="Total 2 2 4 2" xfId="252" xr:uid="{00000000-0005-0000-0000-0000D60D0000}"/>
    <cellStyle name="Total 2 2 4 2 10" xfId="2063" xr:uid="{00000000-0005-0000-0000-0000D70D0000}"/>
    <cellStyle name="Total 2 2 4 2 11" xfId="2064" xr:uid="{00000000-0005-0000-0000-0000D80D0000}"/>
    <cellStyle name="Total 2 2 4 2 12" xfId="2065" xr:uid="{00000000-0005-0000-0000-0000D90D0000}"/>
    <cellStyle name="Total 2 2 4 2 13" xfId="2066" xr:uid="{00000000-0005-0000-0000-0000DA0D0000}"/>
    <cellStyle name="Total 2 2 4 2 14" xfId="2067" xr:uid="{00000000-0005-0000-0000-0000DB0D0000}"/>
    <cellStyle name="Total 2 2 4 2 2" xfId="366" xr:uid="{00000000-0005-0000-0000-0000DC0D0000}"/>
    <cellStyle name="Total 2 2 4 2 2 10" xfId="2068" xr:uid="{00000000-0005-0000-0000-0000DD0D0000}"/>
    <cellStyle name="Total 2 2 4 2 2 11" xfId="2069" xr:uid="{00000000-0005-0000-0000-0000DE0D0000}"/>
    <cellStyle name="Total 2 2 4 2 2 12" xfId="2070" xr:uid="{00000000-0005-0000-0000-0000DF0D0000}"/>
    <cellStyle name="Total 2 2 4 2 2 13" xfId="2071" xr:uid="{00000000-0005-0000-0000-0000E00D0000}"/>
    <cellStyle name="Total 2 2 4 2 2 2" xfId="2072" xr:uid="{00000000-0005-0000-0000-0000E10D0000}"/>
    <cellStyle name="Total 2 2 4 2 2 3" xfId="2073" xr:uid="{00000000-0005-0000-0000-0000E20D0000}"/>
    <cellStyle name="Total 2 2 4 2 2 4" xfId="2074" xr:uid="{00000000-0005-0000-0000-0000E30D0000}"/>
    <cellStyle name="Total 2 2 4 2 2 5" xfId="2075" xr:uid="{00000000-0005-0000-0000-0000E40D0000}"/>
    <cellStyle name="Total 2 2 4 2 2 6" xfId="2076" xr:uid="{00000000-0005-0000-0000-0000E50D0000}"/>
    <cellStyle name="Total 2 2 4 2 2 7" xfId="2077" xr:uid="{00000000-0005-0000-0000-0000E60D0000}"/>
    <cellStyle name="Total 2 2 4 2 2 8" xfId="2078" xr:uid="{00000000-0005-0000-0000-0000E70D0000}"/>
    <cellStyle name="Total 2 2 4 2 2 9" xfId="2079" xr:uid="{00000000-0005-0000-0000-0000E80D0000}"/>
    <cellStyle name="Total 2 2 4 2 3" xfId="2080" xr:uid="{00000000-0005-0000-0000-0000E90D0000}"/>
    <cellStyle name="Total 2 2 4 2 4" xfId="2081" xr:uid="{00000000-0005-0000-0000-0000EA0D0000}"/>
    <cellStyle name="Total 2 2 4 2 5" xfId="2082" xr:uid="{00000000-0005-0000-0000-0000EB0D0000}"/>
    <cellStyle name="Total 2 2 4 2 6" xfId="2083" xr:uid="{00000000-0005-0000-0000-0000EC0D0000}"/>
    <cellStyle name="Total 2 2 4 2 7" xfId="2084" xr:uid="{00000000-0005-0000-0000-0000ED0D0000}"/>
    <cellStyle name="Total 2 2 4 2 8" xfId="2085" xr:uid="{00000000-0005-0000-0000-0000EE0D0000}"/>
    <cellStyle name="Total 2 2 4 2 9" xfId="2086" xr:uid="{00000000-0005-0000-0000-0000EF0D0000}"/>
    <cellStyle name="Total 2 2 4 3" xfId="2087" xr:uid="{00000000-0005-0000-0000-0000F00D0000}"/>
    <cellStyle name="Total 2 2 4 4" xfId="2088" xr:uid="{00000000-0005-0000-0000-0000F10D0000}"/>
    <cellStyle name="Total 2 2 4 5" xfId="2089" xr:uid="{00000000-0005-0000-0000-0000F20D0000}"/>
    <cellStyle name="Total 2 2 5" xfId="250" xr:uid="{00000000-0005-0000-0000-0000F30D0000}"/>
    <cellStyle name="Total 2 2 5 10" xfId="2090" xr:uid="{00000000-0005-0000-0000-0000F40D0000}"/>
    <cellStyle name="Total 2 2 5 11" xfId="2091" xr:uid="{00000000-0005-0000-0000-0000F50D0000}"/>
    <cellStyle name="Total 2 2 5 12" xfId="2092" xr:uid="{00000000-0005-0000-0000-0000F60D0000}"/>
    <cellStyle name="Total 2 2 5 13" xfId="2093" xr:uid="{00000000-0005-0000-0000-0000F70D0000}"/>
    <cellStyle name="Total 2 2 5 14" xfId="2094" xr:uid="{00000000-0005-0000-0000-0000F80D0000}"/>
    <cellStyle name="Total 2 2 5 2" xfId="364" xr:uid="{00000000-0005-0000-0000-0000F90D0000}"/>
    <cellStyle name="Total 2 2 5 2 10" xfId="2095" xr:uid="{00000000-0005-0000-0000-0000FA0D0000}"/>
    <cellStyle name="Total 2 2 5 2 11" xfId="2096" xr:uid="{00000000-0005-0000-0000-0000FB0D0000}"/>
    <cellStyle name="Total 2 2 5 2 12" xfId="2097" xr:uid="{00000000-0005-0000-0000-0000FC0D0000}"/>
    <cellStyle name="Total 2 2 5 2 13" xfId="2098" xr:uid="{00000000-0005-0000-0000-0000FD0D0000}"/>
    <cellStyle name="Total 2 2 5 2 2" xfId="2099" xr:uid="{00000000-0005-0000-0000-0000FE0D0000}"/>
    <cellStyle name="Total 2 2 5 2 3" xfId="2100" xr:uid="{00000000-0005-0000-0000-0000FF0D0000}"/>
    <cellStyle name="Total 2 2 5 2 4" xfId="2101" xr:uid="{00000000-0005-0000-0000-0000000E0000}"/>
    <cellStyle name="Total 2 2 5 2 5" xfId="2102" xr:uid="{00000000-0005-0000-0000-0000010E0000}"/>
    <cellStyle name="Total 2 2 5 2 6" xfId="2103" xr:uid="{00000000-0005-0000-0000-0000020E0000}"/>
    <cellStyle name="Total 2 2 5 2 7" xfId="2104" xr:uid="{00000000-0005-0000-0000-0000030E0000}"/>
    <cellStyle name="Total 2 2 5 2 8" xfId="2105" xr:uid="{00000000-0005-0000-0000-0000040E0000}"/>
    <cellStyle name="Total 2 2 5 2 9" xfId="2106" xr:uid="{00000000-0005-0000-0000-0000050E0000}"/>
    <cellStyle name="Total 2 2 5 3" xfId="2107" xr:uid="{00000000-0005-0000-0000-0000060E0000}"/>
    <cellStyle name="Total 2 2 5 4" xfId="2108" xr:uid="{00000000-0005-0000-0000-0000070E0000}"/>
    <cellStyle name="Total 2 2 5 5" xfId="2109" xr:uid="{00000000-0005-0000-0000-0000080E0000}"/>
    <cellStyle name="Total 2 2 5 6" xfId="2110" xr:uid="{00000000-0005-0000-0000-0000090E0000}"/>
    <cellStyle name="Total 2 2 5 7" xfId="2111" xr:uid="{00000000-0005-0000-0000-00000A0E0000}"/>
    <cellStyle name="Total 2 2 5 8" xfId="2112" xr:uid="{00000000-0005-0000-0000-00000B0E0000}"/>
    <cellStyle name="Total 2 2 5 9" xfId="2113" xr:uid="{00000000-0005-0000-0000-00000C0E0000}"/>
    <cellStyle name="Total 2 2 6" xfId="2114" xr:uid="{00000000-0005-0000-0000-00000D0E0000}"/>
    <cellStyle name="Total 2 2 7" xfId="2115" xr:uid="{00000000-0005-0000-0000-00000E0E0000}"/>
    <cellStyle name="Total 2 2 8" xfId="2116" xr:uid="{00000000-0005-0000-0000-00000F0E0000}"/>
    <cellStyle name="Total 2 3" xfId="174" xr:uid="{00000000-0005-0000-0000-0000100E0000}"/>
    <cellStyle name="Total 2 3 10" xfId="2117" xr:uid="{00000000-0005-0000-0000-0000110E0000}"/>
    <cellStyle name="Total 2 3 11" xfId="2118" xr:uid="{00000000-0005-0000-0000-0000120E0000}"/>
    <cellStyle name="Total 2 3 12" xfId="2119" xr:uid="{00000000-0005-0000-0000-0000130E0000}"/>
    <cellStyle name="Total 2 3 13" xfId="2120" xr:uid="{00000000-0005-0000-0000-0000140E0000}"/>
    <cellStyle name="Total 2 3 14" xfId="2121" xr:uid="{00000000-0005-0000-0000-0000150E0000}"/>
    <cellStyle name="Total 2 3 2" xfId="347" xr:uid="{00000000-0005-0000-0000-0000160E0000}"/>
    <cellStyle name="Total 2 3 2 10" xfId="2122" xr:uid="{00000000-0005-0000-0000-0000170E0000}"/>
    <cellStyle name="Total 2 3 2 11" xfId="2123" xr:uid="{00000000-0005-0000-0000-0000180E0000}"/>
    <cellStyle name="Total 2 3 2 12" xfId="2124" xr:uid="{00000000-0005-0000-0000-0000190E0000}"/>
    <cellStyle name="Total 2 3 2 13" xfId="2125" xr:uid="{00000000-0005-0000-0000-00001A0E0000}"/>
    <cellStyle name="Total 2 3 2 2" xfId="2126" xr:uid="{00000000-0005-0000-0000-00001B0E0000}"/>
    <cellStyle name="Total 2 3 2 3" xfId="2127" xr:uid="{00000000-0005-0000-0000-00001C0E0000}"/>
    <cellStyle name="Total 2 3 2 4" xfId="2128" xr:uid="{00000000-0005-0000-0000-00001D0E0000}"/>
    <cellStyle name="Total 2 3 2 5" xfId="2129" xr:uid="{00000000-0005-0000-0000-00001E0E0000}"/>
    <cellStyle name="Total 2 3 2 6" xfId="2130" xr:uid="{00000000-0005-0000-0000-00001F0E0000}"/>
    <cellStyle name="Total 2 3 2 7" xfId="2131" xr:uid="{00000000-0005-0000-0000-0000200E0000}"/>
    <cellStyle name="Total 2 3 2 8" xfId="2132" xr:uid="{00000000-0005-0000-0000-0000210E0000}"/>
    <cellStyle name="Total 2 3 2 9" xfId="2133" xr:uid="{00000000-0005-0000-0000-0000220E0000}"/>
    <cellStyle name="Total 2 3 3" xfId="2134" xr:uid="{00000000-0005-0000-0000-0000230E0000}"/>
    <cellStyle name="Total 2 3 4" xfId="2135" xr:uid="{00000000-0005-0000-0000-0000240E0000}"/>
    <cellStyle name="Total 2 3 5" xfId="2136" xr:uid="{00000000-0005-0000-0000-0000250E0000}"/>
    <cellStyle name="Total 2 3 6" xfId="2137" xr:uid="{00000000-0005-0000-0000-0000260E0000}"/>
    <cellStyle name="Total 2 3 7" xfId="2138" xr:uid="{00000000-0005-0000-0000-0000270E0000}"/>
    <cellStyle name="Total 2 3 8" xfId="2139" xr:uid="{00000000-0005-0000-0000-0000280E0000}"/>
    <cellStyle name="Total 2 3 9" xfId="2140" xr:uid="{00000000-0005-0000-0000-0000290E0000}"/>
    <cellStyle name="Total 3" xfId="323" xr:uid="{00000000-0005-0000-0000-00002A0E0000}"/>
    <cellStyle name="Total 3 10" xfId="2141" xr:uid="{00000000-0005-0000-0000-00002B0E0000}"/>
    <cellStyle name="Total 3 11" xfId="2142" xr:uid="{00000000-0005-0000-0000-00002C0E0000}"/>
    <cellStyle name="Total 3 12" xfId="2143" xr:uid="{00000000-0005-0000-0000-00002D0E0000}"/>
    <cellStyle name="Total 3 13" xfId="2144" xr:uid="{00000000-0005-0000-0000-00002E0E0000}"/>
    <cellStyle name="Total 3 2" xfId="2145" xr:uid="{00000000-0005-0000-0000-00002F0E0000}"/>
    <cellStyle name="Total 3 3" xfId="2146" xr:uid="{00000000-0005-0000-0000-0000300E0000}"/>
    <cellStyle name="Total 3 4" xfId="2147" xr:uid="{00000000-0005-0000-0000-0000310E0000}"/>
    <cellStyle name="Total 3 5" xfId="2148" xr:uid="{00000000-0005-0000-0000-0000320E0000}"/>
    <cellStyle name="Total 3 6" xfId="2149" xr:uid="{00000000-0005-0000-0000-0000330E0000}"/>
    <cellStyle name="Total 3 7" xfId="2150" xr:uid="{00000000-0005-0000-0000-0000340E0000}"/>
    <cellStyle name="Total 3 8" xfId="2151" xr:uid="{00000000-0005-0000-0000-0000350E0000}"/>
    <cellStyle name="Total 3 9" xfId="2152" xr:uid="{00000000-0005-0000-0000-0000360E0000}"/>
    <cellStyle name="Total 4" xfId="436" xr:uid="{00000000-0005-0000-0000-0000370E0000}"/>
    <cellStyle name="Total 4 10" xfId="2153" xr:uid="{00000000-0005-0000-0000-0000380E0000}"/>
    <cellStyle name="Total 4 11" xfId="2154" xr:uid="{00000000-0005-0000-0000-0000390E0000}"/>
    <cellStyle name="Total 4 12" xfId="2155" xr:uid="{00000000-0005-0000-0000-00003A0E0000}"/>
    <cellStyle name="Total 4 13" xfId="2156" xr:uid="{00000000-0005-0000-0000-00003B0E0000}"/>
    <cellStyle name="Total 4 2" xfId="2157" xr:uid="{00000000-0005-0000-0000-00003C0E0000}"/>
    <cellStyle name="Total 4 3" xfId="2158" xr:uid="{00000000-0005-0000-0000-00003D0E0000}"/>
    <cellStyle name="Total 4 4" xfId="2159" xr:uid="{00000000-0005-0000-0000-00003E0E0000}"/>
    <cellStyle name="Total 4 5" xfId="2160" xr:uid="{00000000-0005-0000-0000-00003F0E0000}"/>
    <cellStyle name="Total 4 6" xfId="2161" xr:uid="{00000000-0005-0000-0000-0000400E0000}"/>
    <cellStyle name="Total 4 7" xfId="2162" xr:uid="{00000000-0005-0000-0000-0000410E0000}"/>
    <cellStyle name="Total 4 8" xfId="2163" xr:uid="{00000000-0005-0000-0000-0000420E0000}"/>
    <cellStyle name="Total 4 9" xfId="2164" xr:uid="{00000000-0005-0000-0000-0000430E0000}"/>
    <cellStyle name="Total 5" xfId="2165" xr:uid="{00000000-0005-0000-0000-0000440E0000}"/>
    <cellStyle name="Total 6" xfId="2166" xr:uid="{00000000-0005-0000-0000-0000450E0000}"/>
    <cellStyle name="Total 7" xfId="2167" xr:uid="{00000000-0005-0000-0000-0000460E0000}"/>
    <cellStyle name="Total 8" xfId="2168" xr:uid="{00000000-0005-0000-0000-0000470E0000}"/>
    <cellStyle name="Total 9" xfId="2169" xr:uid="{00000000-0005-0000-0000-0000480E0000}"/>
    <cellStyle name="Warning Text" xfId="51" builtinId="11" customBuiltin="1"/>
    <cellStyle name="Warning Text 2" xfId="71" xr:uid="{00000000-0005-0000-0000-00004A0E0000}"/>
    <cellStyle name="Warning Text 2 2" xfId="175" xr:uid="{00000000-0005-0000-0000-00004B0E0000}"/>
    <cellStyle name="Warning Text 3" xfId="324" xr:uid="{00000000-0005-0000-0000-00004C0E0000}"/>
    <cellStyle name="Warning Text 4" xfId="437" xr:uid="{00000000-0005-0000-0000-00004D0E0000}"/>
    <cellStyle name="Warning Text 5" xfId="2697" xr:uid="{00000000-0005-0000-0000-00004E0E0000}"/>
  </cellStyles>
  <dxfs count="0"/>
  <tableStyles count="0" defaultTableStyle="TableStyleMedium9" defaultPivotStyle="PivotStyleLight16"/>
  <colors>
    <mruColors>
      <color rgb="FFFF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68580</xdr:colOff>
      <xdr:row>36</xdr:row>
      <xdr:rowOff>82180</xdr:rowOff>
    </xdr:from>
    <xdr:to>
      <xdr:col>4</xdr:col>
      <xdr:colOff>952500</xdr:colOff>
      <xdr:row>37</xdr:row>
      <xdr:rowOff>278940</xdr:rowOff>
    </xdr:to>
    <xdr:sp macro="" textlink="">
      <xdr:nvSpPr>
        <xdr:cNvPr id="28673" name="Rectangle 1">
          <a:extLst>
            <a:ext uri="{FF2B5EF4-FFF2-40B4-BE49-F238E27FC236}">
              <a16:creationId xmlns:a16="http://schemas.microsoft.com/office/drawing/2014/main" id="{00000000-0008-0000-0700-000001700000}"/>
            </a:ext>
          </a:extLst>
        </xdr:cNvPr>
        <xdr:cNvSpPr>
          <a:spLocks noChangeArrowheads="1"/>
        </xdr:cNvSpPr>
      </xdr:nvSpPr>
      <xdr:spPr bwMode="auto">
        <a:xfrm>
          <a:off x="8693875714" y="8232859"/>
          <a:ext cx="1924866" cy="50292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1" i="0" strike="noStrike">
              <a:solidFill>
                <a:srgbClr val="000000"/>
              </a:solidFill>
              <a:latin typeface="+mn-lt"/>
              <a:ea typeface="+mn-ea"/>
              <a:cs typeface="+mj-cs"/>
            </a:rPr>
            <a:t>سلمان بن خليفة </a:t>
          </a:r>
          <a:r>
            <a:rPr lang="ar-BH" sz="1400" b="1" i="0" strike="noStrike">
              <a:solidFill>
                <a:srgbClr val="000000"/>
              </a:solidFill>
              <a:cs typeface="+mj-cs"/>
            </a:rPr>
            <a:t>آل خليفة</a:t>
          </a:r>
        </a:p>
        <a:p>
          <a:pPr algn="ctr" rtl="0">
            <a:defRPr sz="1000"/>
          </a:pPr>
          <a:r>
            <a:rPr lang="ar-BH" sz="1400" b="1" i="0" strike="noStrike">
              <a:solidFill>
                <a:srgbClr val="000000"/>
              </a:solidFill>
              <a:cs typeface="+mj-cs"/>
            </a:rPr>
            <a:t>وزير الماليـة والاقتصاد</a:t>
          </a:r>
          <a:r>
            <a:rPr lang="ar-BH" sz="1400" b="1" i="0" strike="noStrike" baseline="0">
              <a:solidFill>
                <a:srgbClr val="000000"/>
              </a:solidFill>
              <a:cs typeface="+mj-cs"/>
            </a:rPr>
            <a:t> الوطني</a:t>
          </a:r>
          <a:endParaRPr lang="ar-BH" sz="1400" b="1" i="0" strike="noStrike">
            <a:solidFill>
              <a:srgbClr val="000000"/>
            </a:solidFill>
            <a:cs typeface="+mj-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14</xdr:row>
      <xdr:rowOff>43864</xdr:rowOff>
    </xdr:from>
    <xdr:to>
      <xdr:col>7</xdr:col>
      <xdr:colOff>7937</xdr:colOff>
      <xdr:row>22</xdr:row>
      <xdr:rowOff>63499</xdr:rowOff>
    </xdr:to>
    <xdr:sp macro="" textlink="">
      <xdr:nvSpPr>
        <xdr:cNvPr id="37" name="Rectangle 4">
          <a:extLst>
            <a:ext uri="{FF2B5EF4-FFF2-40B4-BE49-F238E27FC236}">
              <a16:creationId xmlns:a16="http://schemas.microsoft.com/office/drawing/2014/main" id="{00000000-0008-0000-0C00-000002000000}"/>
            </a:ext>
          </a:extLst>
        </xdr:cNvPr>
        <xdr:cNvSpPr>
          <a:spLocks noChangeArrowheads="1"/>
        </xdr:cNvSpPr>
      </xdr:nvSpPr>
      <xdr:spPr bwMode="auto">
        <a:xfrm>
          <a:off x="10502098313" y="3955464"/>
          <a:ext cx="9120187" cy="1988135"/>
        </a:xfrm>
        <a:prstGeom prst="rect">
          <a:avLst/>
        </a:prstGeom>
        <a:noFill/>
        <a:ln w="9525">
          <a:noFill/>
          <a:miter lim="800000"/>
          <a:headEnd/>
          <a:tailEnd/>
        </a:ln>
      </xdr:spPr>
      <xdr:txBody>
        <a:bodyPr wrap="square" lIns="0" tIns="36576" rIns="36576" bIns="0" anchor="t" upright="1">
          <a:noAutofit/>
        </a:bodyPr>
        <a:lstStyle/>
        <a:p>
          <a:pPr marL="0" marR="0" algn="r" rtl="0" hangingPunct="0">
            <a:spcBef>
              <a:spcPts val="0"/>
            </a:spcBef>
            <a:spcAft>
              <a:spcPts val="0"/>
            </a:spcAft>
          </a:pPr>
          <a:r>
            <a:rPr lang="ar-BH" sz="1200" b="1" u="sng" kern="1400">
              <a:solidFill>
                <a:srgbClr val="000000"/>
              </a:solidFill>
              <a:effectLst/>
              <a:latin typeface="Times New Roman" panose="02020603050405020304" pitchFamily="18" charset="0"/>
              <a:ea typeface="Times New Roman" panose="02020603050405020304" pitchFamily="18" charset="0"/>
              <a:cs typeface="+mj-cs"/>
            </a:rPr>
            <a:t>الاعتمادات الأصلية:</a:t>
          </a:r>
          <a:endParaRPr lang="en-US" sz="1400" kern="1400">
            <a:effectLst/>
            <a:latin typeface="Times New Roman" panose="02020603050405020304" pitchFamily="18" charset="0"/>
            <a:ea typeface="Times New Roman" panose="02020603050405020304" pitchFamily="18" charset="0"/>
            <a:cs typeface="+mj-cs"/>
          </a:endParaRPr>
        </a:p>
        <a:p>
          <a:pPr marL="0" marR="0" algn="r" rtl="1" hangingPunct="0">
            <a:spcBef>
              <a:spcPts val="0"/>
            </a:spcBef>
            <a:spcAft>
              <a:spcPts val="0"/>
            </a:spcAft>
          </a:pPr>
          <a:r>
            <a:rPr lang="ar-BH" sz="1200" kern="1400">
              <a:solidFill>
                <a:srgbClr val="000000"/>
              </a:solidFill>
              <a:effectLst/>
              <a:latin typeface="Times New Roman" panose="02020603050405020304" pitchFamily="18" charset="0"/>
              <a:ea typeface="Times New Roman" panose="02020603050405020304" pitchFamily="18" charset="0"/>
              <a:cs typeface="+mj-cs"/>
            </a:rPr>
            <a:t>هي تقدير المصروفات للسنة المالية</a:t>
          </a:r>
          <a:r>
            <a:rPr lang="ar-BH" sz="1200" kern="1400" baseline="0">
              <a:solidFill>
                <a:srgbClr val="000000"/>
              </a:solidFill>
              <a:effectLst/>
              <a:latin typeface="Times New Roman" panose="02020603050405020304" pitchFamily="18" charset="0"/>
              <a:ea typeface="Times New Roman" panose="02020603050405020304" pitchFamily="18" charset="0"/>
              <a:cs typeface="+mj-cs"/>
            </a:rPr>
            <a:t> 2024</a:t>
          </a:r>
          <a:r>
            <a:rPr lang="en-US" sz="1200" kern="1400">
              <a:solidFill>
                <a:srgbClr val="000000"/>
              </a:solidFill>
              <a:effectLst/>
              <a:latin typeface="Times New Roman" panose="02020603050405020304" pitchFamily="18" charset="0"/>
              <a:ea typeface="Times New Roman" panose="02020603050405020304" pitchFamily="18" charset="0"/>
              <a:cs typeface="+mj-cs"/>
            </a:rPr>
            <a:t> </a:t>
          </a:r>
          <a:r>
            <a:rPr lang="ar-BH" sz="1200" kern="1400">
              <a:solidFill>
                <a:srgbClr val="000000"/>
              </a:solidFill>
              <a:effectLst/>
              <a:latin typeface="Times New Roman" panose="02020603050405020304" pitchFamily="18" charset="0"/>
              <a:ea typeface="Times New Roman" panose="02020603050405020304" pitchFamily="18" charset="0"/>
              <a:cs typeface="+mj-cs"/>
            </a:rPr>
            <a:t>المعتمدة للدولة في القانون رقم (5) لسنة 2023 باعتماد الميزانية العامة للدولة للسنتين الماليتين 2023 و2024.</a:t>
          </a:r>
          <a:endParaRPr lang="en-US" sz="1400" kern="1400">
            <a:effectLst/>
            <a:latin typeface="Times New Roman" panose="02020603050405020304" pitchFamily="18" charset="0"/>
            <a:ea typeface="Times New Roman" panose="02020603050405020304" pitchFamily="18" charset="0"/>
            <a:cs typeface="+mj-cs"/>
          </a:endParaRPr>
        </a:p>
        <a:p>
          <a:pPr marL="0" marR="0" algn="r" rtl="1" hangingPunct="0">
            <a:spcBef>
              <a:spcPts val="0"/>
            </a:spcBef>
            <a:spcAft>
              <a:spcPts val="0"/>
            </a:spcAft>
          </a:pPr>
          <a:r>
            <a:rPr lang="ar-BH" sz="1000" kern="1400">
              <a:solidFill>
                <a:srgbClr val="000000"/>
              </a:solidFill>
              <a:effectLst/>
              <a:latin typeface="Times New Roman" panose="02020603050405020304" pitchFamily="18" charset="0"/>
              <a:ea typeface="Times New Roman" panose="02020603050405020304" pitchFamily="18" charset="0"/>
              <a:cs typeface="+mj-cs"/>
            </a:rPr>
            <a:t>  </a:t>
          </a:r>
          <a:endParaRPr lang="en-US" sz="1400" kern="1400">
            <a:effectLst/>
            <a:latin typeface="Times New Roman" panose="02020603050405020304" pitchFamily="18" charset="0"/>
            <a:ea typeface="Times New Roman" panose="02020603050405020304" pitchFamily="18" charset="0"/>
            <a:cs typeface="+mj-cs"/>
          </a:endParaRPr>
        </a:p>
        <a:p>
          <a:pPr marL="0" marR="0" algn="r" rtl="0" hangingPunct="0">
            <a:spcBef>
              <a:spcPts val="0"/>
            </a:spcBef>
            <a:spcAft>
              <a:spcPts val="0"/>
            </a:spcAft>
          </a:pPr>
          <a:r>
            <a:rPr lang="ar-BH" sz="1200" b="1" u="sng" kern="1400">
              <a:solidFill>
                <a:srgbClr val="000000"/>
              </a:solidFill>
              <a:effectLst/>
              <a:latin typeface="Times New Roman" panose="02020603050405020304" pitchFamily="18" charset="0"/>
              <a:ea typeface="Times New Roman" panose="02020603050405020304" pitchFamily="18" charset="0"/>
              <a:cs typeface="+mj-cs"/>
            </a:rPr>
            <a:t>تعديل الميزانية:</a:t>
          </a:r>
          <a:endParaRPr lang="en-US" sz="1400" kern="1400">
            <a:effectLst/>
            <a:latin typeface="Times New Roman" panose="02020603050405020304" pitchFamily="18" charset="0"/>
            <a:ea typeface="Times New Roman" panose="02020603050405020304" pitchFamily="18" charset="0"/>
            <a:cs typeface="+mj-cs"/>
          </a:endParaRPr>
        </a:p>
        <a:p>
          <a:pPr marL="0" marR="0" algn="r" rtl="0" hangingPunct="0">
            <a:spcBef>
              <a:spcPts val="0"/>
            </a:spcBef>
            <a:spcAft>
              <a:spcPts val="0"/>
            </a:spcAft>
          </a:pPr>
          <a:r>
            <a:rPr lang="ar-BH" sz="1200" kern="1400">
              <a:solidFill>
                <a:srgbClr val="000000"/>
              </a:solidFill>
              <a:effectLst/>
              <a:latin typeface="Times New Roman" panose="02020603050405020304" pitchFamily="18" charset="0"/>
              <a:ea typeface="Times New Roman" panose="02020603050405020304" pitchFamily="18" charset="0"/>
              <a:cs typeface="+mj-cs"/>
            </a:rPr>
            <a:t>يشمل الاعتمادات الإضافية التي يتم إقرارها بموجب القانون، والمناقلات التي تتم بين اعتمادات الميزانية.</a:t>
          </a:r>
          <a:endParaRPr lang="en-US" sz="1400" kern="1400">
            <a:effectLst/>
            <a:latin typeface="Times New Roman" panose="02020603050405020304" pitchFamily="18" charset="0"/>
            <a:ea typeface="Times New Roman" panose="02020603050405020304" pitchFamily="18" charset="0"/>
            <a:cs typeface="+mj-cs"/>
          </a:endParaRPr>
        </a:p>
        <a:p>
          <a:pPr marL="0" marR="0" algn="r" rtl="0" hangingPunct="0">
            <a:spcBef>
              <a:spcPts val="0"/>
            </a:spcBef>
            <a:spcAft>
              <a:spcPts val="0"/>
            </a:spcAft>
          </a:pPr>
          <a:r>
            <a:rPr lang="ar-BH" sz="1000" kern="1400">
              <a:solidFill>
                <a:srgbClr val="000000"/>
              </a:solidFill>
              <a:effectLst/>
              <a:latin typeface="Times New Roman" panose="02020603050405020304" pitchFamily="18" charset="0"/>
              <a:ea typeface="Times New Roman" panose="02020603050405020304" pitchFamily="18" charset="0"/>
              <a:cs typeface="+mj-cs"/>
            </a:rPr>
            <a:t> </a:t>
          </a:r>
          <a:endParaRPr lang="en-US" sz="1400" kern="1400">
            <a:effectLst/>
            <a:latin typeface="Times New Roman" panose="02020603050405020304" pitchFamily="18" charset="0"/>
            <a:ea typeface="Times New Roman" panose="02020603050405020304" pitchFamily="18" charset="0"/>
            <a:cs typeface="+mj-cs"/>
          </a:endParaRPr>
        </a:p>
        <a:p>
          <a:pPr marL="0" marR="0" algn="r" rtl="0" hangingPunct="0">
            <a:spcBef>
              <a:spcPts val="0"/>
            </a:spcBef>
            <a:spcAft>
              <a:spcPts val="0"/>
            </a:spcAft>
          </a:pPr>
          <a:r>
            <a:rPr lang="ar-BH" sz="1200" b="1" u="sng" kern="1400">
              <a:solidFill>
                <a:srgbClr val="000000"/>
              </a:solidFill>
              <a:effectLst/>
              <a:latin typeface="Times New Roman" panose="02020603050405020304" pitchFamily="18" charset="0"/>
              <a:ea typeface="Times New Roman" panose="02020603050405020304" pitchFamily="18" charset="0"/>
              <a:cs typeface="+mj-cs"/>
            </a:rPr>
            <a:t>الاعتمادات المدورة:</a:t>
          </a:r>
          <a:endParaRPr lang="en-US" sz="1400" kern="1400">
            <a:effectLst/>
            <a:latin typeface="Times New Roman" panose="02020603050405020304" pitchFamily="18" charset="0"/>
            <a:ea typeface="Times New Roman" panose="02020603050405020304" pitchFamily="18" charset="0"/>
            <a:cs typeface="+mj-cs"/>
          </a:endParaRPr>
        </a:p>
        <a:p>
          <a:pPr marL="0" marR="0" algn="r" rtl="1" hangingPunct="0">
            <a:spcBef>
              <a:spcPts val="0"/>
            </a:spcBef>
            <a:spcAft>
              <a:spcPts val="0"/>
            </a:spcAft>
          </a:pPr>
          <a:r>
            <a:rPr lang="ar-BH" sz="1200" kern="1400">
              <a:solidFill>
                <a:srgbClr val="000000"/>
              </a:solidFill>
              <a:effectLst/>
              <a:latin typeface="Times New Roman" panose="02020603050405020304" pitchFamily="18" charset="0"/>
              <a:ea typeface="Times New Roman" panose="02020603050405020304" pitchFamily="18" charset="0"/>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 والاقتصاد الوطني. تتكون الاعتمادات المدورة من السنة المالية 2023 والبالغة 7,728,120 دينار، والتي تم تدويرها وفقاً للقرار الوزاري رقم (131) لسنة 2024 باعتماد النقل بين أقسام الميزانية العامة للدولة للسنة المالية 2023 وتدوير الاعتمادات المتبقية من الميزانية العامة للدولة للسنة المالية 2023 إلى السنة المالية 2024،  من مبلغ 7,109,185 دينار يخص تدوير الاعتمادات المتبقية من ميزانية المصروفات المتكررة للوزارات والجهات الحكومية، ومبلغ 618,935 دينار يخص تدوير الاعتمادات المتبقية من ميزانية المصروفات المتكررة للجهات ذات الميزانية المستقلة.</a:t>
          </a:r>
          <a:endParaRPr lang="en-US" sz="1400" kern="1400">
            <a:effectLst/>
            <a:latin typeface="Times New Roman" panose="02020603050405020304" pitchFamily="18" charset="0"/>
            <a:ea typeface="Times New Roman" panose="02020603050405020304" pitchFamily="18" charset="0"/>
            <a:cs typeface="+mj-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 name="Text Box 15">
          <a:extLst>
            <a:ext uri="{FF2B5EF4-FFF2-40B4-BE49-F238E27FC236}">
              <a16:creationId xmlns:a16="http://schemas.microsoft.com/office/drawing/2014/main" id="{5A0076C1-6CD3-4514-B2F5-E3F93198003A}"/>
            </a:ext>
          </a:extLst>
        </xdr:cNvPr>
        <xdr:cNvSpPr txBox="1">
          <a:spLocks noChangeArrowheads="1"/>
        </xdr:cNvSpPr>
      </xdr:nvSpPr>
      <xdr:spPr bwMode="auto">
        <a:xfrm>
          <a:off x="1047898971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17</xdr:row>
      <xdr:rowOff>0</xdr:rowOff>
    </xdr:from>
    <xdr:to>
      <xdr:col>12</xdr:col>
      <xdr:colOff>400050</xdr:colOff>
      <xdr:row>17</xdr:row>
      <xdr:rowOff>200025</xdr:rowOff>
    </xdr:to>
    <xdr:sp macro="" textlink="">
      <xdr:nvSpPr>
        <xdr:cNvPr id="3" name="Text Box 17">
          <a:extLst>
            <a:ext uri="{FF2B5EF4-FFF2-40B4-BE49-F238E27FC236}">
              <a16:creationId xmlns:a16="http://schemas.microsoft.com/office/drawing/2014/main" id="{F677F2A1-61E3-4B91-BBE2-4D44DF9B64E7}"/>
            </a:ext>
          </a:extLst>
        </xdr:cNvPr>
        <xdr:cNvSpPr txBox="1">
          <a:spLocks noChangeArrowheads="1"/>
        </xdr:cNvSpPr>
      </xdr:nvSpPr>
      <xdr:spPr bwMode="auto">
        <a:xfrm>
          <a:off x="10478989710" y="58445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E03BC6AE-9044-48B6-8EFF-BB6E9684402D}"/>
            </a:ext>
          </a:extLst>
        </xdr:cNvPr>
        <xdr:cNvSpPr>
          <a:spLocks noChangeArrowheads="1"/>
        </xdr:cNvSpPr>
      </xdr:nvSpPr>
      <xdr:spPr bwMode="auto">
        <a:xfrm>
          <a:off x="761994666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18287381-2002-476B-9D8D-4B804FA95C7B}"/>
            </a:ext>
          </a:extLst>
        </xdr:cNvPr>
        <xdr:cNvSpPr>
          <a:spLocks noChangeArrowheads="1"/>
        </xdr:cNvSpPr>
      </xdr:nvSpPr>
      <xdr:spPr bwMode="auto">
        <a:xfrm>
          <a:off x="761994666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B9ED650E-71E9-4488-BF88-DFCE5B330768}"/>
            </a:ext>
          </a:extLst>
        </xdr:cNvPr>
        <xdr:cNvSpPr>
          <a:spLocks noChangeArrowheads="1"/>
        </xdr:cNvSpPr>
      </xdr:nvSpPr>
      <xdr:spPr bwMode="auto">
        <a:xfrm>
          <a:off x="761994666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1ECB8C96-0508-44F7-B591-77D13A047F29}"/>
            </a:ext>
          </a:extLst>
        </xdr:cNvPr>
        <xdr:cNvSpPr>
          <a:spLocks noChangeArrowheads="1"/>
        </xdr:cNvSpPr>
      </xdr:nvSpPr>
      <xdr:spPr bwMode="auto">
        <a:xfrm>
          <a:off x="761994666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C5DC45CE-3094-47FA-B26A-CE0BE125C566}"/>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6592372C-9C02-48A3-82FA-625EC94BE381}"/>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A66B3688-93E7-4B2D-976B-09A64D889F25}"/>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E1152E5C-1FD8-4004-8205-8BD3CAF15888}"/>
            </a:ext>
          </a:extLst>
        </xdr:cNvPr>
        <xdr:cNvSpPr>
          <a:spLocks noChangeArrowheads="1"/>
        </xdr:cNvSpPr>
      </xdr:nvSpPr>
      <xdr:spPr bwMode="auto">
        <a:xfrm>
          <a:off x="7617028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1492E453-5EB9-423F-9E29-902BB838585C}"/>
            </a:ext>
          </a:extLst>
        </xdr:cNvPr>
        <xdr:cNvSpPr>
          <a:spLocks noChangeArrowheads="1"/>
        </xdr:cNvSpPr>
      </xdr:nvSpPr>
      <xdr:spPr bwMode="auto">
        <a:xfrm>
          <a:off x="7617028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EB7216D2-E492-4414-9E21-4D298411FD20}"/>
            </a:ext>
          </a:extLst>
        </xdr:cNvPr>
        <xdr:cNvSpPr>
          <a:spLocks noChangeArrowheads="1"/>
        </xdr:cNvSpPr>
      </xdr:nvSpPr>
      <xdr:spPr bwMode="auto">
        <a:xfrm>
          <a:off x="7617028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A0966571-5CA1-4534-B699-89ACEEA1F306}"/>
            </a:ext>
          </a:extLst>
        </xdr:cNvPr>
        <xdr:cNvSpPr>
          <a:spLocks noChangeArrowheads="1"/>
        </xdr:cNvSpPr>
      </xdr:nvSpPr>
      <xdr:spPr bwMode="auto">
        <a:xfrm>
          <a:off x="7617028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A1191966-F828-477B-93D6-6B2332333A27}"/>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42FEEE03-1BFB-4902-B18D-9CBF73DCE184}"/>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3B55556D-CEE9-4961-B886-8A63B39A7CA5}"/>
            </a:ext>
          </a:extLst>
        </xdr:cNvPr>
        <xdr:cNvSpPr>
          <a:spLocks noChangeArrowheads="1" noChangeShapeType="1" noTextEdit="1"/>
        </xdr:cNvSpPr>
      </xdr:nvSpPr>
      <xdr:spPr bwMode="auto">
        <a:xfrm>
          <a:off x="761994666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11</xdr:col>
      <xdr:colOff>323850</xdr:colOff>
      <xdr:row>0</xdr:row>
      <xdr:rowOff>0</xdr:rowOff>
    </xdr:from>
    <xdr:ext cx="76200" cy="200025"/>
    <xdr:sp macro="" textlink="">
      <xdr:nvSpPr>
        <xdr:cNvPr id="16" name="Text Box 15">
          <a:extLst>
            <a:ext uri="{FF2B5EF4-FFF2-40B4-BE49-F238E27FC236}">
              <a16:creationId xmlns:a16="http://schemas.microsoft.com/office/drawing/2014/main" id="{AB26C5AE-27AA-4DB7-A735-BD327B27A94C}"/>
            </a:ext>
          </a:extLst>
        </xdr:cNvPr>
        <xdr:cNvSpPr txBox="1">
          <a:spLocks noChangeArrowheads="1"/>
        </xdr:cNvSpPr>
      </xdr:nvSpPr>
      <xdr:spPr bwMode="auto">
        <a:xfrm>
          <a:off x="760963299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323850</xdr:colOff>
      <xdr:row>45</xdr:row>
      <xdr:rowOff>0</xdr:rowOff>
    </xdr:from>
    <xdr:ext cx="76200" cy="200025"/>
    <xdr:sp macro="" textlink="">
      <xdr:nvSpPr>
        <xdr:cNvPr id="17" name="Text Box 17">
          <a:extLst>
            <a:ext uri="{FF2B5EF4-FFF2-40B4-BE49-F238E27FC236}">
              <a16:creationId xmlns:a16="http://schemas.microsoft.com/office/drawing/2014/main" id="{3B37448A-22B1-4189-82F8-687D04DC1BF1}"/>
            </a:ext>
          </a:extLst>
        </xdr:cNvPr>
        <xdr:cNvSpPr txBox="1">
          <a:spLocks noChangeArrowheads="1"/>
        </xdr:cNvSpPr>
      </xdr:nvSpPr>
      <xdr:spPr bwMode="auto">
        <a:xfrm>
          <a:off x="7609632990" y="93268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14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24</xdr:row>
      <xdr:rowOff>47625</xdr:rowOff>
    </xdr:from>
    <xdr:ext cx="76200" cy="209550"/>
    <xdr:sp macro="" textlink="">
      <xdr:nvSpPr>
        <xdr:cNvPr id="3" name="Text Box 16">
          <a:extLst>
            <a:ext uri="{FF2B5EF4-FFF2-40B4-BE49-F238E27FC236}">
              <a16:creationId xmlns:a16="http://schemas.microsoft.com/office/drawing/2014/main" id="{00000000-0008-0000-14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5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5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5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5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5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5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5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5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5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5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5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5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5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5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5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5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5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6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6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6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6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6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6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6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6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6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6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6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6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6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6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6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xdr:row>
      <xdr:rowOff>0</xdr:rowOff>
    </xdr:from>
    <xdr:to>
      <xdr:col>3</xdr:col>
      <xdr:colOff>76200</xdr:colOff>
      <xdr:row>19</xdr:row>
      <xdr:rowOff>28575</xdr:rowOff>
    </xdr:to>
    <xdr:sp macro="" textlink="">
      <xdr:nvSpPr>
        <xdr:cNvPr id="17" name="Text Box 16">
          <a:extLst>
            <a:ext uri="{FF2B5EF4-FFF2-40B4-BE49-F238E27FC236}">
              <a16:creationId xmlns:a16="http://schemas.microsoft.com/office/drawing/2014/main" id="{00000000-0008-0000-16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6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7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7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7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7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7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7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7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7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7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7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7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7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7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7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2</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7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7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7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8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8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8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8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8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8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8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8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8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8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8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8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8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8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8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8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8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9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9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9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9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9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9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9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9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9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9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9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9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9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9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196215</xdr:rowOff>
    </xdr:to>
    <xdr:sp macro="" textlink="">
      <xdr:nvSpPr>
        <xdr:cNvPr id="264851" name="Text Box 15">
          <a:extLst>
            <a:ext uri="{FF2B5EF4-FFF2-40B4-BE49-F238E27FC236}">
              <a16:creationId xmlns:a16="http://schemas.microsoft.com/office/drawing/2014/main" id="{00000000-0008-0000-19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32385</xdr:rowOff>
    </xdr:to>
    <xdr:sp macro="" textlink="">
      <xdr:nvSpPr>
        <xdr:cNvPr id="264852" name="Text Box 16">
          <a:extLst>
            <a:ext uri="{FF2B5EF4-FFF2-40B4-BE49-F238E27FC236}">
              <a16:creationId xmlns:a16="http://schemas.microsoft.com/office/drawing/2014/main" id="{00000000-0008-0000-19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196215</xdr:rowOff>
    </xdr:to>
    <xdr:sp macro="" textlink="">
      <xdr:nvSpPr>
        <xdr:cNvPr id="264853" name="Text Box 17">
          <a:extLst>
            <a:ext uri="{FF2B5EF4-FFF2-40B4-BE49-F238E27FC236}">
              <a16:creationId xmlns:a16="http://schemas.microsoft.com/office/drawing/2014/main" id="{00000000-0008-0000-19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dimension ref="A1:E40"/>
  <sheetViews>
    <sheetView rightToLeft="1" tabSelected="1" view="pageBreakPreview" zoomScaleNormal="100" zoomScaleSheetLayoutView="100" zoomScalePageLayoutView="150" workbookViewId="0">
      <selection sqref="A1:E1"/>
    </sheetView>
  </sheetViews>
  <sheetFormatPr defaultColWidth="8" defaultRowHeight="12.75"/>
  <cols>
    <col min="1" max="1" width="31.28515625" style="35" customWidth="1"/>
    <col min="2" max="2" width="10.7109375" style="62" customWidth="1"/>
    <col min="3" max="3" width="14.7109375" style="64" customWidth="1"/>
    <col min="4" max="4" width="15.5703125" style="64" customWidth="1"/>
    <col min="5" max="5" width="14.7109375" style="64" customWidth="1"/>
    <col min="6" max="6" width="12.85546875" style="35" customWidth="1"/>
    <col min="7" max="7" width="12.7109375" style="35" bestFit="1" customWidth="1"/>
    <col min="8" max="8" width="13.42578125" style="35" customWidth="1"/>
    <col min="9" max="9" width="11.85546875" style="35" customWidth="1"/>
    <col min="10" max="10" width="14.140625" style="35" customWidth="1"/>
    <col min="11" max="11" width="10.5703125" style="35" customWidth="1"/>
    <col min="12" max="16384" width="8" style="35"/>
  </cols>
  <sheetData>
    <row r="1" spans="1:5" ht="21.75" customHeight="1">
      <c r="A1" s="530" t="s">
        <v>289</v>
      </c>
      <c r="B1" s="530"/>
      <c r="C1" s="530"/>
      <c r="D1" s="530"/>
      <c r="E1" s="530"/>
    </row>
    <row r="2" spans="1:5" ht="21.75" customHeight="1">
      <c r="A2" s="530" t="s">
        <v>290</v>
      </c>
      <c r="B2" s="530"/>
      <c r="C2" s="530"/>
      <c r="D2" s="530"/>
      <c r="E2" s="530"/>
    </row>
    <row r="3" spans="1:5" ht="19.5" customHeight="1">
      <c r="A3" s="36"/>
      <c r="B3" s="37"/>
      <c r="C3" s="38"/>
      <c r="D3" s="38"/>
      <c r="E3" s="39" t="s">
        <v>291</v>
      </c>
    </row>
    <row r="4" spans="1:5" s="42" customFormat="1" ht="19.350000000000001" customHeight="1">
      <c r="A4" s="40" t="s">
        <v>1</v>
      </c>
      <c r="B4" s="41" t="s">
        <v>292</v>
      </c>
      <c r="C4" s="363" t="s">
        <v>293</v>
      </c>
      <c r="D4" s="150" t="s">
        <v>294</v>
      </c>
      <c r="E4" s="150" t="s">
        <v>295</v>
      </c>
    </row>
    <row r="5" spans="1:5" s="44" customFormat="1" ht="19.350000000000001" customHeight="1">
      <c r="A5" s="151" t="s">
        <v>296</v>
      </c>
      <c r="B5" s="54"/>
      <c r="C5" s="414"/>
      <c r="D5" s="414"/>
      <c r="E5" s="414"/>
    </row>
    <row r="6" spans="1:5" s="44" customFormat="1" ht="19.350000000000001" customHeight="1">
      <c r="A6" s="151" t="s">
        <v>297</v>
      </c>
      <c r="B6" s="415" t="s">
        <v>298</v>
      </c>
      <c r="C6" s="416">
        <f>'تفصيل الإيرادات'!F5</f>
        <v>2146812000</v>
      </c>
      <c r="D6" s="159">
        <f>'تفصيل الإيرادات'!G5</f>
        <v>1819851820</v>
      </c>
      <c r="E6" s="416">
        <f>'تفصيل الإيرادات'!I5</f>
        <v>2034699810</v>
      </c>
    </row>
    <row r="7" spans="1:5" s="44" customFormat="1" ht="19.350000000000001" customHeight="1">
      <c r="A7" s="151" t="s">
        <v>299</v>
      </c>
      <c r="B7" s="415" t="s">
        <v>298</v>
      </c>
      <c r="C7" s="296">
        <f>'تفصيل الإيرادات'!F15</f>
        <v>962819233</v>
      </c>
      <c r="D7" s="159">
        <f>'تفصيل الإيرادات'!G15</f>
        <v>943022061</v>
      </c>
      <c r="E7" s="416">
        <f>'تفصيل الإيرادات'!I15</f>
        <v>920775284</v>
      </c>
    </row>
    <row r="8" spans="1:5" s="44" customFormat="1" ht="19.350000000000001" customHeight="1">
      <c r="A8" s="151" t="s">
        <v>300</v>
      </c>
      <c r="B8" s="415" t="s">
        <v>298</v>
      </c>
      <c r="C8" s="416">
        <f>'تفصيل الإيرادات'!F120</f>
        <v>84620353</v>
      </c>
      <c r="D8" s="296">
        <f>'تفصيل الإيرادات'!G120</f>
        <v>72914586</v>
      </c>
      <c r="E8" s="416">
        <f>'تفصيل الإيرادات'!I120</f>
        <v>76529614</v>
      </c>
    </row>
    <row r="9" spans="1:5" s="44" customFormat="1" ht="19.350000000000001" customHeight="1">
      <c r="A9" s="151" t="s">
        <v>301</v>
      </c>
      <c r="B9" s="415" t="s">
        <v>298</v>
      </c>
      <c r="C9" s="416">
        <f>'تفصيل الإيرادات'!F193</f>
        <v>198463913</v>
      </c>
      <c r="D9" s="159">
        <f>'تفصيل الإيرادات'!G193</f>
        <v>166231924</v>
      </c>
      <c r="E9" s="416">
        <f>'تفصيل الإيرادات'!I193</f>
        <v>131278396</v>
      </c>
    </row>
    <row r="10" spans="1:5" s="44" customFormat="1" ht="19.350000000000001" customHeight="1">
      <c r="A10" s="151" t="s">
        <v>302</v>
      </c>
      <c r="B10" s="415" t="s">
        <v>298</v>
      </c>
      <c r="C10" s="416">
        <f>'تفصيل الإيرادات'!F215</f>
        <v>735167</v>
      </c>
      <c r="D10" s="159">
        <f>'تفصيل الإيرادات'!G215</f>
        <v>640021</v>
      </c>
      <c r="E10" s="416">
        <f>'تفصيل الإيرادات'!I215</f>
        <v>723808</v>
      </c>
    </row>
    <row r="11" spans="1:5" s="44" customFormat="1" ht="19.350000000000001" customHeight="1">
      <c r="A11" s="151" t="s">
        <v>303</v>
      </c>
      <c r="B11" s="415" t="s">
        <v>298</v>
      </c>
      <c r="C11" s="416">
        <f>'تفصيل الإيرادات'!F224</f>
        <v>75923334</v>
      </c>
      <c r="D11" s="159">
        <f>'تفصيل الإيرادات'!G224</f>
        <v>23433622</v>
      </c>
      <c r="E11" s="416">
        <f>'تفصيل الإيرادات'!I224</f>
        <v>31964389</v>
      </c>
    </row>
    <row r="12" spans="1:5" s="44" customFormat="1" ht="19.350000000000001" customHeight="1">
      <c r="A12" s="46" t="s">
        <v>304</v>
      </c>
      <c r="B12" s="415" t="s">
        <v>305</v>
      </c>
      <c r="C12" s="274">
        <f>SUM(C6:C11)</f>
        <v>3469374000</v>
      </c>
      <c r="D12" s="267">
        <f>SUM(D6:D11)</f>
        <v>3026094034</v>
      </c>
      <c r="E12" s="267">
        <f>SUM(E6:E11)</f>
        <v>3195971301</v>
      </c>
    </row>
    <row r="13" spans="1:5" s="44" customFormat="1" ht="19.350000000000001" customHeight="1">
      <c r="A13" s="46" t="s">
        <v>306</v>
      </c>
      <c r="B13" s="37"/>
      <c r="C13" s="159"/>
      <c r="D13" s="159"/>
      <c r="E13" s="159"/>
    </row>
    <row r="14" spans="1:5" s="44" customFormat="1" ht="19.350000000000001" customHeight="1">
      <c r="A14" s="46" t="s">
        <v>307</v>
      </c>
      <c r="B14" s="415" t="s">
        <v>308</v>
      </c>
      <c r="C14" s="159">
        <f>'تفصيل المصروفات'!F5</f>
        <v>1347721063</v>
      </c>
      <c r="D14" s="159">
        <f>'تفصيل المصروفات'!G5</f>
        <v>1377932661</v>
      </c>
      <c r="E14" s="159">
        <f>'تفصيل المصروفات'!I5</f>
        <v>1403849201</v>
      </c>
    </row>
    <row r="15" spans="1:5" s="44" customFormat="1" ht="19.350000000000001" customHeight="1">
      <c r="A15" s="46" t="s">
        <v>309</v>
      </c>
      <c r="B15" s="415" t="s">
        <v>308</v>
      </c>
      <c r="C15" s="159">
        <f>'تفصيل المصروفات'!F121</f>
        <v>232444938</v>
      </c>
      <c r="D15" s="159">
        <f>'تفصيل المصروفات'!G121</f>
        <v>250179667</v>
      </c>
      <c r="E15" s="159">
        <f>'تفصيل المصروفات'!I121</f>
        <v>237556132</v>
      </c>
    </row>
    <row r="16" spans="1:5" s="44" customFormat="1" ht="19.350000000000001" customHeight="1">
      <c r="A16" s="46" t="s">
        <v>310</v>
      </c>
      <c r="B16" s="415" t="s">
        <v>308</v>
      </c>
      <c r="C16" s="159">
        <f>'تفصيل المصروفات'!F282</f>
        <v>55971355</v>
      </c>
      <c r="D16" s="159">
        <f>'تفصيل المصروفات'!G282</f>
        <v>55141382</v>
      </c>
      <c r="E16" s="159">
        <f>'تفصيل المصروفات'!I282</f>
        <v>84234155</v>
      </c>
    </row>
    <row r="17" spans="1:5" s="44" customFormat="1" ht="19.350000000000001" customHeight="1">
      <c r="A17" s="46" t="s">
        <v>311</v>
      </c>
      <c r="B17" s="415" t="s">
        <v>308</v>
      </c>
      <c r="C17" s="159">
        <f>'تفصيل المصروفات'!F344</f>
        <v>14234529</v>
      </c>
      <c r="D17" s="159">
        <f>'تفصيل المصروفات'!G344</f>
        <v>13330175</v>
      </c>
      <c r="E17" s="159">
        <f>'تفصيل المصروفات'!I344</f>
        <v>14941960</v>
      </c>
    </row>
    <row r="18" spans="1:5" s="44" customFormat="1" ht="19.350000000000001" customHeight="1">
      <c r="A18" s="46" t="s">
        <v>312</v>
      </c>
      <c r="B18" s="415" t="s">
        <v>308</v>
      </c>
      <c r="C18" s="159">
        <f>'تفصيل المصروفات'!F393</f>
        <v>31905473</v>
      </c>
      <c r="D18" s="159">
        <f>'تفصيل المصروفات'!G393</f>
        <v>38481640</v>
      </c>
      <c r="E18" s="159">
        <f>'تفصيل المصروفات'!I393</f>
        <v>36277562</v>
      </c>
    </row>
    <row r="19" spans="1:5" s="44" customFormat="1" ht="19.350000000000001" customHeight="1">
      <c r="A19" s="46" t="s">
        <v>313</v>
      </c>
      <c r="B19" s="415" t="s">
        <v>308</v>
      </c>
      <c r="C19" s="159">
        <f>'تفصيل المصروفات'!F480</f>
        <v>540472845</v>
      </c>
      <c r="D19" s="159">
        <f>'تفصيل المصروفات'!G480</f>
        <v>626613466</v>
      </c>
      <c r="E19" s="159">
        <f>'تفصيل المصروفات'!I480</f>
        <v>621275331</v>
      </c>
    </row>
    <row r="20" spans="1:5" s="44" customFormat="1" ht="19.350000000000001" customHeight="1">
      <c r="A20" s="46" t="s">
        <v>314</v>
      </c>
      <c r="B20" s="415" t="s">
        <v>308</v>
      </c>
      <c r="C20" s="159">
        <f>'تفصيل المصروفات'!F489</f>
        <v>1163762917</v>
      </c>
      <c r="D20" s="159">
        <f>'تفصيل المصروفات'!G489</f>
        <v>1399598456</v>
      </c>
      <c r="E20" s="159">
        <f>'تفصيل المصروفات'!I489</f>
        <v>1294545862</v>
      </c>
    </row>
    <row r="21" spans="1:5" s="45" customFormat="1" ht="19.350000000000001" customHeight="1">
      <c r="A21" s="46" t="s">
        <v>315</v>
      </c>
      <c r="B21" s="415" t="s">
        <v>316</v>
      </c>
      <c r="C21" s="274">
        <f>SUM(C14:C20)</f>
        <v>3386513120</v>
      </c>
      <c r="D21" s="267">
        <f>SUM(D14:D20)</f>
        <v>3761277447</v>
      </c>
      <c r="E21" s="267">
        <f>SUM(E14:E20)</f>
        <v>3692680203</v>
      </c>
    </row>
    <row r="22" spans="1:5" s="44" customFormat="1" ht="19.350000000000001" customHeight="1">
      <c r="A22" s="46" t="s">
        <v>317</v>
      </c>
      <c r="B22" s="415" t="s">
        <v>318</v>
      </c>
      <c r="C22" s="159">
        <f>'مشاريع '!B46</f>
        <v>299000000</v>
      </c>
      <c r="D22" s="159">
        <f>'مشاريع '!C46</f>
        <v>290992012</v>
      </c>
      <c r="E22" s="159">
        <f>'مشاريع '!E46</f>
        <v>277223271</v>
      </c>
    </row>
    <row r="23" spans="1:5" s="44" customFormat="1" ht="19.350000000000001" customHeight="1">
      <c r="A23" s="46" t="s">
        <v>319</v>
      </c>
      <c r="B23" s="413">
        <v>5</v>
      </c>
      <c r="C23" s="274">
        <f>SUM(C21:C22)</f>
        <v>3685513120</v>
      </c>
      <c r="D23" s="267">
        <f>SUM(D21:D22)</f>
        <v>4052269459</v>
      </c>
      <c r="E23" s="267">
        <f>SUM(E21:E22)</f>
        <v>3969903474</v>
      </c>
    </row>
    <row r="24" spans="1:5" s="44" customFormat="1" ht="19.350000000000001" customHeight="1" thickBot="1">
      <c r="A24" s="47" t="s">
        <v>320</v>
      </c>
      <c r="B24" s="413"/>
      <c r="C24" s="268">
        <f>C12-C23</f>
        <v>-216139120</v>
      </c>
      <c r="D24" s="268">
        <f>D12-D23</f>
        <v>-1026175425</v>
      </c>
      <c r="E24" s="268">
        <f>E12-E23</f>
        <v>-773932173</v>
      </c>
    </row>
    <row r="25" spans="1:5" s="44" customFormat="1" ht="7.5" customHeight="1" thickTop="1">
      <c r="A25" s="46"/>
      <c r="B25" s="413"/>
      <c r="C25" s="417"/>
      <c r="D25" s="418"/>
      <c r="E25" s="419"/>
    </row>
    <row r="26" spans="1:5" s="44" customFormat="1" ht="18" hidden="1" customHeight="1">
      <c r="A26" s="46" t="s">
        <v>321</v>
      </c>
      <c r="B26" s="413">
        <v>14</v>
      </c>
      <c r="C26" s="420">
        <v>0</v>
      </c>
      <c r="D26" s="421">
        <v>0</v>
      </c>
      <c r="E26" s="421">
        <v>0</v>
      </c>
    </row>
    <row r="27" spans="1:5" s="48" customFormat="1" ht="18" hidden="1" customHeight="1" thickBot="1">
      <c r="A27" s="47" t="s">
        <v>320</v>
      </c>
      <c r="B27" s="413"/>
      <c r="C27" s="422">
        <f>C24-C26</f>
        <v>-216139120</v>
      </c>
      <c r="D27" s="422">
        <f>D24-D26</f>
        <v>-1026175425</v>
      </c>
      <c r="E27" s="422">
        <f>E24-E26</f>
        <v>-773932173</v>
      </c>
    </row>
    <row r="28" spans="1:5" s="44" customFormat="1" ht="26.25" customHeight="1">
      <c r="A28" s="532" t="s">
        <v>322</v>
      </c>
      <c r="B28" s="532"/>
      <c r="C28" s="532"/>
      <c r="D28" s="532"/>
      <c r="E28" s="532"/>
    </row>
    <row r="29" spans="1:5" s="49" customFormat="1" ht="15.75">
      <c r="A29" s="531"/>
      <c r="B29" s="531"/>
      <c r="C29" s="531"/>
      <c r="D29" s="423">
        <v>2024</v>
      </c>
      <c r="E29" s="423">
        <v>2023</v>
      </c>
    </row>
    <row r="30" spans="1:5" s="44" customFormat="1" ht="19.350000000000001" customHeight="1">
      <c r="A30" s="46" t="s">
        <v>323</v>
      </c>
      <c r="B30" s="415" t="s">
        <v>1014</v>
      </c>
      <c r="C30" s="424"/>
      <c r="D30" s="512" t="s">
        <v>908</v>
      </c>
      <c r="E30" s="426">
        <v>7109185</v>
      </c>
    </row>
    <row r="31" spans="1:5" s="51" customFormat="1" ht="19.350000000000001" customHeight="1">
      <c r="A31" s="46" t="s">
        <v>324</v>
      </c>
      <c r="B31" s="415" t="s">
        <v>1014</v>
      </c>
      <c r="C31" s="427"/>
      <c r="D31" s="425">
        <v>21000000</v>
      </c>
      <c r="E31" s="425">
        <v>47000000</v>
      </c>
    </row>
    <row r="32" spans="1:5" s="51" customFormat="1" ht="19.350000000000001" customHeight="1" thickBot="1">
      <c r="A32" s="46" t="s">
        <v>325</v>
      </c>
      <c r="B32" s="413"/>
      <c r="C32" s="42"/>
      <c r="D32" s="270">
        <f>SUM(D30:D31)</f>
        <v>21000000</v>
      </c>
      <c r="E32" s="270">
        <f>SUM(E30:E31)</f>
        <v>54109185</v>
      </c>
    </row>
    <row r="33" spans="1:5" ht="21.6" customHeight="1" thickTop="1">
      <c r="A33" s="53"/>
      <c r="B33" s="54"/>
      <c r="C33" s="55"/>
      <c r="D33" s="55"/>
      <c r="E33" s="55"/>
    </row>
    <row r="34" spans="1:5" s="57" customFormat="1" ht="16.5" customHeight="1">
      <c r="A34" s="56" t="s">
        <v>1005</v>
      </c>
      <c r="B34" s="54"/>
      <c r="C34" s="55"/>
      <c r="D34" s="55"/>
      <c r="E34" s="55"/>
    </row>
    <row r="35" spans="1:5" ht="21.6" customHeight="1">
      <c r="A35" s="50"/>
      <c r="B35" s="54"/>
      <c r="C35" s="55"/>
      <c r="D35" s="55"/>
      <c r="E35" s="55"/>
    </row>
    <row r="36" spans="1:5" ht="21.6" customHeight="1">
      <c r="A36" s="58"/>
      <c r="B36" s="54"/>
      <c r="C36" s="55"/>
      <c r="D36" s="55"/>
      <c r="E36" s="55"/>
    </row>
    <row r="37" spans="1:5" ht="24" customHeight="1">
      <c r="A37" s="59"/>
      <c r="B37" s="43"/>
      <c r="C37" s="60"/>
      <c r="D37" s="60"/>
      <c r="E37" s="60"/>
    </row>
    <row r="38" spans="1:5" ht="22.5" customHeight="1">
      <c r="A38" s="61"/>
      <c r="C38" s="63"/>
      <c r="D38" s="63"/>
      <c r="E38" s="63"/>
    </row>
    <row r="39" spans="1:5" ht="16.899999999999999" customHeight="1">
      <c r="A39" s="61"/>
      <c r="C39" s="63"/>
      <c r="D39" s="63"/>
      <c r="E39" s="63"/>
    </row>
    <row r="40" spans="1:5" ht="14.45" customHeight="1">
      <c r="A40" s="61"/>
      <c r="C40" s="63"/>
      <c r="D40" s="63"/>
      <c r="E40" s="63"/>
    </row>
  </sheetData>
  <customSheetViews>
    <customSheetView guid="{59AEDEC5-F969-4EC4-8B7C-A5FABAF15261}" showPageBreaks="1" view="pageBreakPreview" showRuler="0">
      <selection activeCell="F4" sqref="F4"/>
      <pageMargins left="0" right="0" top="0" bottom="0" header="0" footer="0"/>
      <printOptions horizontalCentered="1" verticalCentered="1"/>
      <pageSetup paperSize="9" scale="88" firstPageNumber="0" orientation="portrait" r:id="rId1"/>
      <headerFooter alignWithMargins="0">
        <oddFooter>&amp;C3</oddFooter>
      </headerFooter>
    </customSheetView>
    <customSheetView guid="{8B0CEBC0-8CF2-4235-AE87-6B90A4C21969}" showPageBreaks="1" view="pageBreakPreview" showRuler="0" topLeftCell="A4">
      <selection activeCell="C18" sqref="C18"/>
      <pageMargins left="0" right="0" top="0" bottom="0" header="0" footer="0"/>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29:C29"/>
    <mergeCell ref="A28:E28"/>
  </mergeCells>
  <phoneticPr fontId="0" type="noConversion"/>
  <printOptions horizontalCentered="1"/>
  <pageMargins left="0.7" right="0.7" top="1.5" bottom="0.7" header="0.5" footer="0.5"/>
  <pageSetup paperSize="9" firstPageNumber="4" orientation="portrait" useFirstPageNumber="1" r:id="rId3"/>
  <headerFooter alignWithMargins="0">
    <oddFooter>&amp;C&amp;"Times New Roman,Regular"&amp;15&amp;P</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C137"/>
  <sheetViews>
    <sheetView rightToLeft="1" view="pageBreakPreview" zoomScale="120" zoomScaleNormal="100" zoomScaleSheetLayoutView="120" workbookViewId="0">
      <selection sqref="A1:J1"/>
    </sheetView>
  </sheetViews>
  <sheetFormatPr defaultColWidth="9.140625" defaultRowHeight="17.25" customHeight="1"/>
  <cols>
    <col min="1" max="1" width="45.42578125" style="292" customWidth="1"/>
    <col min="2" max="3" width="15" style="292" bestFit="1" customWidth="1"/>
    <col min="4" max="4" width="7.5703125" style="309" customWidth="1"/>
    <col min="5" max="6" width="15" style="292" bestFit="1" customWidth="1"/>
    <col min="7" max="7" width="7.5703125" style="309" customWidth="1"/>
    <col min="8" max="9" width="13.28515625" style="292" bestFit="1" customWidth="1"/>
    <col min="10" max="10" width="6.7109375" style="309" customWidth="1"/>
    <col min="11" max="11" width="16.7109375" style="292" bestFit="1" customWidth="1"/>
    <col min="12" max="12" width="15.7109375" style="292" bestFit="1" customWidth="1"/>
    <col min="13" max="13" width="10.28515625" style="292" bestFit="1" customWidth="1"/>
    <col min="14" max="16384" width="9.140625" style="292"/>
  </cols>
  <sheetData>
    <row r="1" spans="1:101" s="342" customFormat="1" ht="30.95" customHeight="1">
      <c r="A1" s="533" t="s">
        <v>327</v>
      </c>
      <c r="B1" s="533"/>
      <c r="C1" s="533"/>
      <c r="D1" s="533"/>
      <c r="E1" s="533"/>
      <c r="F1" s="533"/>
      <c r="G1" s="533"/>
      <c r="H1" s="533"/>
      <c r="I1" s="533"/>
      <c r="J1" s="533"/>
    </row>
    <row r="2" spans="1:101" ht="25.15" customHeight="1">
      <c r="A2" s="68"/>
      <c r="B2" s="534" t="s">
        <v>291</v>
      </c>
      <c r="C2" s="534"/>
      <c r="D2" s="534"/>
      <c r="E2" s="534"/>
      <c r="F2" s="534"/>
      <c r="G2" s="534"/>
      <c r="H2" s="534"/>
      <c r="I2" s="534"/>
      <c r="J2" s="534"/>
    </row>
    <row r="3" spans="1:101" s="264" customFormat="1" ht="20.100000000000001" customHeight="1">
      <c r="A3" s="535" t="s">
        <v>328</v>
      </c>
      <c r="B3" s="536" t="s">
        <v>296</v>
      </c>
      <c r="C3" s="536"/>
      <c r="D3" s="536"/>
      <c r="E3" s="536" t="s">
        <v>306</v>
      </c>
      <c r="F3" s="536"/>
      <c r="G3" s="536"/>
      <c r="H3" s="536" t="s">
        <v>329</v>
      </c>
      <c r="I3" s="536"/>
      <c r="J3" s="536"/>
    </row>
    <row r="4" spans="1:101" s="343" customFormat="1" ht="45" customHeight="1">
      <c r="A4" s="536"/>
      <c r="B4" s="428" t="s">
        <v>330</v>
      </c>
      <c r="C4" s="428" t="s">
        <v>293</v>
      </c>
      <c r="D4" s="284" t="s">
        <v>331</v>
      </c>
      <c r="E4" s="428" t="s">
        <v>330</v>
      </c>
      <c r="F4" s="428" t="s">
        <v>293</v>
      </c>
      <c r="G4" s="284" t="s">
        <v>332</v>
      </c>
      <c r="H4" s="386" t="s">
        <v>330</v>
      </c>
      <c r="I4" s="386" t="s">
        <v>293</v>
      </c>
      <c r="J4" s="284" t="s">
        <v>332</v>
      </c>
      <c r="CW4" s="343" t="s">
        <v>333</v>
      </c>
    </row>
    <row r="5" spans="1:101" s="264" customFormat="1" ht="18" customHeight="1">
      <c r="A5" s="370" t="s">
        <v>334</v>
      </c>
      <c r="B5" s="70">
        <v>7298988</v>
      </c>
      <c r="C5" s="186">
        <v>0</v>
      </c>
      <c r="D5" s="385">
        <v>0</v>
      </c>
      <c r="E5" s="70">
        <v>283454</v>
      </c>
      <c r="F5" s="70">
        <v>283455</v>
      </c>
      <c r="G5" s="384">
        <f>(E5/F5)*100</f>
        <v>99.999647210315572</v>
      </c>
      <c r="H5" s="186">
        <v>0</v>
      </c>
      <c r="I5" s="186">
        <v>0</v>
      </c>
      <c r="J5" s="385">
        <v>0</v>
      </c>
    </row>
    <row r="6" spans="1:101" s="264" customFormat="1" ht="18" customHeight="1">
      <c r="A6" s="370" t="s">
        <v>335</v>
      </c>
      <c r="B6" s="186">
        <v>0</v>
      </c>
      <c r="C6" s="186">
        <v>0</v>
      </c>
      <c r="D6" s="385">
        <v>0</v>
      </c>
      <c r="E6" s="70">
        <v>497346</v>
      </c>
      <c r="F6" s="70">
        <v>500000</v>
      </c>
      <c r="G6" s="384">
        <f>(E6/F6)*100</f>
        <v>99.469200000000001</v>
      </c>
      <c r="H6" s="186">
        <v>0</v>
      </c>
      <c r="I6" s="186">
        <v>0</v>
      </c>
      <c r="J6" s="385">
        <v>0</v>
      </c>
    </row>
    <row r="7" spans="1:101" s="264" customFormat="1" ht="18" customHeight="1">
      <c r="A7" s="370" t="s">
        <v>336</v>
      </c>
      <c r="B7" s="186">
        <v>0</v>
      </c>
      <c r="C7" s="186">
        <v>0</v>
      </c>
      <c r="D7" s="385">
        <v>0</v>
      </c>
      <c r="E7" s="70">
        <v>261607</v>
      </c>
      <c r="F7" s="70">
        <v>261608</v>
      </c>
      <c r="G7" s="384">
        <f>(E7/F7)*100</f>
        <v>99.9996177486927</v>
      </c>
      <c r="H7" s="186">
        <v>0</v>
      </c>
      <c r="I7" s="186">
        <v>0</v>
      </c>
      <c r="J7" s="385">
        <v>0</v>
      </c>
    </row>
    <row r="8" spans="1:101" s="264" customFormat="1" ht="18" customHeight="1">
      <c r="A8" s="90" t="s">
        <v>337</v>
      </c>
      <c r="B8" s="186">
        <v>178</v>
      </c>
      <c r="C8" s="186">
        <v>0</v>
      </c>
      <c r="D8" s="385">
        <v>0</v>
      </c>
      <c r="E8" s="70">
        <v>18621568</v>
      </c>
      <c r="F8" s="70">
        <v>19736000</v>
      </c>
      <c r="G8" s="384">
        <f>(E8/F8)*100</f>
        <v>94.353303607620589</v>
      </c>
      <c r="H8" s="70">
        <v>6100000</v>
      </c>
      <c r="I8" s="70">
        <v>6100000</v>
      </c>
      <c r="J8" s="384">
        <f t="shared" ref="J8" si="0">(H8/I8)*100</f>
        <v>100</v>
      </c>
    </row>
    <row r="9" spans="1:101" s="264" customFormat="1" ht="18" customHeight="1">
      <c r="A9" s="90" t="s">
        <v>338</v>
      </c>
      <c r="B9" s="186">
        <v>0</v>
      </c>
      <c r="C9" s="186">
        <v>0</v>
      </c>
      <c r="D9" s="385">
        <v>0</v>
      </c>
      <c r="E9" s="70">
        <v>516657511</v>
      </c>
      <c r="F9" s="70">
        <v>516657511</v>
      </c>
      <c r="G9" s="384">
        <f t="shared" ref="G9:G30" si="1">(E9/F9)*100</f>
        <v>100</v>
      </c>
      <c r="H9" s="70">
        <v>995966</v>
      </c>
      <c r="I9" s="70">
        <v>998951</v>
      </c>
      <c r="J9" s="384">
        <f>(H9/I9)*100</f>
        <v>99.70118654468537</v>
      </c>
    </row>
    <row r="10" spans="1:101" s="264" customFormat="1" ht="18" customHeight="1">
      <c r="A10" s="90" t="s">
        <v>2</v>
      </c>
      <c r="B10" s="70">
        <v>52261876</v>
      </c>
      <c r="C10" s="70">
        <v>76510000</v>
      </c>
      <c r="D10" s="384">
        <f t="shared" ref="D10" si="2">(B10/C10)*100</f>
        <v>68.307248725656777</v>
      </c>
      <c r="E10" s="70">
        <v>387514407</v>
      </c>
      <c r="F10" s="70">
        <v>375628090</v>
      </c>
      <c r="G10" s="384">
        <f t="shared" si="1"/>
        <v>103.16438448466407</v>
      </c>
      <c r="H10" s="70">
        <v>13606612</v>
      </c>
      <c r="I10" s="70">
        <v>13606612</v>
      </c>
      <c r="J10" s="384">
        <f t="shared" ref="J10:J30" si="3">(H10/I10)*100</f>
        <v>100</v>
      </c>
    </row>
    <row r="11" spans="1:101" s="264" customFormat="1" ht="18" customHeight="1">
      <c r="A11" s="90" t="s">
        <v>339</v>
      </c>
      <c r="B11" s="186">
        <v>0</v>
      </c>
      <c r="C11" s="186">
        <v>0</v>
      </c>
      <c r="D11" s="385">
        <v>0</v>
      </c>
      <c r="E11" s="70">
        <v>34130480</v>
      </c>
      <c r="F11" s="70">
        <v>34130480</v>
      </c>
      <c r="G11" s="384">
        <f>(E11/F11)*100</f>
        <v>100</v>
      </c>
      <c r="H11" s="186">
        <v>0</v>
      </c>
      <c r="I11" s="186">
        <v>0</v>
      </c>
      <c r="J11" s="385">
        <v>0</v>
      </c>
    </row>
    <row r="12" spans="1:101" s="264" customFormat="1" ht="18" customHeight="1">
      <c r="A12" s="90" t="s">
        <v>7</v>
      </c>
      <c r="B12" s="186">
        <v>0</v>
      </c>
      <c r="C12" s="70">
        <v>181000</v>
      </c>
      <c r="D12" s="385">
        <v>0</v>
      </c>
      <c r="E12" s="70">
        <v>2516928</v>
      </c>
      <c r="F12" s="70">
        <v>2516929</v>
      </c>
      <c r="G12" s="384">
        <f t="shared" si="1"/>
        <v>99.999960269042148</v>
      </c>
      <c r="H12" s="70">
        <v>3997</v>
      </c>
      <c r="I12" s="70">
        <v>3997</v>
      </c>
      <c r="J12" s="384">
        <f t="shared" si="3"/>
        <v>100</v>
      </c>
    </row>
    <row r="13" spans="1:101" s="264" customFormat="1" ht="18" customHeight="1">
      <c r="A13" s="90" t="s">
        <v>9</v>
      </c>
      <c r="B13" s="70">
        <v>1208632</v>
      </c>
      <c r="C13" s="70">
        <v>2678000</v>
      </c>
      <c r="D13" s="384">
        <f t="shared" ref="D13:D23" si="4">(B13/C13)*100</f>
        <v>45.131889469753553</v>
      </c>
      <c r="E13" s="70">
        <v>45061874</v>
      </c>
      <c r="F13" s="70">
        <v>45061875</v>
      </c>
      <c r="G13" s="384">
        <f t="shared" si="1"/>
        <v>99.999997780829148</v>
      </c>
      <c r="H13" s="70">
        <v>937760</v>
      </c>
      <c r="I13" s="70">
        <v>1000000</v>
      </c>
      <c r="J13" s="384">
        <f t="shared" si="3"/>
        <v>93.77600000000001</v>
      </c>
    </row>
    <row r="14" spans="1:101" s="264" customFormat="1" ht="18" customHeight="1">
      <c r="A14" s="90" t="s">
        <v>11</v>
      </c>
      <c r="B14" s="70">
        <v>22397899</v>
      </c>
      <c r="C14" s="70">
        <v>35000000</v>
      </c>
      <c r="D14" s="384">
        <f t="shared" si="4"/>
        <v>63.99399714285714</v>
      </c>
      <c r="E14" s="70">
        <v>12146019</v>
      </c>
      <c r="F14" s="70">
        <v>12146021</v>
      </c>
      <c r="G14" s="384">
        <f t="shared" si="1"/>
        <v>99.999983533702107</v>
      </c>
      <c r="H14" s="70">
        <v>91463</v>
      </c>
      <c r="I14" s="70">
        <v>400000</v>
      </c>
      <c r="J14" s="384">
        <f t="shared" si="3"/>
        <v>22.865750000000002</v>
      </c>
    </row>
    <row r="15" spans="1:101" s="264" customFormat="1" ht="18" customHeight="1">
      <c r="A15" s="90" t="s">
        <v>340</v>
      </c>
      <c r="B15" s="70">
        <v>182457</v>
      </c>
      <c r="C15" s="70">
        <v>135000</v>
      </c>
      <c r="D15" s="384">
        <f t="shared" si="4"/>
        <v>135.15333333333334</v>
      </c>
      <c r="E15" s="70">
        <v>302518036</v>
      </c>
      <c r="F15" s="70">
        <v>274448433</v>
      </c>
      <c r="G15" s="384">
        <f t="shared" si="1"/>
        <v>110.22764192645253</v>
      </c>
      <c r="H15" s="70">
        <v>14203314</v>
      </c>
      <c r="I15" s="70">
        <v>14203314</v>
      </c>
      <c r="J15" s="384">
        <f t="shared" si="3"/>
        <v>100</v>
      </c>
    </row>
    <row r="16" spans="1:101" s="264" customFormat="1" ht="18" customHeight="1">
      <c r="A16" s="148" t="s">
        <v>341</v>
      </c>
      <c r="B16" s="70">
        <v>4621285</v>
      </c>
      <c r="C16" s="70">
        <v>6000000</v>
      </c>
      <c r="D16" s="384">
        <f t="shared" si="4"/>
        <v>77.021416666666667</v>
      </c>
      <c r="E16" s="70">
        <v>28500527</v>
      </c>
      <c r="F16" s="70">
        <v>28500528</v>
      </c>
      <c r="G16" s="384">
        <f t="shared" si="1"/>
        <v>99.999996491293075</v>
      </c>
      <c r="H16" s="70">
        <v>183727</v>
      </c>
      <c r="I16" s="70">
        <v>183727</v>
      </c>
      <c r="J16" s="384">
        <f t="shared" si="3"/>
        <v>100</v>
      </c>
    </row>
    <row r="17" spans="1:12" s="264" customFormat="1" ht="18" customHeight="1">
      <c r="A17" s="409" t="s">
        <v>342</v>
      </c>
      <c r="B17" s="70">
        <v>1187215</v>
      </c>
      <c r="C17" s="70">
        <v>1431548</v>
      </c>
      <c r="D17" s="384">
        <f t="shared" si="4"/>
        <v>82.932252358984812</v>
      </c>
      <c r="E17" s="70">
        <v>4421604</v>
      </c>
      <c r="F17" s="70">
        <v>4421604</v>
      </c>
      <c r="G17" s="384">
        <f t="shared" si="1"/>
        <v>100</v>
      </c>
      <c r="H17" s="70">
        <v>4230347</v>
      </c>
      <c r="I17" s="70">
        <v>4230347</v>
      </c>
      <c r="J17" s="384">
        <f t="shared" si="3"/>
        <v>100</v>
      </c>
    </row>
    <row r="18" spans="1:12" s="264" customFormat="1" ht="18" customHeight="1">
      <c r="A18" s="409" t="s">
        <v>343</v>
      </c>
      <c r="B18" s="70">
        <v>2526</v>
      </c>
      <c r="C18" s="186">
        <v>0</v>
      </c>
      <c r="D18" s="385">
        <v>0</v>
      </c>
      <c r="E18" s="70">
        <v>5322776</v>
      </c>
      <c r="F18" s="70">
        <v>5322777</v>
      </c>
      <c r="G18" s="384">
        <f>(E18/F18)*100</f>
        <v>99.999981212814291</v>
      </c>
      <c r="H18" s="70">
        <v>24804</v>
      </c>
      <c r="I18" s="70">
        <v>50000</v>
      </c>
      <c r="J18" s="384">
        <f>(H18/I18)*100</f>
        <v>49.608000000000004</v>
      </c>
    </row>
    <row r="19" spans="1:12" s="264" customFormat="1" ht="18" customHeight="1">
      <c r="A19" s="90" t="s">
        <v>344</v>
      </c>
      <c r="B19" s="70">
        <v>35217</v>
      </c>
      <c r="C19" s="70">
        <v>25000</v>
      </c>
      <c r="D19" s="384">
        <f t="shared" si="4"/>
        <v>140.86799999999999</v>
      </c>
      <c r="E19" s="70">
        <v>3250506</v>
      </c>
      <c r="F19" s="70">
        <v>3250507</v>
      </c>
      <c r="G19" s="384">
        <f t="shared" si="1"/>
        <v>99.999969235568486</v>
      </c>
      <c r="H19" s="70">
        <v>163976</v>
      </c>
      <c r="I19" s="70">
        <v>702933</v>
      </c>
      <c r="J19" s="384">
        <f t="shared" si="3"/>
        <v>23.327401046756947</v>
      </c>
    </row>
    <row r="20" spans="1:12" s="264" customFormat="1" ht="18" customHeight="1">
      <c r="A20" s="90" t="s">
        <v>15</v>
      </c>
      <c r="B20" s="186">
        <v>0</v>
      </c>
      <c r="C20" s="186">
        <v>0</v>
      </c>
      <c r="D20" s="385">
        <v>0</v>
      </c>
      <c r="E20" s="70">
        <v>4719643</v>
      </c>
      <c r="F20" s="70">
        <v>4719643</v>
      </c>
      <c r="G20" s="384">
        <f t="shared" si="1"/>
        <v>100</v>
      </c>
      <c r="H20" s="70">
        <v>8720723</v>
      </c>
      <c r="I20" s="70">
        <v>8720723</v>
      </c>
      <c r="J20" s="384">
        <f t="shared" si="3"/>
        <v>100</v>
      </c>
    </row>
    <row r="21" spans="1:12" s="264" customFormat="1" ht="18" customHeight="1">
      <c r="A21" s="90" t="s">
        <v>345</v>
      </c>
      <c r="B21" s="70">
        <v>41467</v>
      </c>
      <c r="C21" s="186">
        <v>0</v>
      </c>
      <c r="D21" s="385">
        <v>0</v>
      </c>
      <c r="E21" s="70">
        <v>7280887</v>
      </c>
      <c r="F21" s="70">
        <v>7280889</v>
      </c>
      <c r="G21" s="384">
        <f t="shared" si="1"/>
        <v>99.999972530826938</v>
      </c>
      <c r="H21" s="70">
        <v>11669</v>
      </c>
      <c r="I21" s="70">
        <v>100000</v>
      </c>
      <c r="J21" s="384">
        <f t="shared" si="3"/>
        <v>11.669</v>
      </c>
      <c r="K21" s="344"/>
    </row>
    <row r="22" spans="1:12" s="264" customFormat="1" ht="18" customHeight="1">
      <c r="A22" s="90" t="s">
        <v>346</v>
      </c>
      <c r="B22" s="186">
        <v>0</v>
      </c>
      <c r="C22" s="186">
        <v>0</v>
      </c>
      <c r="D22" s="385">
        <v>0</v>
      </c>
      <c r="E22" s="70">
        <v>2379811</v>
      </c>
      <c r="F22" s="70">
        <v>2702000</v>
      </c>
      <c r="G22" s="384">
        <f t="shared" si="1"/>
        <v>88.075906735751303</v>
      </c>
      <c r="H22" s="186">
        <v>0</v>
      </c>
      <c r="I22" s="186">
        <v>0</v>
      </c>
      <c r="J22" s="385">
        <v>0</v>
      </c>
      <c r="K22" s="344"/>
    </row>
    <row r="23" spans="1:12" s="264" customFormat="1" ht="18" customHeight="1">
      <c r="A23" s="90" t="s">
        <v>347</v>
      </c>
      <c r="B23" s="70">
        <v>38927691</v>
      </c>
      <c r="C23" s="70">
        <v>39058000</v>
      </c>
      <c r="D23" s="384">
        <f t="shared" si="4"/>
        <v>99.666370525884588</v>
      </c>
      <c r="E23" s="70">
        <v>10231882</v>
      </c>
      <c r="F23" s="70">
        <v>10231883</v>
      </c>
      <c r="G23" s="384">
        <f t="shared" si="1"/>
        <v>99.999990226627887</v>
      </c>
      <c r="H23" s="70">
        <v>2074702</v>
      </c>
      <c r="I23" s="70">
        <v>2074702</v>
      </c>
      <c r="J23" s="384">
        <f t="shared" si="3"/>
        <v>100</v>
      </c>
    </row>
    <row r="24" spans="1:12" s="264" customFormat="1" ht="18" customHeight="1">
      <c r="A24" s="90" t="s">
        <v>348</v>
      </c>
      <c r="B24" s="70">
        <v>128295</v>
      </c>
      <c r="C24" s="186">
        <v>0</v>
      </c>
      <c r="D24" s="385">
        <v>0</v>
      </c>
      <c r="E24" s="70">
        <v>4307432</v>
      </c>
      <c r="F24" s="70">
        <v>4307433</v>
      </c>
      <c r="G24" s="384">
        <f t="shared" si="1"/>
        <v>99.999976784316786</v>
      </c>
      <c r="H24" s="70">
        <v>72276825</v>
      </c>
      <c r="I24" s="70">
        <v>90000000</v>
      </c>
      <c r="J24" s="384">
        <f t="shared" si="3"/>
        <v>80.307583333333326</v>
      </c>
    </row>
    <row r="25" spans="1:12" s="375" customFormat="1" ht="18" customHeight="1">
      <c r="A25" s="148" t="s">
        <v>349</v>
      </c>
      <c r="B25" s="186">
        <v>0</v>
      </c>
      <c r="C25" s="186">
        <v>0</v>
      </c>
      <c r="D25" s="385">
        <v>0</v>
      </c>
      <c r="E25" s="70">
        <v>660789</v>
      </c>
      <c r="F25" s="70">
        <v>660789</v>
      </c>
      <c r="G25" s="384">
        <f>(E25/F25)*100</f>
        <v>100</v>
      </c>
      <c r="H25" s="186">
        <v>0</v>
      </c>
      <c r="I25" s="186">
        <v>0</v>
      </c>
      <c r="J25" s="385">
        <v>0</v>
      </c>
      <c r="L25" s="374"/>
    </row>
    <row r="26" spans="1:12" s="264" customFormat="1" ht="30.95" customHeight="1">
      <c r="A26" s="533" t="s">
        <v>351</v>
      </c>
      <c r="B26" s="533"/>
      <c r="C26" s="533"/>
      <c r="D26" s="533"/>
      <c r="E26" s="533"/>
      <c r="F26" s="533"/>
      <c r="G26" s="533"/>
      <c r="H26" s="533"/>
      <c r="I26" s="533"/>
      <c r="J26" s="533"/>
    </row>
    <row r="27" spans="1:12" s="264" customFormat="1" ht="25.35" customHeight="1">
      <c r="A27" s="68"/>
      <c r="B27" s="534" t="s">
        <v>291</v>
      </c>
      <c r="C27" s="534"/>
      <c r="D27" s="534"/>
      <c r="E27" s="534"/>
      <c r="F27" s="534"/>
      <c r="G27" s="534"/>
      <c r="H27" s="534"/>
      <c r="I27" s="534"/>
      <c r="J27" s="534"/>
    </row>
    <row r="28" spans="1:12" s="264" customFormat="1" ht="20.100000000000001" customHeight="1">
      <c r="A28" s="535" t="s">
        <v>328</v>
      </c>
      <c r="B28" s="536" t="s">
        <v>296</v>
      </c>
      <c r="C28" s="536"/>
      <c r="D28" s="536"/>
      <c r="E28" s="536" t="s">
        <v>306</v>
      </c>
      <c r="F28" s="536"/>
      <c r="G28" s="536"/>
      <c r="H28" s="536" t="s">
        <v>329</v>
      </c>
      <c r="I28" s="536"/>
      <c r="J28" s="536"/>
    </row>
    <row r="29" spans="1:12" s="264" customFormat="1" ht="45" customHeight="1">
      <c r="A29" s="536"/>
      <c r="B29" s="428" t="s">
        <v>330</v>
      </c>
      <c r="C29" s="428" t="s">
        <v>293</v>
      </c>
      <c r="D29" s="284" t="s">
        <v>331</v>
      </c>
      <c r="E29" s="428" t="s">
        <v>330</v>
      </c>
      <c r="F29" s="428" t="s">
        <v>293</v>
      </c>
      <c r="G29" s="284" t="s">
        <v>332</v>
      </c>
      <c r="H29" s="386" t="s">
        <v>330</v>
      </c>
      <c r="I29" s="386" t="s">
        <v>293</v>
      </c>
      <c r="J29" s="284" t="s">
        <v>332</v>
      </c>
    </row>
    <row r="30" spans="1:12" s="264" customFormat="1" ht="18" customHeight="1">
      <c r="A30" s="90" t="s">
        <v>350</v>
      </c>
      <c r="B30" s="186">
        <v>0</v>
      </c>
      <c r="C30" s="186">
        <v>0</v>
      </c>
      <c r="D30" s="385">
        <v>0</v>
      </c>
      <c r="E30" s="70">
        <v>633448</v>
      </c>
      <c r="F30" s="70">
        <v>646000</v>
      </c>
      <c r="G30" s="384">
        <f t="shared" si="1"/>
        <v>98.056965944272449</v>
      </c>
      <c r="H30" s="70">
        <v>3492449</v>
      </c>
      <c r="I30" s="70">
        <v>3492449</v>
      </c>
      <c r="J30" s="384">
        <f t="shared" si="3"/>
        <v>100</v>
      </c>
    </row>
    <row r="31" spans="1:12" s="264" customFormat="1" ht="16.5" customHeight="1">
      <c r="A31" s="90" t="s">
        <v>20</v>
      </c>
      <c r="B31" s="70">
        <v>2481584</v>
      </c>
      <c r="C31" s="70">
        <v>20609452</v>
      </c>
      <c r="D31" s="384">
        <f t="shared" ref="D31:D60" si="5">(B31/C31)*100</f>
        <v>12.040999440450916</v>
      </c>
      <c r="E31" s="70">
        <v>6648067</v>
      </c>
      <c r="F31" s="70">
        <v>6648069</v>
      </c>
      <c r="G31" s="384">
        <f t="shared" ref="G31:G62" si="6">(E31/F31)*100</f>
        <v>99.999969916076381</v>
      </c>
      <c r="H31" s="70">
        <v>544550</v>
      </c>
      <c r="I31" s="70">
        <v>689568</v>
      </c>
      <c r="J31" s="384">
        <f>(H31/I31)*100</f>
        <v>78.969731774096246</v>
      </c>
    </row>
    <row r="32" spans="1:12" s="264" customFormat="1" ht="16.5" customHeight="1">
      <c r="A32" s="148" t="s">
        <v>352</v>
      </c>
      <c r="B32" s="186">
        <v>0</v>
      </c>
      <c r="C32" s="186">
        <v>0</v>
      </c>
      <c r="D32" s="385">
        <v>0</v>
      </c>
      <c r="E32" s="70">
        <v>26915803</v>
      </c>
      <c r="F32" s="70">
        <v>25666000</v>
      </c>
      <c r="G32" s="384">
        <f t="shared" si="6"/>
        <v>104.86948881789138</v>
      </c>
      <c r="H32" s="186">
        <v>0</v>
      </c>
      <c r="I32" s="186">
        <v>0</v>
      </c>
      <c r="J32" s="385">
        <v>0</v>
      </c>
    </row>
    <row r="33" spans="1:237" s="343" customFormat="1" ht="18" customHeight="1">
      <c r="A33" s="488" t="s">
        <v>21</v>
      </c>
      <c r="B33" s="70">
        <v>3704248</v>
      </c>
      <c r="C33" s="70">
        <v>4300000</v>
      </c>
      <c r="D33" s="384">
        <f t="shared" si="5"/>
        <v>86.145302325581397</v>
      </c>
      <c r="E33" s="70">
        <v>45409075</v>
      </c>
      <c r="F33" s="70">
        <v>45409075</v>
      </c>
      <c r="G33" s="384">
        <f t="shared" si="6"/>
        <v>100</v>
      </c>
      <c r="H33" s="70">
        <v>84235759</v>
      </c>
      <c r="I33" s="70">
        <v>69907114</v>
      </c>
      <c r="J33" s="384">
        <f>(H33/I33)*100</f>
        <v>120.49669079458781</v>
      </c>
    </row>
    <row r="34" spans="1:237" s="264" customFormat="1" ht="18" customHeight="1">
      <c r="A34" s="377" t="s">
        <v>23</v>
      </c>
      <c r="B34" s="70">
        <v>58427535</v>
      </c>
      <c r="C34" s="70">
        <v>61297000</v>
      </c>
      <c r="D34" s="384">
        <f t="shared" si="5"/>
        <v>95.318751325513489</v>
      </c>
      <c r="E34" s="70">
        <v>29436800</v>
      </c>
      <c r="F34" s="70">
        <v>29436800</v>
      </c>
      <c r="G34" s="384">
        <f t="shared" si="6"/>
        <v>100</v>
      </c>
      <c r="H34" s="70">
        <v>4539251</v>
      </c>
      <c r="I34" s="70">
        <v>4539251</v>
      </c>
      <c r="J34" s="384">
        <f t="shared" ref="J34:J62" si="7">(H34/I34)*100</f>
        <v>100</v>
      </c>
    </row>
    <row r="35" spans="1:237" s="264" customFormat="1" ht="18" customHeight="1">
      <c r="A35" s="147" t="s">
        <v>25</v>
      </c>
      <c r="B35" s="186">
        <v>0</v>
      </c>
      <c r="C35" s="186">
        <v>0</v>
      </c>
      <c r="D35" s="385">
        <v>0</v>
      </c>
      <c r="E35" s="70">
        <v>42973999</v>
      </c>
      <c r="F35" s="70">
        <v>42974000</v>
      </c>
      <c r="G35" s="384">
        <f t="shared" si="6"/>
        <v>99.999997673011592</v>
      </c>
      <c r="H35" s="70">
        <v>1645183</v>
      </c>
      <c r="I35" s="70">
        <v>1645183</v>
      </c>
      <c r="J35" s="384">
        <f t="shared" si="7"/>
        <v>100</v>
      </c>
    </row>
    <row r="36" spans="1:237" s="348" customFormat="1" ht="18" customHeight="1">
      <c r="A36" s="377" t="s">
        <v>31</v>
      </c>
      <c r="B36" s="186">
        <v>0</v>
      </c>
      <c r="C36" s="186">
        <v>0</v>
      </c>
      <c r="D36" s="385">
        <v>0</v>
      </c>
      <c r="E36" s="70">
        <v>1908638</v>
      </c>
      <c r="F36" s="70">
        <v>1908639</v>
      </c>
      <c r="G36" s="384">
        <f t="shared" si="6"/>
        <v>99.999947606645364</v>
      </c>
      <c r="H36" s="186">
        <v>0</v>
      </c>
      <c r="I36" s="186">
        <v>0</v>
      </c>
      <c r="J36" s="385">
        <v>0</v>
      </c>
      <c r="K36" s="345"/>
      <c r="L36" s="264"/>
      <c r="M36" s="264"/>
      <c r="N36" s="346"/>
      <c r="O36" s="347"/>
      <c r="P36" s="264"/>
      <c r="Q36" s="264"/>
      <c r="R36" s="346"/>
      <c r="S36" s="347"/>
      <c r="T36" s="264"/>
      <c r="U36" s="264"/>
      <c r="V36" s="346"/>
      <c r="W36" s="345"/>
      <c r="X36" s="264"/>
      <c r="Y36" s="264"/>
      <c r="Z36" s="346"/>
      <c r="AA36" s="347"/>
      <c r="AB36" s="264"/>
      <c r="AC36" s="264"/>
      <c r="AD36" s="346"/>
      <c r="AE36" s="347"/>
      <c r="AF36" s="264"/>
      <c r="AG36" s="264"/>
      <c r="AH36" s="346"/>
      <c r="AI36" s="345"/>
      <c r="AJ36" s="264"/>
      <c r="AK36" s="264"/>
      <c r="AL36" s="346"/>
      <c r="AM36" s="347"/>
      <c r="AN36" s="264"/>
      <c r="AO36" s="264"/>
      <c r="AP36" s="346"/>
      <c r="AQ36" s="347"/>
      <c r="AR36" s="264"/>
      <c r="AS36" s="264"/>
      <c r="AT36" s="346"/>
      <c r="AU36" s="345"/>
      <c r="AV36" s="264"/>
      <c r="AW36" s="264"/>
      <c r="AX36" s="346"/>
      <c r="AY36" s="347"/>
      <c r="AZ36" s="264"/>
      <c r="BA36" s="264"/>
      <c r="BB36" s="346"/>
      <c r="BC36" s="347"/>
      <c r="BD36" s="264"/>
      <c r="BE36" s="264"/>
      <c r="BF36" s="346"/>
      <c r="BG36" s="345"/>
      <c r="BH36" s="264"/>
      <c r="BI36" s="264"/>
      <c r="BJ36" s="346"/>
      <c r="BK36" s="347"/>
      <c r="BL36" s="264"/>
      <c r="BM36" s="264"/>
      <c r="BN36" s="346"/>
      <c r="BO36" s="347"/>
      <c r="BP36" s="264"/>
      <c r="BQ36" s="264"/>
      <c r="BR36" s="346"/>
      <c r="BS36" s="345"/>
      <c r="BT36" s="264"/>
      <c r="BU36" s="264"/>
      <c r="BV36" s="346"/>
      <c r="BW36" s="347"/>
      <c r="BX36" s="264"/>
      <c r="BY36" s="264"/>
      <c r="BZ36" s="346"/>
      <c r="CA36" s="347"/>
      <c r="CB36" s="264"/>
      <c r="CC36" s="264"/>
      <c r="CD36" s="346"/>
      <c r="CE36" s="345"/>
      <c r="CF36" s="264"/>
      <c r="CG36" s="264"/>
      <c r="CH36" s="346"/>
      <c r="CI36" s="347"/>
      <c r="CJ36" s="264"/>
      <c r="CK36" s="264"/>
      <c r="CL36" s="346"/>
      <c r="CM36" s="347"/>
      <c r="CN36" s="264"/>
      <c r="CO36" s="264"/>
      <c r="CP36" s="346"/>
      <c r="CQ36" s="345"/>
      <c r="CR36" s="264"/>
      <c r="CS36" s="264"/>
      <c r="CT36" s="346"/>
      <c r="CU36" s="347"/>
      <c r="CV36" s="264"/>
      <c r="CW36" s="264"/>
      <c r="CX36" s="346"/>
      <c r="CY36" s="347"/>
      <c r="CZ36" s="264"/>
      <c r="DA36" s="264"/>
      <c r="DB36" s="347"/>
      <c r="DC36" s="264"/>
      <c r="DD36" s="264"/>
      <c r="DE36" s="346"/>
      <c r="DF36" s="347"/>
      <c r="DG36" s="264"/>
      <c r="DH36" s="264"/>
      <c r="DI36" s="346"/>
      <c r="DJ36" s="345"/>
      <c r="DK36" s="264"/>
      <c r="DL36" s="264"/>
      <c r="DM36" s="346"/>
      <c r="DN36" s="347"/>
      <c r="DO36" s="264"/>
      <c r="DP36" s="264"/>
      <c r="DQ36" s="346"/>
      <c r="DR36" s="347"/>
      <c r="DS36" s="264"/>
      <c r="DT36" s="264"/>
      <c r="DU36" s="346"/>
      <c r="DV36" s="345"/>
      <c r="DW36" s="264"/>
      <c r="DX36" s="264"/>
      <c r="DY36" s="346"/>
      <c r="DZ36" s="347"/>
      <c r="EA36" s="264"/>
      <c r="EB36" s="264"/>
      <c r="EC36" s="346"/>
      <c r="ED36" s="347"/>
      <c r="EE36" s="264"/>
      <c r="EF36" s="264"/>
      <c r="EG36" s="346"/>
      <c r="EH36" s="345"/>
      <c r="EI36" s="264"/>
      <c r="EJ36" s="264"/>
      <c r="EK36" s="346"/>
      <c r="EL36" s="347"/>
      <c r="EM36" s="264"/>
      <c r="EN36" s="264"/>
      <c r="EO36" s="346"/>
      <c r="EP36" s="347"/>
      <c r="EQ36" s="264"/>
      <c r="ER36" s="264"/>
      <c r="ES36" s="346"/>
      <c r="ET36" s="345"/>
      <c r="EU36" s="264"/>
      <c r="EV36" s="264"/>
      <c r="EW36" s="346"/>
      <c r="EX36" s="347"/>
      <c r="EY36" s="264"/>
      <c r="EZ36" s="264"/>
      <c r="FA36" s="346"/>
      <c r="FB36" s="347"/>
      <c r="FC36" s="264"/>
      <c r="FD36" s="264"/>
      <c r="FE36" s="346"/>
      <c r="FF36" s="345"/>
      <c r="FG36" s="264"/>
      <c r="FH36" s="264"/>
      <c r="FI36" s="346"/>
      <c r="FJ36" s="347"/>
      <c r="FK36" s="264"/>
      <c r="FL36" s="264"/>
      <c r="FM36" s="346"/>
      <c r="FN36" s="347"/>
      <c r="FO36" s="264"/>
      <c r="FP36" s="264"/>
      <c r="FQ36" s="346"/>
      <c r="FR36" s="345"/>
      <c r="FS36" s="264"/>
      <c r="FT36" s="264"/>
      <c r="FU36" s="346"/>
      <c r="FV36" s="347"/>
      <c r="FW36" s="264"/>
      <c r="FX36" s="264"/>
      <c r="FY36" s="346"/>
      <c r="FZ36" s="347"/>
      <c r="GA36" s="264"/>
      <c r="GB36" s="264"/>
      <c r="GC36" s="346"/>
      <c r="GD36" s="345"/>
      <c r="GE36" s="264"/>
      <c r="GF36" s="264"/>
      <c r="GG36" s="346"/>
      <c r="GH36" s="347"/>
      <c r="GI36" s="264"/>
      <c r="GJ36" s="264"/>
      <c r="GK36" s="346"/>
      <c r="GL36" s="347"/>
      <c r="GM36" s="264"/>
      <c r="GN36" s="264"/>
      <c r="GO36" s="346"/>
      <c r="GP36" s="345"/>
      <c r="GQ36" s="264"/>
      <c r="GR36" s="264"/>
      <c r="GS36" s="346"/>
      <c r="GT36" s="347"/>
      <c r="GU36" s="264"/>
      <c r="GV36" s="264"/>
      <c r="GW36" s="346"/>
      <c r="GX36" s="347"/>
      <c r="GY36" s="264"/>
      <c r="GZ36" s="264"/>
      <c r="HA36" s="346"/>
      <c r="HB36" s="345"/>
      <c r="HC36" s="264"/>
      <c r="HD36" s="264"/>
      <c r="HE36" s="346"/>
      <c r="HF36" s="347"/>
      <c r="HG36" s="264"/>
      <c r="HH36" s="264"/>
      <c r="HI36" s="346"/>
      <c r="HJ36" s="347"/>
      <c r="HK36" s="264"/>
      <c r="HL36" s="264"/>
      <c r="HM36" s="346"/>
      <c r="HN36" s="345"/>
      <c r="HO36" s="264"/>
      <c r="HP36" s="264"/>
      <c r="HQ36" s="346"/>
      <c r="HR36" s="347"/>
      <c r="HS36" s="264"/>
      <c r="HT36" s="264"/>
      <c r="HU36" s="346"/>
      <c r="HV36" s="347"/>
      <c r="HW36" s="264"/>
      <c r="HX36" s="264"/>
      <c r="HY36" s="346"/>
      <c r="HZ36" s="345"/>
      <c r="IA36" s="264"/>
      <c r="IB36" s="264"/>
      <c r="IC36" s="346"/>
    </row>
    <row r="37" spans="1:237" s="348" customFormat="1" ht="18" customHeight="1">
      <c r="A37" s="147" t="s">
        <v>28</v>
      </c>
      <c r="B37" s="186">
        <v>0</v>
      </c>
      <c r="C37" s="186">
        <v>0</v>
      </c>
      <c r="D37" s="385">
        <v>0</v>
      </c>
      <c r="E37" s="70">
        <v>1543335</v>
      </c>
      <c r="F37" s="70">
        <v>1543335</v>
      </c>
      <c r="G37" s="384">
        <f t="shared" si="6"/>
        <v>100</v>
      </c>
      <c r="H37" s="186">
        <v>0</v>
      </c>
      <c r="I37" s="186">
        <v>0</v>
      </c>
      <c r="J37" s="385">
        <v>0</v>
      </c>
      <c r="K37" s="345"/>
      <c r="L37" s="264"/>
      <c r="M37" s="264"/>
      <c r="N37" s="346"/>
      <c r="O37" s="347"/>
      <c r="P37" s="264"/>
      <c r="Q37" s="264"/>
      <c r="R37" s="346"/>
      <c r="S37" s="347"/>
      <c r="T37" s="264"/>
      <c r="U37" s="264"/>
      <c r="V37" s="346"/>
      <c r="W37" s="345"/>
      <c r="X37" s="264"/>
      <c r="Y37" s="264"/>
      <c r="Z37" s="346"/>
      <c r="AA37" s="347"/>
      <c r="AB37" s="264"/>
      <c r="AC37" s="264"/>
      <c r="AD37" s="346"/>
      <c r="AE37" s="347"/>
      <c r="AF37" s="264"/>
      <c r="AG37" s="264"/>
      <c r="AH37" s="346"/>
      <c r="AI37" s="345"/>
      <c r="AJ37" s="264"/>
      <c r="AK37" s="264"/>
      <c r="AL37" s="346"/>
      <c r="AM37" s="347"/>
      <c r="AN37" s="264"/>
      <c r="AO37" s="264"/>
      <c r="AP37" s="346"/>
      <c r="AQ37" s="347"/>
      <c r="AR37" s="264"/>
      <c r="AS37" s="264"/>
      <c r="AT37" s="346"/>
      <c r="AU37" s="345"/>
      <c r="AV37" s="264"/>
      <c r="AW37" s="264"/>
      <c r="AX37" s="346"/>
      <c r="AY37" s="347"/>
      <c r="AZ37" s="264"/>
      <c r="BA37" s="264"/>
      <c r="BB37" s="346"/>
      <c r="BC37" s="347"/>
      <c r="BD37" s="264"/>
      <c r="BE37" s="264"/>
      <c r="BF37" s="346"/>
      <c r="BG37" s="345"/>
      <c r="BH37" s="264"/>
      <c r="BI37" s="264"/>
      <c r="BJ37" s="346"/>
      <c r="BK37" s="347"/>
      <c r="BL37" s="264"/>
      <c r="BM37" s="264"/>
      <c r="BN37" s="346"/>
      <c r="BO37" s="347"/>
      <c r="BP37" s="264"/>
      <c r="BQ37" s="264"/>
      <c r="BR37" s="346"/>
      <c r="BS37" s="345"/>
      <c r="BT37" s="264"/>
      <c r="BU37" s="264"/>
      <c r="BV37" s="346"/>
      <c r="BW37" s="347"/>
      <c r="BX37" s="264"/>
      <c r="BY37" s="264"/>
      <c r="BZ37" s="346"/>
      <c r="CA37" s="347"/>
      <c r="CB37" s="264"/>
      <c r="CC37" s="264"/>
      <c r="CD37" s="346"/>
      <c r="CE37" s="345"/>
      <c r="CF37" s="264"/>
      <c r="CG37" s="264"/>
      <c r="CH37" s="346"/>
      <c r="CI37" s="347"/>
      <c r="CJ37" s="264"/>
      <c r="CK37" s="264"/>
      <c r="CL37" s="346"/>
      <c r="CM37" s="347"/>
      <c r="CN37" s="264"/>
      <c r="CO37" s="264"/>
      <c r="CP37" s="346"/>
      <c r="CQ37" s="345"/>
      <c r="CR37" s="264"/>
      <c r="CS37" s="264"/>
      <c r="CT37" s="346"/>
      <c r="CU37" s="347"/>
      <c r="CV37" s="264"/>
      <c r="CW37" s="264"/>
      <c r="CX37" s="346"/>
      <c r="CY37" s="347"/>
      <c r="CZ37" s="264"/>
      <c r="DA37" s="264"/>
      <c r="DB37" s="347"/>
      <c r="DC37" s="264"/>
      <c r="DD37" s="264"/>
      <c r="DE37" s="346"/>
      <c r="DF37" s="347"/>
      <c r="DG37" s="264"/>
      <c r="DH37" s="264"/>
      <c r="DI37" s="346"/>
      <c r="DJ37" s="345"/>
      <c r="DK37" s="264"/>
      <c r="DL37" s="264"/>
      <c r="DM37" s="346"/>
      <c r="DN37" s="347"/>
      <c r="DO37" s="264"/>
      <c r="DP37" s="264"/>
      <c r="DQ37" s="346"/>
      <c r="DR37" s="347"/>
      <c r="DS37" s="264"/>
      <c r="DT37" s="264"/>
      <c r="DU37" s="346"/>
      <c r="DV37" s="345"/>
      <c r="DW37" s="264"/>
      <c r="DX37" s="264"/>
      <c r="DY37" s="346"/>
      <c r="DZ37" s="347"/>
      <c r="EA37" s="264"/>
      <c r="EB37" s="264"/>
      <c r="EC37" s="346"/>
      <c r="ED37" s="347"/>
      <c r="EE37" s="264"/>
      <c r="EF37" s="264"/>
      <c r="EG37" s="346"/>
      <c r="EH37" s="345"/>
      <c r="EI37" s="264"/>
      <c r="EJ37" s="264"/>
      <c r="EK37" s="346"/>
      <c r="EL37" s="347"/>
      <c r="EM37" s="264"/>
      <c r="EN37" s="264"/>
      <c r="EO37" s="346"/>
      <c r="EP37" s="347"/>
      <c r="EQ37" s="264"/>
      <c r="ER37" s="264"/>
      <c r="ES37" s="346"/>
      <c r="ET37" s="345"/>
      <c r="EU37" s="264"/>
      <c r="EV37" s="264"/>
      <c r="EW37" s="346"/>
      <c r="EX37" s="347"/>
      <c r="EY37" s="264"/>
      <c r="EZ37" s="264"/>
      <c r="FA37" s="346"/>
      <c r="FB37" s="347"/>
      <c r="FC37" s="264"/>
      <c r="FD37" s="264"/>
      <c r="FE37" s="346"/>
      <c r="FF37" s="345"/>
      <c r="FG37" s="264"/>
      <c r="FH37" s="264"/>
      <c r="FI37" s="346"/>
      <c r="FJ37" s="347"/>
      <c r="FK37" s="264"/>
      <c r="FL37" s="264"/>
      <c r="FM37" s="346"/>
      <c r="FN37" s="347"/>
      <c r="FO37" s="264"/>
      <c r="FP37" s="264"/>
      <c r="FQ37" s="346"/>
      <c r="FR37" s="345"/>
      <c r="FS37" s="264"/>
      <c r="FT37" s="264"/>
      <c r="FU37" s="346"/>
      <c r="FV37" s="347"/>
      <c r="FW37" s="264"/>
      <c r="FX37" s="264"/>
      <c r="FY37" s="346"/>
      <c r="FZ37" s="347"/>
      <c r="GA37" s="264"/>
      <c r="GB37" s="264"/>
      <c r="GC37" s="346"/>
      <c r="GD37" s="345"/>
      <c r="GE37" s="264"/>
      <c r="GF37" s="264"/>
      <c r="GG37" s="346"/>
      <c r="GH37" s="347"/>
      <c r="GI37" s="264"/>
      <c r="GJ37" s="264"/>
      <c r="GK37" s="346"/>
      <c r="GL37" s="347"/>
      <c r="GM37" s="264"/>
      <c r="GN37" s="264"/>
      <c r="GO37" s="346"/>
      <c r="GP37" s="345"/>
      <c r="GQ37" s="264"/>
      <c r="GR37" s="264"/>
      <c r="GS37" s="346"/>
      <c r="GT37" s="347"/>
      <c r="GU37" s="264"/>
      <c r="GV37" s="264"/>
      <c r="GW37" s="346"/>
      <c r="GX37" s="347"/>
      <c r="GY37" s="264"/>
      <c r="GZ37" s="264"/>
      <c r="HA37" s="346"/>
      <c r="HB37" s="345"/>
      <c r="HC37" s="264"/>
      <c r="HD37" s="264"/>
      <c r="HE37" s="346"/>
      <c r="HF37" s="347"/>
      <c r="HG37" s="264"/>
      <c r="HH37" s="264"/>
      <c r="HI37" s="346"/>
      <c r="HJ37" s="347"/>
      <c r="HK37" s="264"/>
      <c r="HL37" s="264"/>
      <c r="HM37" s="346"/>
      <c r="HN37" s="345"/>
      <c r="HO37" s="264"/>
      <c r="HP37" s="264"/>
      <c r="HQ37" s="346"/>
      <c r="HR37" s="347"/>
      <c r="HS37" s="264"/>
      <c r="HT37" s="264"/>
      <c r="HU37" s="346"/>
      <c r="HV37" s="347"/>
      <c r="HW37" s="264"/>
      <c r="HX37" s="264"/>
      <c r="HY37" s="346"/>
      <c r="HZ37" s="345"/>
      <c r="IA37" s="264"/>
      <c r="IB37" s="264"/>
      <c r="IC37" s="346"/>
    </row>
    <row r="38" spans="1:237" s="264" customFormat="1" ht="18" customHeight="1">
      <c r="A38" s="147" t="s">
        <v>1017</v>
      </c>
      <c r="B38" s="186">
        <v>0</v>
      </c>
      <c r="C38" s="186">
        <v>0</v>
      </c>
      <c r="D38" s="385">
        <v>0</v>
      </c>
      <c r="E38" s="70">
        <v>1447228</v>
      </c>
      <c r="F38" s="70">
        <v>1447229</v>
      </c>
      <c r="G38" s="384">
        <f t="shared" si="6"/>
        <v>99.999930902434926</v>
      </c>
      <c r="H38" s="70">
        <v>300</v>
      </c>
      <c r="I38" s="70">
        <v>300</v>
      </c>
      <c r="J38" s="384">
        <f t="shared" si="7"/>
        <v>100</v>
      </c>
      <c r="K38" s="349"/>
    </row>
    <row r="39" spans="1:237" s="264" customFormat="1" ht="18" customHeight="1">
      <c r="A39" s="377" t="s">
        <v>353</v>
      </c>
      <c r="B39" s="70">
        <v>631381</v>
      </c>
      <c r="C39" s="70">
        <v>1737000</v>
      </c>
      <c r="D39" s="384">
        <f t="shared" si="5"/>
        <v>36.348934945308002</v>
      </c>
      <c r="E39" s="70">
        <v>20421665</v>
      </c>
      <c r="F39" s="70">
        <v>20421666</v>
      </c>
      <c r="G39" s="384">
        <f t="shared" si="6"/>
        <v>99.999995103239854</v>
      </c>
      <c r="H39" s="70">
        <v>2348662</v>
      </c>
      <c r="I39" s="70">
        <v>4000000</v>
      </c>
      <c r="J39" s="384">
        <f t="shared" si="7"/>
        <v>58.716549999999998</v>
      </c>
      <c r="K39" s="349"/>
    </row>
    <row r="40" spans="1:237" s="264" customFormat="1" ht="18" customHeight="1">
      <c r="A40" s="147" t="s">
        <v>30</v>
      </c>
      <c r="B40" s="70">
        <v>1042488</v>
      </c>
      <c r="C40" s="70">
        <v>2245000</v>
      </c>
      <c r="D40" s="384">
        <f t="shared" si="5"/>
        <v>46.43599109131403</v>
      </c>
      <c r="E40" s="70">
        <v>1719268</v>
      </c>
      <c r="F40" s="70">
        <v>1719268</v>
      </c>
      <c r="G40" s="384">
        <f t="shared" si="6"/>
        <v>100</v>
      </c>
      <c r="H40" s="70">
        <v>15576</v>
      </c>
      <c r="I40" s="70">
        <v>15576</v>
      </c>
      <c r="J40" s="384">
        <f t="shared" si="7"/>
        <v>100</v>
      </c>
    </row>
    <row r="41" spans="1:237" s="478" customFormat="1" ht="18" customHeight="1">
      <c r="A41" s="377" t="s">
        <v>354</v>
      </c>
      <c r="B41" s="70">
        <v>197541869</v>
      </c>
      <c r="C41" s="70">
        <v>284521000</v>
      </c>
      <c r="D41" s="384">
        <f t="shared" si="5"/>
        <v>69.429626987111675</v>
      </c>
      <c r="E41" s="70">
        <v>1974491174</v>
      </c>
      <c r="F41" s="70">
        <v>1652097513</v>
      </c>
      <c r="G41" s="384">
        <f t="shared" si="6"/>
        <v>119.51420291254927</v>
      </c>
      <c r="H41" s="70">
        <v>44492101</v>
      </c>
      <c r="I41" s="70">
        <v>45990771</v>
      </c>
      <c r="J41" s="384">
        <f t="shared" si="7"/>
        <v>96.741367958367135</v>
      </c>
    </row>
    <row r="42" spans="1:237" s="264" customFormat="1" ht="18" customHeight="1">
      <c r="A42" s="339" t="s">
        <v>33</v>
      </c>
      <c r="B42" s="70">
        <v>1819851820</v>
      </c>
      <c r="C42" s="70">
        <v>2146812000</v>
      </c>
      <c r="D42" s="384">
        <f t="shared" si="5"/>
        <v>84.769966815911218</v>
      </c>
      <c r="E42" s="186">
        <v>0</v>
      </c>
      <c r="F42" s="186">
        <v>0</v>
      </c>
      <c r="G42" s="385">
        <v>0</v>
      </c>
      <c r="H42" s="186">
        <v>0</v>
      </c>
      <c r="I42" s="186">
        <v>0</v>
      </c>
      <c r="J42" s="385">
        <v>0</v>
      </c>
    </row>
    <row r="43" spans="1:237" s="264" customFormat="1" ht="18" customHeight="1">
      <c r="A43" s="147" t="s">
        <v>36</v>
      </c>
      <c r="B43" s="70">
        <v>370048</v>
      </c>
      <c r="C43" s="70">
        <v>500000</v>
      </c>
      <c r="D43" s="384">
        <f t="shared" si="5"/>
        <v>74.009599999999992</v>
      </c>
      <c r="E43" s="70">
        <v>7060838</v>
      </c>
      <c r="F43" s="70">
        <v>7060839</v>
      </c>
      <c r="G43" s="384">
        <f t="shared" si="6"/>
        <v>99.99998583737711</v>
      </c>
      <c r="H43" s="70">
        <v>7112516</v>
      </c>
      <c r="I43" s="70">
        <v>7112516</v>
      </c>
      <c r="J43" s="384">
        <f t="shared" si="7"/>
        <v>100</v>
      </c>
      <c r="K43" s="344"/>
    </row>
    <row r="44" spans="1:237" s="264" customFormat="1" ht="18" customHeight="1">
      <c r="A44" s="147" t="s">
        <v>52</v>
      </c>
      <c r="B44" s="186">
        <v>0</v>
      </c>
      <c r="C44" s="186">
        <v>0</v>
      </c>
      <c r="D44" s="385">
        <v>0</v>
      </c>
      <c r="E44" s="70">
        <v>2340211</v>
      </c>
      <c r="F44" s="70">
        <v>2340212</v>
      </c>
      <c r="G44" s="384">
        <f t="shared" si="6"/>
        <v>99.999957268828638</v>
      </c>
      <c r="H44" s="70">
        <v>785904</v>
      </c>
      <c r="I44" s="70">
        <v>785904</v>
      </c>
      <c r="J44" s="384">
        <f t="shared" si="7"/>
        <v>100</v>
      </c>
      <c r="K44" s="344"/>
    </row>
    <row r="45" spans="1:237" s="264" customFormat="1" ht="18" customHeight="1">
      <c r="A45" s="147" t="s">
        <v>38</v>
      </c>
      <c r="B45" s="70">
        <v>940</v>
      </c>
      <c r="C45" s="186">
        <v>0</v>
      </c>
      <c r="D45" s="385">
        <v>0</v>
      </c>
      <c r="E45" s="70">
        <v>3894710</v>
      </c>
      <c r="F45" s="70">
        <v>3894710</v>
      </c>
      <c r="G45" s="384">
        <f t="shared" si="6"/>
        <v>100</v>
      </c>
      <c r="H45" s="70">
        <v>454027</v>
      </c>
      <c r="I45" s="70">
        <v>454027</v>
      </c>
      <c r="J45" s="384">
        <f t="shared" si="7"/>
        <v>100</v>
      </c>
      <c r="K45" s="344"/>
    </row>
    <row r="46" spans="1:237" s="264" customFormat="1" ht="18" customHeight="1">
      <c r="A46" s="147" t="s">
        <v>60</v>
      </c>
      <c r="B46" s="70">
        <v>299298</v>
      </c>
      <c r="C46" s="186">
        <v>0</v>
      </c>
      <c r="D46" s="385">
        <v>0</v>
      </c>
      <c r="E46" s="70">
        <v>3392243</v>
      </c>
      <c r="F46" s="70">
        <v>3392243</v>
      </c>
      <c r="G46" s="384">
        <f t="shared" si="6"/>
        <v>100</v>
      </c>
      <c r="H46" s="186">
        <v>0</v>
      </c>
      <c r="I46" s="186">
        <v>0</v>
      </c>
      <c r="J46" s="385">
        <v>0</v>
      </c>
    </row>
    <row r="47" spans="1:237" s="264" customFormat="1" ht="18" customHeight="1">
      <c r="A47" s="147" t="s">
        <v>355</v>
      </c>
      <c r="B47" s="70">
        <v>2750</v>
      </c>
      <c r="C47" s="186">
        <v>0</v>
      </c>
      <c r="D47" s="385">
        <v>0</v>
      </c>
      <c r="E47" s="70">
        <v>5603598</v>
      </c>
      <c r="F47" s="70">
        <v>5603599</v>
      </c>
      <c r="G47" s="384">
        <f t="shared" si="6"/>
        <v>99.999982154326176</v>
      </c>
      <c r="H47" s="70">
        <v>29898</v>
      </c>
      <c r="I47" s="70">
        <v>50000</v>
      </c>
      <c r="J47" s="384">
        <f t="shared" si="7"/>
        <v>59.796000000000006</v>
      </c>
    </row>
    <row r="48" spans="1:237" s="264" customFormat="1" ht="18" customHeight="1">
      <c r="A48" s="148" t="s">
        <v>356</v>
      </c>
      <c r="B48" s="70">
        <v>2657642</v>
      </c>
      <c r="C48" s="70">
        <v>8326000</v>
      </c>
      <c r="D48" s="384">
        <f t="shared" si="5"/>
        <v>31.919793418208027</v>
      </c>
      <c r="E48" s="70">
        <v>14091324</v>
      </c>
      <c r="F48" s="70">
        <v>14091324</v>
      </c>
      <c r="G48" s="384">
        <f t="shared" si="6"/>
        <v>100</v>
      </c>
      <c r="H48" s="70">
        <v>3728426</v>
      </c>
      <c r="I48" s="70">
        <v>3728426</v>
      </c>
      <c r="J48" s="384">
        <f t="shared" si="7"/>
        <v>100</v>
      </c>
    </row>
    <row r="49" spans="1:11" s="264" customFormat="1" ht="18" customHeight="1">
      <c r="A49" s="147" t="s">
        <v>41</v>
      </c>
      <c r="B49" s="70">
        <v>12600</v>
      </c>
      <c r="C49" s="186">
        <v>0</v>
      </c>
      <c r="D49" s="385">
        <v>0</v>
      </c>
      <c r="E49" s="70">
        <v>7323524</v>
      </c>
      <c r="F49" s="70">
        <v>7323524</v>
      </c>
      <c r="G49" s="384">
        <f t="shared" si="6"/>
        <v>100</v>
      </c>
      <c r="H49" s="70">
        <v>2346855</v>
      </c>
      <c r="I49" s="70">
        <v>2346855</v>
      </c>
      <c r="J49" s="384">
        <f t="shared" si="7"/>
        <v>100</v>
      </c>
    </row>
    <row r="50" spans="1:11" s="264" customFormat="1" ht="18" customHeight="1">
      <c r="A50" s="147" t="s">
        <v>43</v>
      </c>
      <c r="B50" s="70">
        <v>438</v>
      </c>
      <c r="C50" s="186">
        <v>0</v>
      </c>
      <c r="D50" s="385">
        <v>0</v>
      </c>
      <c r="E50" s="70">
        <v>15934683</v>
      </c>
      <c r="F50" s="70">
        <v>15934684</v>
      </c>
      <c r="G50" s="384">
        <f t="shared" si="6"/>
        <v>99.999993724381355</v>
      </c>
      <c r="H50" s="70">
        <v>104043</v>
      </c>
      <c r="I50" s="70">
        <v>104043</v>
      </c>
      <c r="J50" s="384">
        <f t="shared" si="7"/>
        <v>100</v>
      </c>
    </row>
    <row r="51" spans="1:11" s="264" customFormat="1" ht="18" customHeight="1">
      <c r="A51" s="147" t="s">
        <v>46</v>
      </c>
      <c r="B51" s="70">
        <v>16639190</v>
      </c>
      <c r="C51" s="70">
        <v>20875000</v>
      </c>
      <c r="D51" s="384">
        <f t="shared" si="5"/>
        <v>79.708694610778437</v>
      </c>
      <c r="E51" s="70">
        <v>4381210</v>
      </c>
      <c r="F51" s="70">
        <v>4381210</v>
      </c>
      <c r="G51" s="384">
        <f t="shared" si="6"/>
        <v>100</v>
      </c>
      <c r="H51" s="70">
        <v>481219</v>
      </c>
      <c r="I51" s="70">
        <v>600000</v>
      </c>
      <c r="J51" s="384">
        <f t="shared" si="7"/>
        <v>80.203166666666675</v>
      </c>
    </row>
    <row r="52" spans="1:11" s="264" customFormat="1" ht="18" customHeight="1">
      <c r="A52" s="147" t="s">
        <v>62</v>
      </c>
      <c r="B52" s="186">
        <v>0</v>
      </c>
      <c r="C52" s="186">
        <v>0</v>
      </c>
      <c r="D52" s="385">
        <v>0</v>
      </c>
      <c r="E52" s="70">
        <v>1067913</v>
      </c>
      <c r="F52" s="70">
        <v>1067916</v>
      </c>
      <c r="G52" s="384">
        <f t="shared" si="6"/>
        <v>99.999719079028694</v>
      </c>
      <c r="H52" s="186">
        <v>0</v>
      </c>
      <c r="I52" s="186">
        <v>0</v>
      </c>
      <c r="J52" s="385">
        <v>0</v>
      </c>
    </row>
    <row r="53" spans="1:11" s="264" customFormat="1" ht="18" customHeight="1">
      <c r="A53" s="147" t="s">
        <v>49</v>
      </c>
      <c r="B53" s="70">
        <v>4933</v>
      </c>
      <c r="C53" s="186">
        <v>0</v>
      </c>
      <c r="D53" s="385">
        <v>0</v>
      </c>
      <c r="E53" s="70">
        <v>8925682</v>
      </c>
      <c r="F53" s="70">
        <v>8925682</v>
      </c>
      <c r="G53" s="384">
        <f t="shared" si="6"/>
        <v>100</v>
      </c>
      <c r="H53" s="70">
        <v>998516</v>
      </c>
      <c r="I53" s="70">
        <v>1000000</v>
      </c>
      <c r="J53" s="384">
        <f t="shared" si="7"/>
        <v>99.851599999999991</v>
      </c>
    </row>
    <row r="54" spans="1:11" s="264" customFormat="1" ht="18" customHeight="1">
      <c r="A54" s="147" t="s">
        <v>51</v>
      </c>
      <c r="B54" s="374">
        <v>107656424</v>
      </c>
      <c r="C54" s="70">
        <v>110000000</v>
      </c>
      <c r="D54" s="384">
        <f t="shared" si="5"/>
        <v>97.869476363636366</v>
      </c>
      <c r="E54" s="70">
        <v>18997718</v>
      </c>
      <c r="F54" s="70">
        <v>18997718</v>
      </c>
      <c r="G54" s="384">
        <f t="shared" si="6"/>
        <v>100</v>
      </c>
      <c r="H54" s="70">
        <v>1023933</v>
      </c>
      <c r="I54" s="70">
        <v>1023933</v>
      </c>
      <c r="J54" s="384">
        <f t="shared" si="7"/>
        <v>100</v>
      </c>
    </row>
    <row r="55" spans="1:11" s="264" customFormat="1" ht="18" customHeight="1">
      <c r="A55" s="147" t="s">
        <v>1015</v>
      </c>
      <c r="B55" s="186">
        <v>0</v>
      </c>
      <c r="C55" s="186">
        <v>0</v>
      </c>
      <c r="D55" s="385">
        <v>0</v>
      </c>
      <c r="E55" s="70">
        <v>37180574</v>
      </c>
      <c r="F55" s="70">
        <v>33174200</v>
      </c>
      <c r="G55" s="384">
        <f t="shared" si="6"/>
        <v>112.07677653115975</v>
      </c>
      <c r="H55" s="186">
        <v>0</v>
      </c>
      <c r="I55" s="186">
        <v>0</v>
      </c>
      <c r="J55" s="385">
        <v>0</v>
      </c>
    </row>
    <row r="56" spans="1:11" s="264" customFormat="1" ht="18" customHeight="1">
      <c r="A56" s="519" t="s">
        <v>1030</v>
      </c>
      <c r="B56" s="70">
        <v>1237141</v>
      </c>
      <c r="C56" s="70">
        <v>3364000</v>
      </c>
      <c r="D56" s="477">
        <f t="shared" si="5"/>
        <v>36.77589179548157</v>
      </c>
      <c r="E56" s="70">
        <v>3005344</v>
      </c>
      <c r="F56" s="70">
        <v>3005346</v>
      </c>
      <c r="G56" s="384">
        <f t="shared" si="6"/>
        <v>99.999933451922004</v>
      </c>
      <c r="H56" s="70">
        <v>1458900</v>
      </c>
      <c r="I56" s="70">
        <v>1458900</v>
      </c>
      <c r="J56" s="477">
        <f t="shared" si="7"/>
        <v>100</v>
      </c>
    </row>
    <row r="57" spans="1:11" s="264" customFormat="1" ht="18" customHeight="1">
      <c r="A57" s="147" t="s">
        <v>357</v>
      </c>
      <c r="B57" s="186">
        <v>0</v>
      </c>
      <c r="C57" s="186">
        <v>0</v>
      </c>
      <c r="D57" s="385">
        <v>0</v>
      </c>
      <c r="E57" s="70">
        <v>2367634</v>
      </c>
      <c r="F57" s="70">
        <v>3016000</v>
      </c>
      <c r="G57" s="384">
        <f t="shared" si="6"/>
        <v>78.502453580901857</v>
      </c>
      <c r="H57" s="70">
        <v>196891</v>
      </c>
      <c r="I57" s="70">
        <v>300000</v>
      </c>
      <c r="J57" s="384">
        <f t="shared" si="7"/>
        <v>65.63033333333334</v>
      </c>
    </row>
    <row r="58" spans="1:11" s="264" customFormat="1" ht="18" customHeight="1">
      <c r="A58" s="147" t="s">
        <v>1016</v>
      </c>
      <c r="B58" s="186">
        <v>0</v>
      </c>
      <c r="C58" s="186">
        <v>0</v>
      </c>
      <c r="D58" s="385">
        <v>0</v>
      </c>
      <c r="E58" s="70">
        <v>46540196</v>
      </c>
      <c r="F58" s="70">
        <v>37281400</v>
      </c>
      <c r="G58" s="384">
        <f t="shared" si="6"/>
        <v>124.83489353940571</v>
      </c>
      <c r="H58" s="186">
        <v>0</v>
      </c>
      <c r="I58" s="186">
        <v>0</v>
      </c>
      <c r="J58" s="385">
        <v>0</v>
      </c>
    </row>
    <row r="59" spans="1:11" s="264" customFormat="1" ht="18" customHeight="1">
      <c r="A59" s="147" t="s">
        <v>55</v>
      </c>
      <c r="B59" s="70">
        <v>2918833</v>
      </c>
      <c r="C59" s="70">
        <v>3845000</v>
      </c>
      <c r="D59" s="384">
        <f t="shared" si="5"/>
        <v>75.912431729518858</v>
      </c>
      <c r="E59" s="70">
        <v>3248391</v>
      </c>
      <c r="F59" s="70">
        <v>3248392</v>
      </c>
      <c r="G59" s="384">
        <f t="shared" si="6"/>
        <v>99.99996921553803</v>
      </c>
      <c r="H59" s="70">
        <v>327785</v>
      </c>
      <c r="I59" s="70">
        <v>327785</v>
      </c>
      <c r="J59" s="384">
        <f t="shared" si="7"/>
        <v>100</v>
      </c>
    </row>
    <row r="60" spans="1:11" s="264" customFormat="1" ht="18" customHeight="1">
      <c r="A60" s="147" t="s">
        <v>358</v>
      </c>
      <c r="B60" s="70">
        <v>682287051</v>
      </c>
      <c r="C60" s="70">
        <v>639924000</v>
      </c>
      <c r="D60" s="384">
        <f t="shared" si="5"/>
        <v>106.62001284527538</v>
      </c>
      <c r="E60" s="70">
        <v>6914044</v>
      </c>
      <c r="F60" s="70">
        <v>6914046</v>
      </c>
      <c r="G60" s="384">
        <f t="shared" si="6"/>
        <v>99.999971073377296</v>
      </c>
      <c r="H60" s="70">
        <v>4512021</v>
      </c>
      <c r="I60" s="70">
        <v>4512021</v>
      </c>
      <c r="J60" s="384">
        <f t="shared" si="7"/>
        <v>100</v>
      </c>
    </row>
    <row r="61" spans="1:11" s="264" customFormat="1" ht="18" customHeight="1">
      <c r="A61" s="147" t="s">
        <v>359</v>
      </c>
      <c r="B61" s="70">
        <v>32095</v>
      </c>
      <c r="C61" s="186">
        <v>0</v>
      </c>
      <c r="D61" s="385">
        <v>0</v>
      </c>
      <c r="E61" s="374">
        <v>717562</v>
      </c>
      <c r="F61" s="70">
        <v>717564</v>
      </c>
      <c r="G61" s="384">
        <f t="shared" si="6"/>
        <v>99.999721279216899</v>
      </c>
      <c r="H61" s="70">
        <v>51289</v>
      </c>
      <c r="I61" s="70">
        <v>100000</v>
      </c>
      <c r="J61" s="384">
        <f t="shared" si="7"/>
        <v>51.288999999999994</v>
      </c>
    </row>
    <row r="62" spans="1:11" s="264" customFormat="1" ht="18" customHeight="1">
      <c r="A62" s="147" t="s">
        <v>360</v>
      </c>
      <c r="B62" s="186">
        <v>0</v>
      </c>
      <c r="C62" s="186">
        <v>0</v>
      </c>
      <c r="D62" s="385">
        <v>0</v>
      </c>
      <c r="E62" s="70">
        <v>23456461</v>
      </c>
      <c r="F62" s="70">
        <v>23456462</v>
      </c>
      <c r="G62" s="384">
        <f t="shared" si="6"/>
        <v>99.999995736782466</v>
      </c>
      <c r="H62" s="70">
        <v>2440073</v>
      </c>
      <c r="I62" s="70">
        <v>2440072</v>
      </c>
      <c r="J62" s="384">
        <f t="shared" si="7"/>
        <v>100.00004098239724</v>
      </c>
    </row>
    <row r="63" spans="1:11" s="264" customFormat="1" ht="20.25" customHeight="1" thickBot="1">
      <c r="A63" s="340" t="s">
        <v>361</v>
      </c>
      <c r="B63" s="80">
        <f>SUM(B5:B62)</f>
        <v>3026094034</v>
      </c>
      <c r="C63" s="80">
        <f>SUM(C5:C62)</f>
        <v>3469374000</v>
      </c>
      <c r="D63" s="52">
        <f>B63/C63*100</f>
        <v>87.223056205528721</v>
      </c>
      <c r="E63" s="80">
        <f>SUM(E5:E62)</f>
        <v>3761277447</v>
      </c>
      <c r="F63" s="80">
        <f>SUM(F5:F62)</f>
        <v>3386513120</v>
      </c>
      <c r="G63" s="52">
        <f>E63/F63*100</f>
        <v>111.06637753111673</v>
      </c>
      <c r="H63" s="80">
        <f>SUM(H5:H62)</f>
        <v>290992012</v>
      </c>
      <c r="I63" s="80">
        <f>SUM(I5:I62)</f>
        <v>299000000</v>
      </c>
      <c r="J63" s="52">
        <f>H63/I63*100</f>
        <v>97.321743143812711</v>
      </c>
    </row>
    <row r="64" spans="1:11" ht="10.5" customHeight="1" thickTop="1">
      <c r="A64" s="73"/>
      <c r="B64" s="73"/>
      <c r="C64" s="73"/>
      <c r="D64" s="74"/>
      <c r="E64" s="73"/>
      <c r="F64" s="73"/>
      <c r="G64" s="74"/>
      <c r="H64" s="73"/>
      <c r="I64" s="73"/>
      <c r="J64" s="74"/>
      <c r="K64" s="73"/>
    </row>
    <row r="65" spans="1:11" ht="18" customHeight="1">
      <c r="A65" s="73"/>
      <c r="B65" s="73"/>
      <c r="C65" s="73"/>
      <c r="D65" s="73"/>
      <c r="E65" s="73"/>
      <c r="F65" s="73"/>
      <c r="G65" s="73"/>
      <c r="H65" s="73"/>
      <c r="I65" s="73"/>
      <c r="J65" s="74"/>
      <c r="K65" s="73"/>
    </row>
    <row r="66" spans="1:11" ht="17.25" customHeight="1">
      <c r="A66" s="73"/>
      <c r="B66" s="73"/>
      <c r="C66" s="73"/>
      <c r="D66" s="73"/>
      <c r="E66" s="73"/>
      <c r="F66" s="73"/>
      <c r="G66" s="73"/>
      <c r="H66" s="73"/>
      <c r="I66" s="73"/>
      <c r="J66" s="73"/>
      <c r="K66" s="73"/>
    </row>
    <row r="67" spans="1:11" ht="17.25" customHeight="1">
      <c r="D67" s="292"/>
      <c r="G67" s="292"/>
      <c r="J67" s="292"/>
      <c r="K67" s="73"/>
    </row>
    <row r="68" spans="1:11" ht="17.25" customHeight="1">
      <c r="D68" s="292"/>
      <c r="G68" s="292"/>
      <c r="J68" s="292"/>
      <c r="K68" s="73"/>
    </row>
    <row r="69" spans="1:11" ht="17.25" customHeight="1">
      <c r="D69" s="292"/>
      <c r="G69" s="292"/>
      <c r="J69" s="292"/>
      <c r="K69" s="73"/>
    </row>
    <row r="70" spans="1:11" ht="17.25" customHeight="1">
      <c r="D70" s="292"/>
      <c r="G70" s="292"/>
      <c r="J70" s="292"/>
      <c r="K70" s="73"/>
    </row>
    <row r="71" spans="1:11" ht="17.25" customHeight="1">
      <c r="A71" s="73"/>
      <c r="B71" s="73"/>
      <c r="C71" s="73"/>
      <c r="D71" s="74"/>
      <c r="E71" s="73"/>
      <c r="F71" s="73"/>
      <c r="G71" s="74"/>
      <c r="H71" s="73"/>
      <c r="I71" s="73"/>
      <c r="J71" s="74"/>
      <c r="K71" s="73"/>
    </row>
    <row r="72" spans="1:11" ht="17.25" customHeight="1">
      <c r="A72" s="73"/>
      <c r="B72" s="73"/>
      <c r="C72" s="73"/>
      <c r="D72" s="74"/>
      <c r="E72" s="73"/>
      <c r="F72" s="73"/>
      <c r="G72" s="74"/>
      <c r="H72" s="73"/>
      <c r="I72" s="73"/>
      <c r="J72" s="74"/>
      <c r="K72" s="73"/>
    </row>
    <row r="73" spans="1:11" ht="17.25" customHeight="1">
      <c r="A73" s="73"/>
      <c r="B73" s="73"/>
      <c r="C73" s="73"/>
      <c r="D73" s="74"/>
      <c r="E73" s="73"/>
      <c r="F73" s="73"/>
      <c r="G73" s="74"/>
      <c r="H73" s="73"/>
      <c r="I73" s="73"/>
      <c r="J73" s="74"/>
      <c r="K73" s="73"/>
    </row>
    <row r="74" spans="1:11" ht="17.25" customHeight="1">
      <c r="A74" s="73"/>
      <c r="B74" s="73"/>
      <c r="C74" s="73"/>
      <c r="D74" s="74"/>
      <c r="E74" s="73"/>
      <c r="F74" s="73"/>
      <c r="G74" s="74"/>
      <c r="H74" s="73"/>
      <c r="I74" s="73"/>
      <c r="J74" s="74"/>
      <c r="K74" s="73"/>
    </row>
    <row r="75" spans="1:11" ht="17.25" customHeight="1">
      <c r="A75" s="73"/>
      <c r="B75" s="73"/>
      <c r="C75" s="73"/>
      <c r="D75" s="74"/>
      <c r="E75" s="73"/>
      <c r="F75" s="73"/>
      <c r="G75" s="74"/>
      <c r="H75" s="73"/>
      <c r="I75" s="73"/>
      <c r="J75" s="74"/>
      <c r="K75" s="73"/>
    </row>
    <row r="76" spans="1:11" ht="17.25" customHeight="1">
      <c r="A76" s="73"/>
      <c r="B76" s="73"/>
      <c r="C76" s="73"/>
      <c r="D76" s="74"/>
      <c r="E76" s="73"/>
      <c r="F76" s="73"/>
      <c r="G76" s="74"/>
      <c r="H76" s="73"/>
      <c r="I76" s="73"/>
      <c r="J76" s="74"/>
      <c r="K76" s="73"/>
    </row>
    <row r="77" spans="1:11" ht="17.25" customHeight="1">
      <c r="A77" s="73"/>
      <c r="B77" s="73"/>
      <c r="C77" s="73"/>
      <c r="D77" s="74"/>
      <c r="E77" s="73"/>
      <c r="F77" s="73"/>
      <c r="G77" s="74"/>
      <c r="H77" s="73"/>
      <c r="I77" s="73"/>
      <c r="J77" s="74"/>
      <c r="K77" s="73"/>
    </row>
    <row r="78" spans="1:11" ht="17.25" customHeight="1">
      <c r="A78" s="73"/>
      <c r="B78" s="73"/>
      <c r="C78" s="73"/>
      <c r="D78" s="74"/>
      <c r="E78" s="73"/>
      <c r="F78" s="73"/>
      <c r="G78" s="74"/>
      <c r="H78" s="73"/>
      <c r="I78" s="73"/>
      <c r="J78" s="74"/>
      <c r="K78" s="73"/>
    </row>
    <row r="79" spans="1:11" ht="17.25" customHeight="1">
      <c r="A79" s="73"/>
      <c r="B79" s="73"/>
      <c r="C79" s="73"/>
      <c r="D79" s="74"/>
      <c r="E79" s="73"/>
      <c r="F79" s="73"/>
      <c r="G79" s="74"/>
      <c r="H79" s="73"/>
      <c r="I79" s="73"/>
      <c r="J79" s="74"/>
      <c r="K79" s="73"/>
    </row>
    <row r="80" spans="1:11" ht="17.25" customHeight="1">
      <c r="A80" s="73"/>
      <c r="B80" s="73"/>
      <c r="C80" s="73"/>
      <c r="D80" s="74"/>
      <c r="E80" s="73"/>
      <c r="F80" s="73"/>
      <c r="G80" s="74"/>
      <c r="H80" s="73"/>
      <c r="I80" s="73"/>
      <c r="J80" s="74"/>
      <c r="K80" s="73"/>
    </row>
    <row r="81" spans="1:11" ht="17.25" customHeight="1">
      <c r="A81" s="73"/>
      <c r="B81" s="73"/>
      <c r="C81" s="73"/>
      <c r="D81" s="74"/>
      <c r="E81" s="73"/>
      <c r="F81" s="73"/>
      <c r="G81" s="74"/>
      <c r="H81" s="73"/>
      <c r="I81" s="73"/>
      <c r="J81" s="74"/>
      <c r="K81" s="73"/>
    </row>
    <row r="82" spans="1:11" ht="17.25" customHeight="1">
      <c r="A82" s="73"/>
      <c r="B82" s="73"/>
      <c r="C82" s="73"/>
      <c r="D82" s="74"/>
      <c r="E82" s="73"/>
      <c r="F82" s="73"/>
      <c r="G82" s="74"/>
      <c r="H82" s="73"/>
      <c r="I82" s="73"/>
      <c r="J82" s="74"/>
      <c r="K82" s="73"/>
    </row>
    <row r="83" spans="1:11" ht="17.25" customHeight="1">
      <c r="A83" s="73"/>
      <c r="B83" s="73"/>
      <c r="C83" s="73"/>
      <c r="D83" s="74"/>
      <c r="E83" s="73"/>
      <c r="F83" s="73"/>
      <c r="G83" s="74"/>
      <c r="H83" s="73"/>
      <c r="I83" s="73"/>
      <c r="J83" s="74"/>
      <c r="K83" s="73"/>
    </row>
    <row r="84" spans="1:11" ht="17.25" customHeight="1">
      <c r="A84" s="73"/>
      <c r="B84" s="73"/>
      <c r="C84" s="73"/>
      <c r="D84" s="74"/>
      <c r="E84" s="73"/>
      <c r="F84" s="73"/>
      <c r="G84" s="74"/>
      <c r="H84" s="73"/>
      <c r="I84" s="73"/>
      <c r="J84" s="74"/>
      <c r="K84" s="73"/>
    </row>
    <row r="85" spans="1:11" ht="17.25" customHeight="1">
      <c r="A85" s="73"/>
      <c r="B85" s="73"/>
      <c r="C85" s="73"/>
      <c r="D85" s="74"/>
      <c r="E85" s="73"/>
      <c r="F85" s="73"/>
      <c r="G85" s="74"/>
      <c r="H85" s="73"/>
      <c r="I85" s="73"/>
      <c r="J85" s="74"/>
      <c r="K85" s="73"/>
    </row>
    <row r="86" spans="1:11" ht="17.25" customHeight="1">
      <c r="A86" s="73"/>
      <c r="B86" s="73"/>
      <c r="C86" s="73"/>
      <c r="D86" s="74"/>
      <c r="E86" s="73"/>
      <c r="F86" s="73"/>
      <c r="G86" s="74"/>
      <c r="H86" s="73"/>
      <c r="I86" s="73"/>
      <c r="J86" s="74"/>
      <c r="K86" s="73"/>
    </row>
    <row r="87" spans="1:11" ht="17.25" customHeight="1">
      <c r="A87" s="73"/>
      <c r="B87" s="73"/>
      <c r="C87" s="73"/>
      <c r="D87" s="74"/>
      <c r="E87" s="73"/>
      <c r="F87" s="73"/>
      <c r="G87" s="74"/>
      <c r="H87" s="73"/>
      <c r="I87" s="73"/>
      <c r="J87" s="74"/>
      <c r="K87" s="73"/>
    </row>
    <row r="88" spans="1:11" ht="17.25" customHeight="1">
      <c r="A88" s="73"/>
      <c r="B88" s="73"/>
      <c r="C88" s="73"/>
      <c r="D88" s="74"/>
      <c r="E88" s="73"/>
      <c r="F88" s="73"/>
      <c r="G88" s="74"/>
      <c r="H88" s="73"/>
      <c r="I88" s="73"/>
      <c r="J88" s="74"/>
      <c r="K88" s="73"/>
    </row>
    <row r="89" spans="1:11" ht="17.25" customHeight="1">
      <c r="A89" s="73"/>
      <c r="B89" s="73"/>
      <c r="C89" s="73"/>
      <c r="D89" s="74"/>
      <c r="E89" s="73"/>
      <c r="F89" s="73"/>
      <c r="G89" s="74"/>
      <c r="H89" s="73"/>
      <c r="I89" s="73"/>
      <c r="J89" s="74"/>
      <c r="K89" s="73"/>
    </row>
    <row r="90" spans="1:11" ht="17.25" customHeight="1">
      <c r="A90" s="73"/>
      <c r="B90" s="73"/>
      <c r="C90" s="73"/>
      <c r="D90" s="74"/>
      <c r="E90" s="73"/>
      <c r="F90" s="73"/>
      <c r="G90" s="74"/>
      <c r="H90" s="73"/>
      <c r="I90" s="73"/>
      <c r="J90" s="74"/>
      <c r="K90" s="73"/>
    </row>
    <row r="91" spans="1:11" ht="17.25" customHeight="1">
      <c r="A91" s="73"/>
      <c r="B91" s="73"/>
      <c r="C91" s="73"/>
      <c r="D91" s="74"/>
      <c r="E91" s="73"/>
      <c r="F91" s="73"/>
      <c r="G91" s="74"/>
      <c r="H91" s="73"/>
      <c r="I91" s="73"/>
      <c r="J91" s="74"/>
      <c r="K91" s="73"/>
    </row>
    <row r="92" spans="1:11" ht="17.25" customHeight="1">
      <c r="A92" s="73"/>
      <c r="B92" s="73"/>
      <c r="C92" s="73"/>
      <c r="D92" s="74"/>
      <c r="E92" s="73"/>
      <c r="F92" s="73"/>
      <c r="G92" s="74"/>
      <c r="H92" s="73"/>
      <c r="I92" s="73"/>
      <c r="J92" s="74"/>
      <c r="K92" s="73"/>
    </row>
    <row r="93" spans="1:11" ht="17.25" customHeight="1">
      <c r="A93" s="73"/>
      <c r="B93" s="73"/>
      <c r="C93" s="73"/>
      <c r="D93" s="74"/>
      <c r="E93" s="73"/>
      <c r="F93" s="73"/>
      <c r="G93" s="74"/>
      <c r="H93" s="73"/>
      <c r="I93" s="73"/>
      <c r="J93" s="74"/>
      <c r="K93" s="73"/>
    </row>
    <row r="94" spans="1:11" ht="17.25" customHeight="1">
      <c r="A94" s="73"/>
      <c r="B94" s="73"/>
      <c r="C94" s="73"/>
      <c r="D94" s="74"/>
      <c r="E94" s="73"/>
      <c r="F94" s="73"/>
      <c r="G94" s="74"/>
      <c r="H94" s="73"/>
      <c r="I94" s="73"/>
      <c r="J94" s="74"/>
      <c r="K94" s="73"/>
    </row>
    <row r="95" spans="1:11" ht="17.25" customHeight="1">
      <c r="A95" s="73"/>
      <c r="B95" s="73"/>
      <c r="C95" s="73"/>
      <c r="D95" s="74"/>
      <c r="E95" s="73"/>
      <c r="F95" s="73"/>
      <c r="G95" s="74"/>
      <c r="H95" s="73"/>
      <c r="I95" s="73"/>
      <c r="J95" s="74"/>
      <c r="K95" s="73"/>
    </row>
    <row r="96" spans="1:11" ht="17.25" customHeight="1">
      <c r="A96" s="73"/>
      <c r="B96" s="73"/>
      <c r="C96" s="73"/>
      <c r="D96" s="74"/>
      <c r="E96" s="73"/>
      <c r="F96" s="73"/>
      <c r="G96" s="74"/>
      <c r="H96" s="73"/>
      <c r="I96" s="73"/>
      <c r="J96" s="74"/>
      <c r="K96" s="73"/>
    </row>
    <row r="97" spans="1:11" ht="17.25" customHeight="1">
      <c r="A97" s="73"/>
      <c r="B97" s="73"/>
      <c r="C97" s="73"/>
      <c r="D97" s="74"/>
      <c r="E97" s="73"/>
      <c r="F97" s="73"/>
      <c r="G97" s="74"/>
      <c r="H97" s="73"/>
      <c r="I97" s="73"/>
      <c r="J97" s="74"/>
      <c r="K97" s="73"/>
    </row>
    <row r="98" spans="1:11" ht="17.25" customHeight="1">
      <c r="A98" s="73"/>
      <c r="B98" s="73"/>
      <c r="C98" s="73"/>
      <c r="D98" s="74"/>
      <c r="E98" s="73"/>
      <c r="F98" s="73"/>
      <c r="G98" s="74"/>
      <c r="H98" s="73"/>
      <c r="I98" s="73"/>
      <c r="J98" s="74"/>
      <c r="K98" s="73"/>
    </row>
    <row r="99" spans="1:11" ht="17.25" customHeight="1">
      <c r="A99" s="73"/>
      <c r="B99" s="73"/>
      <c r="C99" s="73"/>
      <c r="D99" s="74"/>
      <c r="E99" s="73"/>
      <c r="F99" s="73"/>
      <c r="G99" s="74"/>
      <c r="H99" s="73"/>
      <c r="I99" s="73"/>
      <c r="J99" s="74"/>
      <c r="K99" s="73"/>
    </row>
    <row r="100" spans="1:11" ht="17.25" customHeight="1">
      <c r="A100" s="73"/>
      <c r="B100" s="73"/>
      <c r="C100" s="73"/>
      <c r="D100" s="74"/>
      <c r="E100" s="73"/>
      <c r="F100" s="73"/>
      <c r="G100" s="74"/>
      <c r="H100" s="73"/>
      <c r="I100" s="73"/>
      <c r="J100" s="74"/>
      <c r="K100" s="73"/>
    </row>
    <row r="101" spans="1:11" ht="17.25" customHeight="1">
      <c r="A101" s="73"/>
      <c r="B101" s="73"/>
      <c r="C101" s="73"/>
      <c r="D101" s="74"/>
      <c r="E101" s="73"/>
      <c r="F101" s="73"/>
      <c r="G101" s="74"/>
      <c r="H101" s="73"/>
      <c r="I101" s="73"/>
      <c r="J101" s="74"/>
      <c r="K101" s="73"/>
    </row>
    <row r="102" spans="1:11" ht="17.25" customHeight="1">
      <c r="A102" s="73"/>
      <c r="B102" s="73"/>
      <c r="C102" s="73"/>
      <c r="D102" s="74"/>
      <c r="E102" s="73"/>
      <c r="F102" s="73"/>
      <c r="G102" s="74"/>
      <c r="H102" s="73"/>
      <c r="I102" s="73"/>
      <c r="J102" s="74"/>
      <c r="K102" s="73"/>
    </row>
    <row r="103" spans="1:11" ht="17.25" customHeight="1">
      <c r="A103" s="73"/>
      <c r="B103" s="73"/>
      <c r="C103" s="73"/>
      <c r="D103" s="74"/>
      <c r="E103" s="73"/>
      <c r="F103" s="73"/>
      <c r="G103" s="74"/>
      <c r="H103" s="73"/>
      <c r="I103" s="73"/>
      <c r="J103" s="74"/>
      <c r="K103" s="73"/>
    </row>
    <row r="104" spans="1:11" ht="17.25" customHeight="1">
      <c r="A104" s="73"/>
      <c r="B104" s="73"/>
      <c r="C104" s="73"/>
      <c r="D104" s="74"/>
      <c r="E104" s="73"/>
      <c r="F104" s="73"/>
      <c r="G104" s="74"/>
      <c r="H104" s="73"/>
      <c r="I104" s="73"/>
      <c r="J104" s="74"/>
      <c r="K104" s="73"/>
    </row>
    <row r="105" spans="1:11" ht="17.25" customHeight="1">
      <c r="A105" s="73"/>
      <c r="B105" s="73"/>
      <c r="C105" s="73"/>
      <c r="D105" s="74"/>
      <c r="E105" s="73"/>
      <c r="F105" s="73"/>
      <c r="G105" s="74"/>
      <c r="H105" s="73"/>
      <c r="I105" s="73"/>
      <c r="J105" s="74"/>
      <c r="K105" s="73"/>
    </row>
    <row r="106" spans="1:11" ht="17.25" customHeight="1">
      <c r="A106" s="73"/>
      <c r="B106" s="73"/>
      <c r="C106" s="73"/>
      <c r="D106" s="74"/>
      <c r="E106" s="73"/>
      <c r="F106" s="73"/>
      <c r="G106" s="74"/>
      <c r="H106" s="73"/>
      <c r="I106" s="73"/>
      <c r="J106" s="74"/>
      <c r="K106" s="73"/>
    </row>
    <row r="107" spans="1:11" ht="17.25" customHeight="1">
      <c r="A107" s="73"/>
      <c r="B107" s="73"/>
      <c r="C107" s="73"/>
      <c r="D107" s="74"/>
      <c r="E107" s="73"/>
      <c r="F107" s="73"/>
      <c r="G107" s="74"/>
      <c r="H107" s="73"/>
      <c r="I107" s="73"/>
      <c r="J107" s="74"/>
      <c r="K107" s="73"/>
    </row>
    <row r="108" spans="1:11" ht="17.25" customHeight="1">
      <c r="A108" s="73"/>
      <c r="B108" s="73"/>
      <c r="C108" s="73"/>
      <c r="D108" s="74"/>
      <c r="E108" s="73"/>
      <c r="F108" s="73"/>
      <c r="G108" s="74"/>
      <c r="H108" s="73"/>
      <c r="I108" s="73"/>
      <c r="J108" s="74"/>
      <c r="K108" s="73"/>
    </row>
    <row r="109" spans="1:11" ht="17.25" customHeight="1">
      <c r="A109" s="73"/>
      <c r="B109" s="73"/>
      <c r="C109" s="73"/>
      <c r="D109" s="74"/>
      <c r="E109" s="73"/>
      <c r="F109" s="73"/>
      <c r="G109" s="74"/>
      <c r="H109" s="73"/>
      <c r="I109" s="73"/>
      <c r="J109" s="74"/>
      <c r="K109" s="73"/>
    </row>
    <row r="110" spans="1:11" ht="17.25" customHeight="1">
      <c r="A110" s="73"/>
      <c r="B110" s="73"/>
      <c r="C110" s="73"/>
      <c r="D110" s="74"/>
      <c r="E110" s="73"/>
      <c r="F110" s="73"/>
      <c r="G110" s="74"/>
      <c r="H110" s="73"/>
      <c r="I110" s="73"/>
      <c r="J110" s="74"/>
      <c r="K110" s="73"/>
    </row>
    <row r="111" spans="1:11" ht="17.25" customHeight="1">
      <c r="A111" s="73"/>
      <c r="B111" s="73"/>
      <c r="C111" s="73"/>
      <c r="D111" s="74"/>
      <c r="E111" s="73"/>
      <c r="F111" s="73"/>
      <c r="G111" s="74"/>
      <c r="H111" s="73"/>
      <c r="I111" s="73"/>
      <c r="J111" s="74"/>
      <c r="K111" s="73"/>
    </row>
    <row r="112" spans="1:11" ht="17.25" customHeight="1">
      <c r="A112" s="73"/>
      <c r="B112" s="73"/>
      <c r="C112" s="73"/>
      <c r="D112" s="74"/>
      <c r="E112" s="73"/>
      <c r="F112" s="73"/>
      <c r="G112" s="74"/>
      <c r="H112" s="73"/>
      <c r="I112" s="73"/>
      <c r="J112" s="74"/>
      <c r="K112" s="73"/>
    </row>
    <row r="113" spans="1:11" ht="17.25" customHeight="1">
      <c r="A113" s="73"/>
      <c r="B113" s="73"/>
      <c r="C113" s="73"/>
      <c r="D113" s="74"/>
      <c r="E113" s="73"/>
      <c r="F113" s="73"/>
      <c r="G113" s="74"/>
      <c r="H113" s="73"/>
      <c r="I113" s="73"/>
      <c r="J113" s="74"/>
      <c r="K113" s="73"/>
    </row>
    <row r="114" spans="1:11" ht="17.25" customHeight="1">
      <c r="A114" s="73"/>
      <c r="B114" s="73"/>
      <c r="C114" s="73"/>
      <c r="D114" s="74"/>
      <c r="E114" s="73"/>
      <c r="F114" s="73"/>
      <c r="G114" s="74"/>
      <c r="H114" s="73"/>
      <c r="I114" s="73"/>
      <c r="J114" s="74"/>
      <c r="K114" s="73"/>
    </row>
    <row r="115" spans="1:11" ht="17.25" customHeight="1">
      <c r="A115" s="73"/>
      <c r="B115" s="73"/>
      <c r="C115" s="73"/>
      <c r="D115" s="74"/>
      <c r="E115" s="73"/>
      <c r="F115" s="73"/>
      <c r="G115" s="74"/>
      <c r="H115" s="73"/>
      <c r="I115" s="73"/>
      <c r="J115" s="74"/>
      <c r="K115" s="73"/>
    </row>
    <row r="116" spans="1:11" ht="17.25" customHeight="1">
      <c r="A116" s="73"/>
      <c r="B116" s="73"/>
      <c r="C116" s="73"/>
      <c r="D116" s="74"/>
      <c r="E116" s="73"/>
      <c r="F116" s="73"/>
      <c r="G116" s="74"/>
      <c r="H116" s="73"/>
      <c r="I116" s="73"/>
      <c r="J116" s="74"/>
      <c r="K116" s="73"/>
    </row>
    <row r="117" spans="1:11" ht="17.25" customHeight="1">
      <c r="A117" s="73"/>
      <c r="B117" s="73"/>
      <c r="C117" s="73"/>
      <c r="D117" s="74"/>
      <c r="E117" s="73"/>
      <c r="F117" s="73"/>
      <c r="G117" s="74"/>
      <c r="H117" s="73"/>
      <c r="I117" s="73"/>
      <c r="J117" s="74"/>
      <c r="K117" s="73"/>
    </row>
    <row r="118" spans="1:11" ht="17.25" customHeight="1">
      <c r="A118" s="73"/>
      <c r="B118" s="73"/>
      <c r="C118" s="73"/>
      <c r="D118" s="74"/>
      <c r="E118" s="73"/>
      <c r="F118" s="73"/>
      <c r="G118" s="74"/>
      <c r="H118" s="73"/>
      <c r="I118" s="73"/>
      <c r="J118" s="74"/>
      <c r="K118" s="73"/>
    </row>
    <row r="119" spans="1:11" ht="17.25" customHeight="1">
      <c r="A119" s="73"/>
      <c r="B119" s="73"/>
      <c r="C119" s="73"/>
      <c r="D119" s="74"/>
      <c r="E119" s="73"/>
      <c r="F119" s="73"/>
      <c r="G119" s="74"/>
      <c r="H119" s="73"/>
      <c r="I119" s="73"/>
      <c r="J119" s="74"/>
      <c r="K119" s="73"/>
    </row>
    <row r="120" spans="1:11" ht="17.25" customHeight="1">
      <c r="A120" s="73"/>
      <c r="B120" s="73"/>
      <c r="C120" s="73"/>
      <c r="D120" s="74"/>
      <c r="E120" s="73"/>
      <c r="F120" s="73"/>
      <c r="G120" s="74"/>
      <c r="H120" s="73"/>
      <c r="I120" s="73"/>
      <c r="J120" s="74"/>
      <c r="K120" s="73"/>
    </row>
    <row r="121" spans="1:11" ht="17.25" customHeight="1">
      <c r="A121" s="73"/>
      <c r="B121" s="73"/>
      <c r="C121" s="73"/>
      <c r="D121" s="74"/>
      <c r="E121" s="73"/>
      <c r="F121" s="73"/>
      <c r="G121" s="74"/>
      <c r="H121" s="73"/>
      <c r="I121" s="73"/>
      <c r="J121" s="74"/>
      <c r="K121" s="73"/>
    </row>
    <row r="122" spans="1:11" ht="17.25" customHeight="1">
      <c r="A122" s="73"/>
      <c r="B122" s="73"/>
      <c r="C122" s="73"/>
      <c r="D122" s="74"/>
      <c r="E122" s="73"/>
      <c r="F122" s="73"/>
      <c r="G122" s="74"/>
      <c r="H122" s="73"/>
      <c r="I122" s="73"/>
      <c r="J122" s="74"/>
      <c r="K122" s="73"/>
    </row>
    <row r="123" spans="1:11" ht="17.25" customHeight="1">
      <c r="A123" s="73"/>
      <c r="B123" s="73"/>
      <c r="C123" s="73"/>
      <c r="D123" s="74"/>
      <c r="E123" s="73"/>
      <c r="F123" s="73"/>
      <c r="G123" s="74"/>
      <c r="H123" s="73"/>
      <c r="I123" s="73"/>
      <c r="J123" s="74"/>
      <c r="K123" s="73"/>
    </row>
    <row r="124" spans="1:11" ht="17.25" customHeight="1">
      <c r="A124" s="73"/>
      <c r="B124" s="73"/>
      <c r="C124" s="73"/>
      <c r="D124" s="74"/>
      <c r="E124" s="73"/>
      <c r="F124" s="73"/>
      <c r="G124" s="74"/>
      <c r="H124" s="73"/>
      <c r="I124" s="73"/>
      <c r="J124" s="74"/>
      <c r="K124" s="73"/>
    </row>
    <row r="125" spans="1:11" ht="17.25" customHeight="1">
      <c r="A125" s="73"/>
      <c r="B125" s="73"/>
      <c r="C125" s="73"/>
      <c r="D125" s="74"/>
      <c r="E125" s="73"/>
      <c r="F125" s="73"/>
      <c r="G125" s="74"/>
      <c r="H125" s="73"/>
      <c r="I125" s="73"/>
      <c r="J125" s="74"/>
      <c r="K125" s="73"/>
    </row>
    <row r="126" spans="1:11" ht="17.25" customHeight="1">
      <c r="A126" s="73"/>
      <c r="B126" s="73"/>
      <c r="C126" s="73"/>
      <c r="D126" s="74"/>
      <c r="E126" s="73"/>
      <c r="F126" s="73"/>
      <c r="G126" s="74"/>
      <c r="H126" s="73"/>
      <c r="I126" s="73"/>
      <c r="J126" s="74"/>
      <c r="K126" s="73"/>
    </row>
    <row r="127" spans="1:11" ht="17.25" customHeight="1">
      <c r="A127" s="73"/>
      <c r="B127" s="73"/>
      <c r="C127" s="73"/>
      <c r="D127" s="74"/>
      <c r="E127" s="73"/>
      <c r="F127" s="73"/>
      <c r="G127" s="74"/>
      <c r="H127" s="73"/>
      <c r="I127" s="73"/>
      <c r="J127" s="74"/>
      <c r="K127" s="73"/>
    </row>
    <row r="128" spans="1:11" ht="17.25" customHeight="1">
      <c r="A128" s="73"/>
      <c r="B128" s="73"/>
      <c r="C128" s="73"/>
      <c r="D128" s="74"/>
      <c r="E128" s="73"/>
      <c r="F128" s="73"/>
      <c r="G128" s="74"/>
      <c r="H128" s="73"/>
      <c r="I128" s="73"/>
      <c r="J128" s="74"/>
      <c r="K128" s="73"/>
    </row>
    <row r="129" spans="1:11" ht="17.25" customHeight="1">
      <c r="A129" s="73"/>
      <c r="B129" s="73"/>
      <c r="C129" s="73"/>
      <c r="D129" s="74"/>
      <c r="E129" s="73"/>
      <c r="F129" s="73"/>
      <c r="G129" s="74"/>
      <c r="H129" s="73"/>
      <c r="I129" s="73"/>
      <c r="J129" s="74"/>
      <c r="K129" s="73"/>
    </row>
    <row r="130" spans="1:11" ht="17.25" customHeight="1">
      <c r="A130" s="73"/>
      <c r="B130" s="73"/>
      <c r="C130" s="73"/>
      <c r="D130" s="74"/>
      <c r="E130" s="73"/>
      <c r="F130" s="73"/>
      <c r="G130" s="74"/>
      <c r="H130" s="73"/>
      <c r="I130" s="73"/>
      <c r="J130" s="74"/>
      <c r="K130" s="73"/>
    </row>
    <row r="131" spans="1:11" ht="17.25" customHeight="1">
      <c r="A131" s="73"/>
      <c r="B131" s="73"/>
      <c r="C131" s="73"/>
      <c r="D131" s="74"/>
      <c r="E131" s="73"/>
      <c r="F131" s="73"/>
      <c r="G131" s="74"/>
      <c r="H131" s="73"/>
      <c r="I131" s="73"/>
      <c r="J131" s="74"/>
      <c r="K131" s="73"/>
    </row>
    <row r="132" spans="1:11" ht="17.25" customHeight="1">
      <c r="A132" s="73"/>
      <c r="B132" s="73"/>
      <c r="C132" s="73"/>
      <c r="D132" s="74"/>
      <c r="E132" s="73"/>
      <c r="F132" s="73"/>
      <c r="G132" s="74"/>
      <c r="H132" s="73"/>
      <c r="I132" s="73"/>
      <c r="J132" s="74"/>
      <c r="K132" s="73"/>
    </row>
    <row r="133" spans="1:11" ht="17.25" customHeight="1">
      <c r="A133" s="73"/>
      <c r="B133" s="73"/>
      <c r="C133" s="73"/>
      <c r="D133" s="74"/>
      <c r="E133" s="73"/>
      <c r="F133" s="73"/>
      <c r="G133" s="74"/>
      <c r="H133" s="73"/>
      <c r="I133" s="73"/>
      <c r="J133" s="74"/>
      <c r="K133" s="73"/>
    </row>
    <row r="134" spans="1:11" ht="17.25" customHeight="1">
      <c r="A134" s="73"/>
      <c r="B134" s="73"/>
      <c r="C134" s="73"/>
      <c r="D134" s="74"/>
      <c r="E134" s="73"/>
      <c r="F134" s="73"/>
      <c r="G134" s="74"/>
      <c r="H134" s="73"/>
      <c r="I134" s="73"/>
      <c r="J134" s="74"/>
      <c r="K134" s="73"/>
    </row>
    <row r="135" spans="1:11" ht="17.25" customHeight="1">
      <c r="A135" s="73"/>
      <c r="B135" s="73"/>
      <c r="C135" s="73"/>
      <c r="D135" s="74"/>
      <c r="E135" s="73"/>
      <c r="F135" s="73"/>
      <c r="G135" s="74"/>
      <c r="H135" s="73"/>
      <c r="I135" s="73"/>
      <c r="J135" s="74"/>
      <c r="K135" s="73"/>
    </row>
    <row r="136" spans="1:11" ht="17.25" customHeight="1">
      <c r="A136" s="73"/>
      <c r="B136" s="73"/>
      <c r="C136" s="73"/>
      <c r="D136" s="74"/>
      <c r="E136" s="73"/>
      <c r="F136" s="73"/>
      <c r="G136" s="74"/>
      <c r="H136" s="73"/>
      <c r="I136" s="73"/>
      <c r="J136" s="74"/>
      <c r="K136" s="73"/>
    </row>
    <row r="137" spans="1:11" ht="17.25" customHeight="1">
      <c r="A137" s="73"/>
      <c r="B137" s="73"/>
      <c r="C137" s="73"/>
      <c r="D137" s="74"/>
      <c r="E137" s="73"/>
      <c r="F137" s="73"/>
      <c r="G137" s="74"/>
      <c r="H137" s="73"/>
      <c r="I137" s="73"/>
      <c r="J137" s="74"/>
      <c r="K137" s="73"/>
    </row>
  </sheetData>
  <mergeCells count="12">
    <mergeCell ref="A26:J26"/>
    <mergeCell ref="B27:J27"/>
    <mergeCell ref="A28:A29"/>
    <mergeCell ref="B28:D28"/>
    <mergeCell ref="E28:G28"/>
    <mergeCell ref="H28:J28"/>
    <mergeCell ref="A1:J1"/>
    <mergeCell ref="B2:J2"/>
    <mergeCell ref="A3:A4"/>
    <mergeCell ref="B3:D3"/>
    <mergeCell ref="E3:G3"/>
    <mergeCell ref="H3:J3"/>
  </mergeCells>
  <printOptions horizontalCentered="1"/>
  <pageMargins left="0.6" right="0.79825000000000002" top="1.25" bottom="0.7" header="0.5" footer="0.3"/>
  <pageSetup paperSize="9" scale="87" firstPageNumber="7" fitToHeight="0" orientation="landscape" useFirstPageNumber="1" r:id="rId1"/>
  <headerFooter alignWithMargins="0">
    <oddHeader>&amp;C&amp;"Times New Roman,Bold"&amp;20
________________________________________________________________________________________________________&amp;R&amp;"Times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2024</oddHeader>
    <oddFooter>&amp;C&amp;"Arial,Bold"&amp;20_______________________________________________________________________&amp;"Arabic Transparent,Regular"&amp;14
&amp;"Times New Roman,Regular"&amp;16&amp;P</oddFooter>
  </headerFooter>
  <rowBreaks count="1" manualBreakCount="1">
    <brk id="2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M294"/>
  <sheetViews>
    <sheetView rightToLeft="1" view="pageBreakPreview" zoomScale="130" zoomScaleNormal="100" zoomScaleSheetLayoutView="130" zoomScalePageLayoutView="120" workbookViewId="0">
      <selection sqref="A1:I1"/>
    </sheetView>
  </sheetViews>
  <sheetFormatPr defaultColWidth="9.140625" defaultRowHeight="12.75"/>
  <cols>
    <col min="1" max="1" width="32.28515625" style="310" customWidth="1"/>
    <col min="2" max="2" width="13.5703125" style="311" customWidth="1"/>
    <col min="3" max="3" width="11.7109375" style="312" customWidth="1"/>
    <col min="4" max="4" width="11.5703125" style="312" customWidth="1"/>
    <col min="5" max="5" width="12.28515625" style="312" customWidth="1"/>
    <col min="6" max="6" width="8.7109375" style="312" customWidth="1"/>
    <col min="7" max="7" width="11.7109375" style="312" customWidth="1"/>
    <col min="8" max="8" width="15.140625" style="89" customWidth="1"/>
    <col min="9" max="9" width="13.7109375" style="89" customWidth="1"/>
    <col min="10" max="12" width="14.85546875" style="312" customWidth="1"/>
    <col min="13" max="16381" width="9.140625" style="310"/>
    <col min="16382" max="16382" width="9.140625" style="310" bestFit="1"/>
    <col min="16383" max="16384" width="9.140625" style="310"/>
  </cols>
  <sheetData>
    <row r="1" spans="1:195" s="350" customFormat="1" ht="30.95" customHeight="1">
      <c r="A1" s="533" t="s">
        <v>362</v>
      </c>
      <c r="B1" s="533"/>
      <c r="C1" s="533"/>
      <c r="D1" s="533"/>
      <c r="E1" s="533"/>
      <c r="F1" s="533"/>
      <c r="G1" s="533"/>
      <c r="H1" s="533"/>
      <c r="I1" s="533"/>
      <c r="J1" s="152"/>
      <c r="K1" s="152"/>
      <c r="L1" s="152"/>
      <c r="GM1" s="350" t="s">
        <v>363</v>
      </c>
    </row>
    <row r="2" spans="1:195" ht="21.95" customHeight="1">
      <c r="A2" s="282"/>
      <c r="B2" s="537" t="s">
        <v>291</v>
      </c>
      <c r="C2" s="537"/>
      <c r="D2" s="537"/>
      <c r="E2" s="537"/>
      <c r="F2" s="537"/>
      <c r="G2" s="537"/>
      <c r="H2" s="537"/>
      <c r="I2" s="537"/>
      <c r="J2" s="537"/>
    </row>
    <row r="3" spans="1:195" s="352" customFormat="1" ht="45" customHeight="1">
      <c r="A3" s="283" t="s">
        <v>328</v>
      </c>
      <c r="B3" s="284" t="s">
        <v>364</v>
      </c>
      <c r="C3" s="284" t="s">
        <v>365</v>
      </c>
      <c r="D3" s="284" t="s">
        <v>366</v>
      </c>
      <c r="E3" s="284" t="s">
        <v>367</v>
      </c>
      <c r="F3" s="359" t="s">
        <v>368</v>
      </c>
      <c r="G3" s="284" t="s">
        <v>1003</v>
      </c>
      <c r="H3" s="386" t="s">
        <v>361</v>
      </c>
      <c r="I3" s="386" t="s">
        <v>370</v>
      </c>
      <c r="J3" s="284" t="s">
        <v>295</v>
      </c>
      <c r="K3" s="351"/>
      <c r="L3" s="351"/>
    </row>
    <row r="4" spans="1:195" s="352" customFormat="1" ht="16.5" customHeight="1">
      <c r="A4" s="429" t="s">
        <v>334</v>
      </c>
      <c r="B4" s="430">
        <v>0</v>
      </c>
      <c r="C4" s="364">
        <v>0</v>
      </c>
      <c r="D4" s="364">
        <v>0</v>
      </c>
      <c r="E4" s="372">
        <v>7298988</v>
      </c>
      <c r="F4" s="364">
        <v>0</v>
      </c>
      <c r="G4" s="364">
        <v>0</v>
      </c>
      <c r="H4" s="372">
        <f t="shared" ref="H4:H28" si="0">SUM(B4:G4)</f>
        <v>7298988</v>
      </c>
      <c r="I4" s="364">
        <v>0</v>
      </c>
      <c r="J4" s="364">
        <v>0</v>
      </c>
      <c r="K4" s="486"/>
      <c r="L4" s="351"/>
    </row>
    <row r="5" spans="1:195" s="353" customFormat="1" ht="16.5" customHeight="1">
      <c r="A5" s="429" t="s">
        <v>337</v>
      </c>
      <c r="B5" s="430">
        <v>0</v>
      </c>
      <c r="C5" s="364">
        <v>0</v>
      </c>
      <c r="D5" s="364">
        <v>0</v>
      </c>
      <c r="E5" s="364">
        <v>0</v>
      </c>
      <c r="F5" s="372">
        <v>178</v>
      </c>
      <c r="G5" s="364">
        <v>0</v>
      </c>
      <c r="H5" s="372">
        <f t="shared" si="0"/>
        <v>178</v>
      </c>
      <c r="I5" s="364">
        <v>0</v>
      </c>
      <c r="J5" s="364">
        <v>0</v>
      </c>
      <c r="K5" s="307"/>
      <c r="L5" s="365"/>
    </row>
    <row r="6" spans="1:195" s="308" customFormat="1" ht="16.5" customHeight="1">
      <c r="A6" s="429" t="s">
        <v>2</v>
      </c>
      <c r="B6" s="430">
        <v>0</v>
      </c>
      <c r="C6" s="164">
        <v>48472277</v>
      </c>
      <c r="D6" s="164">
        <v>3497399</v>
      </c>
      <c r="E6" s="164">
        <v>59070</v>
      </c>
      <c r="F6" s="164">
        <v>52803</v>
      </c>
      <c r="G6" s="164">
        <v>180327</v>
      </c>
      <c r="H6" s="372">
        <f t="shared" si="0"/>
        <v>52261876</v>
      </c>
      <c r="I6" s="164">
        <v>76510000</v>
      </c>
      <c r="J6" s="372">
        <v>57398791</v>
      </c>
      <c r="K6" s="307"/>
      <c r="L6" s="307"/>
    </row>
    <row r="7" spans="1:195" s="308" customFormat="1" ht="16.5" customHeight="1">
      <c r="A7" s="429" t="s">
        <v>371</v>
      </c>
      <c r="B7" s="430">
        <v>0</v>
      </c>
      <c r="C7" s="190">
        <v>0</v>
      </c>
      <c r="D7" s="190">
        <v>0</v>
      </c>
      <c r="E7" s="190">
        <v>0</v>
      </c>
      <c r="F7" s="190">
        <v>0</v>
      </c>
      <c r="G7" s="190">
        <v>0</v>
      </c>
      <c r="H7" s="364">
        <f t="shared" si="0"/>
        <v>0</v>
      </c>
      <c r="I7" s="164">
        <v>181000</v>
      </c>
      <c r="J7" s="364">
        <v>0</v>
      </c>
      <c r="K7" s="307"/>
      <c r="L7" s="307"/>
    </row>
    <row r="8" spans="1:195" s="308" customFormat="1" ht="16.5" customHeight="1">
      <c r="A8" s="429" t="s">
        <v>9</v>
      </c>
      <c r="B8" s="430">
        <v>0</v>
      </c>
      <c r="C8" s="164">
        <v>1134166</v>
      </c>
      <c r="D8" s="364">
        <v>0</v>
      </c>
      <c r="E8" s="190">
        <v>0</v>
      </c>
      <c r="F8" s="164">
        <v>8948</v>
      </c>
      <c r="G8" s="164">
        <v>65518</v>
      </c>
      <c r="H8" s="372">
        <f t="shared" si="0"/>
        <v>1208632</v>
      </c>
      <c r="I8" s="164">
        <v>2678000</v>
      </c>
      <c r="J8" s="372">
        <v>1330629</v>
      </c>
      <c r="K8" s="307"/>
      <c r="L8" s="307"/>
    </row>
    <row r="9" spans="1:195" s="308" customFormat="1" ht="16.5" customHeight="1">
      <c r="A9" s="429" t="s">
        <v>11</v>
      </c>
      <c r="B9" s="430">
        <v>0</v>
      </c>
      <c r="C9" s="164">
        <v>9273965</v>
      </c>
      <c r="D9" s="164">
        <v>72378</v>
      </c>
      <c r="E9" s="364">
        <v>0</v>
      </c>
      <c r="F9" s="164">
        <v>378</v>
      </c>
      <c r="G9" s="164">
        <v>13051178</v>
      </c>
      <c r="H9" s="372">
        <f t="shared" si="0"/>
        <v>22397899</v>
      </c>
      <c r="I9" s="164">
        <v>35000000</v>
      </c>
      <c r="J9" s="372">
        <v>26596084</v>
      </c>
      <c r="K9" s="307"/>
      <c r="L9" s="307"/>
    </row>
    <row r="10" spans="1:195" s="308" customFormat="1" ht="16.5" customHeight="1">
      <c r="A10" s="429" t="s">
        <v>340</v>
      </c>
      <c r="B10" s="430">
        <v>0</v>
      </c>
      <c r="C10" s="164">
        <v>9570</v>
      </c>
      <c r="D10" s="372">
        <v>95888</v>
      </c>
      <c r="E10" s="190">
        <v>0</v>
      </c>
      <c r="F10" s="164">
        <v>70915</v>
      </c>
      <c r="G10" s="164">
        <v>6084</v>
      </c>
      <c r="H10" s="372">
        <f t="shared" si="0"/>
        <v>182457</v>
      </c>
      <c r="I10" s="164">
        <v>135000</v>
      </c>
      <c r="J10" s="372">
        <v>107932</v>
      </c>
      <c r="K10" s="307"/>
      <c r="L10" s="307"/>
    </row>
    <row r="11" spans="1:195" s="308" customFormat="1" ht="16.5" customHeight="1">
      <c r="A11" s="429" t="s">
        <v>341</v>
      </c>
      <c r="B11" s="430">
        <v>0</v>
      </c>
      <c r="C11" s="164">
        <v>75</v>
      </c>
      <c r="D11" s="164">
        <v>4557833</v>
      </c>
      <c r="E11" s="164">
        <v>5762</v>
      </c>
      <c r="F11" s="164">
        <v>5184</v>
      </c>
      <c r="G11" s="164">
        <v>52431</v>
      </c>
      <c r="H11" s="372">
        <f t="shared" si="0"/>
        <v>4621285</v>
      </c>
      <c r="I11" s="164">
        <v>6000000</v>
      </c>
      <c r="J11" s="372">
        <v>4766600</v>
      </c>
      <c r="K11" s="307"/>
      <c r="L11" s="307"/>
    </row>
    <row r="12" spans="1:195" s="308" customFormat="1" ht="16.5" customHeight="1">
      <c r="A12" s="429" t="s">
        <v>342</v>
      </c>
      <c r="B12" s="430">
        <v>0</v>
      </c>
      <c r="C12" s="164">
        <v>130472</v>
      </c>
      <c r="D12" s="164">
        <v>876568</v>
      </c>
      <c r="E12" s="164">
        <v>180147</v>
      </c>
      <c r="F12" s="164">
        <v>6</v>
      </c>
      <c r="G12" s="164">
        <v>22</v>
      </c>
      <c r="H12" s="476">
        <f t="shared" si="0"/>
        <v>1187215</v>
      </c>
      <c r="I12" s="164">
        <v>1431548</v>
      </c>
      <c r="J12" s="372">
        <v>5501850</v>
      </c>
      <c r="K12" s="307"/>
      <c r="L12" s="307"/>
    </row>
    <row r="13" spans="1:195" s="308" customFormat="1" ht="16.5" customHeight="1">
      <c r="A13" s="429" t="s">
        <v>343</v>
      </c>
      <c r="B13" s="430">
        <v>0</v>
      </c>
      <c r="C13" s="190">
        <v>0</v>
      </c>
      <c r="D13" s="190">
        <v>0</v>
      </c>
      <c r="E13" s="190">
        <v>0</v>
      </c>
      <c r="F13" s="372">
        <v>2276</v>
      </c>
      <c r="G13" s="372">
        <v>250</v>
      </c>
      <c r="H13" s="372">
        <f t="shared" si="0"/>
        <v>2526</v>
      </c>
      <c r="I13" s="190">
        <v>0</v>
      </c>
      <c r="J13" s="190">
        <v>0</v>
      </c>
      <c r="K13" s="307"/>
      <c r="L13" s="307"/>
    </row>
    <row r="14" spans="1:195" s="308" customFormat="1" ht="16.5" customHeight="1">
      <c r="A14" s="429" t="s">
        <v>372</v>
      </c>
      <c r="B14" s="430">
        <v>0</v>
      </c>
      <c r="C14" s="190">
        <v>0</v>
      </c>
      <c r="D14" s="164">
        <v>34475</v>
      </c>
      <c r="E14" s="190">
        <v>0</v>
      </c>
      <c r="F14" s="372">
        <v>742</v>
      </c>
      <c r="G14" s="190">
        <v>0</v>
      </c>
      <c r="H14" s="372">
        <f t="shared" si="0"/>
        <v>35217</v>
      </c>
      <c r="I14" s="164">
        <v>25000</v>
      </c>
      <c r="J14" s="372">
        <v>19660</v>
      </c>
      <c r="K14" s="307"/>
      <c r="L14" s="307"/>
    </row>
    <row r="15" spans="1:195" s="308" customFormat="1" ht="16.5" customHeight="1">
      <c r="A15" s="429" t="s">
        <v>345</v>
      </c>
      <c r="B15" s="430">
        <v>0</v>
      </c>
      <c r="C15" s="164">
        <v>41467</v>
      </c>
      <c r="D15" s="190">
        <v>0</v>
      </c>
      <c r="E15" s="190">
        <v>0</v>
      </c>
      <c r="F15" s="190">
        <v>0</v>
      </c>
      <c r="G15" s="190">
        <v>0</v>
      </c>
      <c r="H15" s="372">
        <f t="shared" si="0"/>
        <v>41467</v>
      </c>
      <c r="I15" s="190">
        <v>0</v>
      </c>
      <c r="J15" s="372">
        <v>150</v>
      </c>
      <c r="K15" s="307"/>
      <c r="L15" s="307"/>
    </row>
    <row r="16" spans="1:195" s="308" customFormat="1" ht="16.5" customHeight="1">
      <c r="A16" s="429" t="s">
        <v>19</v>
      </c>
      <c r="B16" s="430">
        <v>0</v>
      </c>
      <c r="C16" s="164">
        <v>24213104</v>
      </c>
      <c r="D16" s="164">
        <v>748024</v>
      </c>
      <c r="E16" s="164">
        <v>13606318</v>
      </c>
      <c r="F16" s="164">
        <v>1500</v>
      </c>
      <c r="G16" s="164">
        <v>358745</v>
      </c>
      <c r="H16" s="476">
        <f t="shared" si="0"/>
        <v>38927691</v>
      </c>
      <c r="I16" s="164">
        <v>39058000</v>
      </c>
      <c r="J16" s="372">
        <v>38913237</v>
      </c>
      <c r="K16" s="307"/>
      <c r="L16" s="307"/>
    </row>
    <row r="17" spans="1:12" s="308" customFormat="1" ht="16.5" customHeight="1">
      <c r="A17" s="429" t="s">
        <v>348</v>
      </c>
      <c r="B17" s="430">
        <v>0</v>
      </c>
      <c r="C17" s="164">
        <v>301</v>
      </c>
      <c r="D17" s="190">
        <v>0</v>
      </c>
      <c r="E17" s="190">
        <v>0</v>
      </c>
      <c r="F17" s="164">
        <v>13070</v>
      </c>
      <c r="G17" s="164">
        <v>114924</v>
      </c>
      <c r="H17" s="372">
        <f t="shared" si="0"/>
        <v>128295</v>
      </c>
      <c r="I17" s="190">
        <v>0</v>
      </c>
      <c r="J17" s="372">
        <v>707</v>
      </c>
      <c r="K17" s="307"/>
      <c r="L17" s="307"/>
    </row>
    <row r="18" spans="1:12" s="308" customFormat="1" ht="16.5" customHeight="1">
      <c r="A18" s="429" t="s">
        <v>20</v>
      </c>
      <c r="B18" s="430">
        <v>0</v>
      </c>
      <c r="C18" s="164">
        <v>2126114</v>
      </c>
      <c r="D18" s="164">
        <v>86847</v>
      </c>
      <c r="E18" s="164">
        <v>243824</v>
      </c>
      <c r="F18" s="164">
        <v>24799</v>
      </c>
      <c r="G18" s="190">
        <v>0</v>
      </c>
      <c r="H18" s="372">
        <f t="shared" si="0"/>
        <v>2481584</v>
      </c>
      <c r="I18" s="164">
        <v>20609452</v>
      </c>
      <c r="J18" s="372">
        <v>1514095</v>
      </c>
      <c r="K18" s="307"/>
      <c r="L18" s="307"/>
    </row>
    <row r="19" spans="1:12" s="308" customFormat="1" ht="16.5" customHeight="1">
      <c r="A19" s="429" t="s">
        <v>21</v>
      </c>
      <c r="B19" s="430">
        <v>0</v>
      </c>
      <c r="C19" s="164">
        <v>493525</v>
      </c>
      <c r="D19" s="164">
        <v>117945</v>
      </c>
      <c r="E19" s="164">
        <v>2678196</v>
      </c>
      <c r="F19" s="164">
        <v>187087</v>
      </c>
      <c r="G19" s="164">
        <v>227495</v>
      </c>
      <c r="H19" s="372">
        <f t="shared" si="0"/>
        <v>3704248</v>
      </c>
      <c r="I19" s="164">
        <v>4300000</v>
      </c>
      <c r="J19" s="372">
        <v>4774809</v>
      </c>
      <c r="K19" s="307"/>
      <c r="L19" s="307"/>
    </row>
    <row r="20" spans="1:12" s="308" customFormat="1" ht="16.5" customHeight="1">
      <c r="A20" s="429" t="s">
        <v>23</v>
      </c>
      <c r="B20" s="430">
        <v>0</v>
      </c>
      <c r="C20" s="164">
        <v>13929364</v>
      </c>
      <c r="D20" s="164">
        <v>31706939</v>
      </c>
      <c r="E20" s="164">
        <v>12514291</v>
      </c>
      <c r="F20" s="164">
        <v>455</v>
      </c>
      <c r="G20" s="164">
        <v>276486</v>
      </c>
      <c r="H20" s="476">
        <f t="shared" si="0"/>
        <v>58427535</v>
      </c>
      <c r="I20" s="164">
        <v>61297000</v>
      </c>
      <c r="J20" s="372">
        <v>52881362</v>
      </c>
      <c r="K20" s="307"/>
      <c r="L20" s="307"/>
    </row>
    <row r="21" spans="1:12" s="308" customFormat="1" ht="16.5" customHeight="1">
      <c r="A21" s="429" t="s">
        <v>28</v>
      </c>
      <c r="B21" s="430">
        <v>0</v>
      </c>
      <c r="C21" s="190">
        <v>0</v>
      </c>
      <c r="D21" s="190">
        <v>0</v>
      </c>
      <c r="E21" s="190">
        <v>0</v>
      </c>
      <c r="F21" s="190">
        <v>0</v>
      </c>
      <c r="G21" s="190">
        <v>0</v>
      </c>
      <c r="H21" s="190">
        <f t="shared" si="0"/>
        <v>0</v>
      </c>
      <c r="I21" s="190">
        <v>0</v>
      </c>
      <c r="J21" s="372">
        <v>230</v>
      </c>
      <c r="K21" s="307"/>
      <c r="L21" s="307"/>
    </row>
    <row r="22" spans="1:12" s="308" customFormat="1" ht="16.5" customHeight="1">
      <c r="A22" s="429" t="s">
        <v>30</v>
      </c>
      <c r="B22" s="430">
        <v>0</v>
      </c>
      <c r="C22" s="164">
        <v>597933</v>
      </c>
      <c r="D22" s="164">
        <v>444555</v>
      </c>
      <c r="E22" s="190">
        <v>0</v>
      </c>
      <c r="F22" s="190">
        <v>0</v>
      </c>
      <c r="G22" s="190">
        <v>0</v>
      </c>
      <c r="H22" s="372">
        <f t="shared" si="0"/>
        <v>1042488</v>
      </c>
      <c r="I22" s="164">
        <v>2245000</v>
      </c>
      <c r="J22" s="372">
        <v>912835</v>
      </c>
      <c r="K22" s="307"/>
      <c r="L22" s="307"/>
    </row>
    <row r="23" spans="1:12" s="308" customFormat="1" ht="16.5" customHeight="1">
      <c r="A23" s="429" t="s">
        <v>373</v>
      </c>
      <c r="B23" s="430">
        <v>0</v>
      </c>
      <c r="C23" s="164">
        <v>34790117</v>
      </c>
      <c r="D23" s="164">
        <v>27933563</v>
      </c>
      <c r="E23" s="164">
        <v>129464577</v>
      </c>
      <c r="F23" s="164">
        <v>80064</v>
      </c>
      <c r="G23" s="164">
        <v>5273548</v>
      </c>
      <c r="H23" s="476">
        <f t="shared" si="0"/>
        <v>197541869</v>
      </c>
      <c r="I23" s="164">
        <v>284521000</v>
      </c>
      <c r="J23" s="372">
        <v>173662262</v>
      </c>
      <c r="K23" s="307"/>
      <c r="L23" s="307"/>
    </row>
    <row r="24" spans="1:12" s="308" customFormat="1" ht="16.5" customHeight="1">
      <c r="A24" s="429" t="s">
        <v>33</v>
      </c>
      <c r="B24" s="372">
        <v>1819851820</v>
      </c>
      <c r="C24" s="190">
        <v>0</v>
      </c>
      <c r="D24" s="190">
        <v>0</v>
      </c>
      <c r="E24" s="190">
        <v>0</v>
      </c>
      <c r="F24" s="190">
        <v>0</v>
      </c>
      <c r="G24" s="190">
        <v>0</v>
      </c>
      <c r="H24" s="372">
        <f t="shared" si="0"/>
        <v>1819851820</v>
      </c>
      <c r="I24" s="164">
        <v>2146812000</v>
      </c>
      <c r="J24" s="372">
        <v>2034699810</v>
      </c>
      <c r="K24" s="307"/>
      <c r="L24" s="307"/>
    </row>
    <row r="25" spans="1:12" s="308" customFormat="1" ht="16.5" customHeight="1">
      <c r="A25" s="429" t="s">
        <v>374</v>
      </c>
      <c r="B25" s="430">
        <v>0</v>
      </c>
      <c r="C25" s="164">
        <v>510735</v>
      </c>
      <c r="D25" s="164">
        <v>69125</v>
      </c>
      <c r="E25" s="164">
        <v>44631</v>
      </c>
      <c r="F25" s="190">
        <v>0</v>
      </c>
      <c r="G25" s="164">
        <v>6890</v>
      </c>
      <c r="H25" s="372">
        <f t="shared" si="0"/>
        <v>631381</v>
      </c>
      <c r="I25" s="164">
        <v>1737000</v>
      </c>
      <c r="J25" s="372">
        <v>897892</v>
      </c>
      <c r="K25" s="366"/>
      <c r="L25" s="307"/>
    </row>
    <row r="26" spans="1:12" s="308" customFormat="1" ht="16.5" customHeight="1">
      <c r="A26" s="429" t="s">
        <v>36</v>
      </c>
      <c r="B26" s="430">
        <v>0</v>
      </c>
      <c r="C26" s="164">
        <v>184907</v>
      </c>
      <c r="D26" s="164">
        <v>613</v>
      </c>
      <c r="E26" s="164">
        <v>123500</v>
      </c>
      <c r="F26" s="372">
        <v>310</v>
      </c>
      <c r="G26" s="164">
        <v>60718</v>
      </c>
      <c r="H26" s="372">
        <f t="shared" si="0"/>
        <v>370048</v>
      </c>
      <c r="I26" s="164">
        <v>500000</v>
      </c>
      <c r="J26" s="372">
        <v>307544</v>
      </c>
      <c r="K26" s="307"/>
      <c r="L26" s="307"/>
    </row>
    <row r="27" spans="1:12" s="308" customFormat="1" ht="16.5" customHeight="1">
      <c r="A27" s="429" t="s">
        <v>38</v>
      </c>
      <c r="B27" s="430">
        <v>0</v>
      </c>
      <c r="C27" s="190">
        <v>0</v>
      </c>
      <c r="D27" s="190">
        <v>0</v>
      </c>
      <c r="E27" s="190">
        <v>0</v>
      </c>
      <c r="F27" s="164">
        <v>940</v>
      </c>
      <c r="G27" s="190">
        <v>0</v>
      </c>
      <c r="H27" s="164">
        <f t="shared" si="0"/>
        <v>940</v>
      </c>
      <c r="I27" s="190">
        <v>0</v>
      </c>
      <c r="J27" s="190">
        <v>0</v>
      </c>
      <c r="K27" s="307"/>
      <c r="L27" s="307"/>
    </row>
    <row r="28" spans="1:12" s="308" customFormat="1" ht="16.5" customHeight="1">
      <c r="A28" s="429" t="s">
        <v>60</v>
      </c>
      <c r="B28" s="430">
        <v>0</v>
      </c>
      <c r="C28" s="164">
        <v>293915</v>
      </c>
      <c r="D28" s="164">
        <v>5298</v>
      </c>
      <c r="E28" s="190">
        <v>0</v>
      </c>
      <c r="F28" s="164">
        <v>85</v>
      </c>
      <c r="G28" s="190">
        <v>0</v>
      </c>
      <c r="H28" s="372">
        <f t="shared" si="0"/>
        <v>299298</v>
      </c>
      <c r="I28" s="190">
        <v>0</v>
      </c>
      <c r="J28" s="372">
        <v>223</v>
      </c>
      <c r="K28" s="307"/>
      <c r="L28" s="307"/>
    </row>
    <row r="29" spans="1:12" s="308" customFormat="1" ht="30.95" customHeight="1">
      <c r="A29" s="189" t="s">
        <v>375</v>
      </c>
      <c r="B29" s="285"/>
      <c r="C29" s="189"/>
      <c r="D29" s="189"/>
      <c r="E29" s="189"/>
      <c r="F29" s="187"/>
      <c r="G29" s="187"/>
      <c r="H29" s="187"/>
      <c r="I29" s="187"/>
      <c r="J29" s="188"/>
      <c r="K29" s="307"/>
      <c r="L29" s="307"/>
    </row>
    <row r="30" spans="1:12" s="308" customFormat="1" ht="21.95" customHeight="1">
      <c r="A30" s="282"/>
      <c r="B30" s="537" t="s">
        <v>291</v>
      </c>
      <c r="C30" s="537"/>
      <c r="D30" s="537"/>
      <c r="E30" s="537"/>
      <c r="F30" s="537"/>
      <c r="G30" s="537"/>
      <c r="H30" s="537"/>
      <c r="I30" s="537"/>
      <c r="J30" s="537"/>
      <c r="K30" s="307"/>
      <c r="L30" s="307"/>
    </row>
    <row r="31" spans="1:12" s="308" customFormat="1" ht="45" customHeight="1">
      <c r="A31" s="283" t="s">
        <v>328</v>
      </c>
      <c r="B31" s="284" t="s">
        <v>364</v>
      </c>
      <c r="C31" s="284" t="s">
        <v>365</v>
      </c>
      <c r="D31" s="284" t="s">
        <v>366</v>
      </c>
      <c r="E31" s="284" t="s">
        <v>367</v>
      </c>
      <c r="F31" s="359" t="s">
        <v>368</v>
      </c>
      <c r="G31" s="284" t="s">
        <v>369</v>
      </c>
      <c r="H31" s="386" t="s">
        <v>361</v>
      </c>
      <c r="I31" s="386" t="s">
        <v>370</v>
      </c>
      <c r="J31" s="284" t="s">
        <v>295</v>
      </c>
      <c r="K31" s="307"/>
      <c r="L31" s="307"/>
    </row>
    <row r="32" spans="1:12" s="308" customFormat="1" ht="16.5" customHeight="1">
      <c r="A32" s="429" t="s">
        <v>355</v>
      </c>
      <c r="B32" s="430">
        <v>0</v>
      </c>
      <c r="C32" s="190">
        <v>0</v>
      </c>
      <c r="D32" s="190">
        <v>0</v>
      </c>
      <c r="E32" s="190">
        <v>0</v>
      </c>
      <c r="F32" s="164">
        <v>2750</v>
      </c>
      <c r="G32" s="190">
        <v>0</v>
      </c>
      <c r="H32" s="372">
        <f t="shared" ref="H32:H43" si="1">SUM(B32:G32)</f>
        <v>2750</v>
      </c>
      <c r="I32" s="190">
        <v>0</v>
      </c>
      <c r="J32" s="164">
        <v>560</v>
      </c>
      <c r="K32" s="307"/>
      <c r="L32" s="307"/>
    </row>
    <row r="33" spans="1:12" s="355" customFormat="1" ht="16.5" customHeight="1">
      <c r="A33" s="431" t="s">
        <v>376</v>
      </c>
      <c r="B33" s="430">
        <v>0</v>
      </c>
      <c r="C33" s="164">
        <v>2486068</v>
      </c>
      <c r="D33" s="164">
        <v>169537</v>
      </c>
      <c r="E33" s="190">
        <v>0</v>
      </c>
      <c r="F33" s="164">
        <v>1661</v>
      </c>
      <c r="G33" s="164">
        <v>376</v>
      </c>
      <c r="H33" s="476">
        <f t="shared" si="1"/>
        <v>2657642</v>
      </c>
      <c r="I33" s="164">
        <v>8326000</v>
      </c>
      <c r="J33" s="164">
        <v>2812786</v>
      </c>
      <c r="K33" s="307"/>
      <c r="L33" s="354"/>
    </row>
    <row r="34" spans="1:12" s="355" customFormat="1" ht="16.5" customHeight="1">
      <c r="A34" s="431" t="s">
        <v>41</v>
      </c>
      <c r="B34" s="430">
        <v>0</v>
      </c>
      <c r="C34" s="190">
        <v>0</v>
      </c>
      <c r="D34" s="190">
        <v>0</v>
      </c>
      <c r="E34" s="164">
        <v>12600</v>
      </c>
      <c r="F34" s="190">
        <v>0</v>
      </c>
      <c r="G34" s="190">
        <v>0</v>
      </c>
      <c r="H34" s="164">
        <f t="shared" si="1"/>
        <v>12600</v>
      </c>
      <c r="I34" s="190">
        <v>0</v>
      </c>
      <c r="J34" s="190">
        <v>0</v>
      </c>
      <c r="K34" s="307"/>
      <c r="L34" s="354"/>
    </row>
    <row r="35" spans="1:12" s="355" customFormat="1" ht="16.5" customHeight="1">
      <c r="A35" s="431" t="s">
        <v>43</v>
      </c>
      <c r="B35" s="430">
        <v>0</v>
      </c>
      <c r="C35" s="190">
        <v>0</v>
      </c>
      <c r="D35" s="164">
        <v>273</v>
      </c>
      <c r="E35" s="190">
        <v>0</v>
      </c>
      <c r="F35" s="164">
        <v>165</v>
      </c>
      <c r="G35" s="190">
        <v>0</v>
      </c>
      <c r="H35" s="372">
        <f t="shared" si="1"/>
        <v>438</v>
      </c>
      <c r="I35" s="190">
        <v>0</v>
      </c>
      <c r="J35" s="164">
        <v>440</v>
      </c>
      <c r="K35" s="307"/>
      <c r="L35" s="354"/>
    </row>
    <row r="36" spans="1:12" s="308" customFormat="1" ht="16.5" customHeight="1">
      <c r="A36" s="431" t="s">
        <v>46</v>
      </c>
      <c r="B36" s="430">
        <v>0</v>
      </c>
      <c r="C36" s="164">
        <v>16511524</v>
      </c>
      <c r="D36" s="164">
        <v>127666</v>
      </c>
      <c r="E36" s="190">
        <v>0</v>
      </c>
      <c r="F36" s="190">
        <v>0</v>
      </c>
      <c r="G36" s="190">
        <v>0</v>
      </c>
      <c r="H36" s="372">
        <f t="shared" si="1"/>
        <v>16639190</v>
      </c>
      <c r="I36" s="164">
        <v>20875000</v>
      </c>
      <c r="J36" s="164">
        <v>17271015</v>
      </c>
      <c r="K36" s="307"/>
      <c r="L36" s="307"/>
    </row>
    <row r="37" spans="1:12" s="308" customFormat="1" ht="16.5" customHeight="1">
      <c r="A37" s="431" t="s">
        <v>377</v>
      </c>
      <c r="B37" s="430">
        <v>0</v>
      </c>
      <c r="C37" s="190">
        <v>0</v>
      </c>
      <c r="D37" s="190">
        <v>0</v>
      </c>
      <c r="E37" s="190">
        <v>0</v>
      </c>
      <c r="F37" s="190">
        <v>0</v>
      </c>
      <c r="G37" s="190">
        <v>0</v>
      </c>
      <c r="H37" s="190">
        <f t="shared" si="1"/>
        <v>0</v>
      </c>
      <c r="I37" s="190">
        <v>0</v>
      </c>
      <c r="J37" s="372">
        <v>200</v>
      </c>
      <c r="K37" s="307"/>
      <c r="L37" s="307"/>
    </row>
    <row r="38" spans="1:12" s="308" customFormat="1" ht="16.5" customHeight="1">
      <c r="A38" s="431" t="s">
        <v>378</v>
      </c>
      <c r="B38" s="430">
        <v>0</v>
      </c>
      <c r="C38" s="190">
        <v>0</v>
      </c>
      <c r="D38" s="190">
        <v>0</v>
      </c>
      <c r="E38" s="190">
        <v>0</v>
      </c>
      <c r="F38" s="164">
        <v>1501</v>
      </c>
      <c r="G38" s="164">
        <v>3432</v>
      </c>
      <c r="H38" s="372">
        <f t="shared" si="1"/>
        <v>4933</v>
      </c>
      <c r="I38" s="190">
        <v>0</v>
      </c>
      <c r="J38" s="164">
        <v>483</v>
      </c>
      <c r="K38" s="307"/>
      <c r="L38" s="307"/>
    </row>
    <row r="39" spans="1:12" s="308" customFormat="1" ht="16.5" customHeight="1">
      <c r="A39" s="431" t="s">
        <v>51</v>
      </c>
      <c r="B39" s="430">
        <v>0</v>
      </c>
      <c r="C39" s="164">
        <v>104042312</v>
      </c>
      <c r="D39" s="164">
        <v>2336665</v>
      </c>
      <c r="E39" s="164">
        <v>20</v>
      </c>
      <c r="F39" s="372">
        <v>184164</v>
      </c>
      <c r="G39" s="164">
        <v>1093263</v>
      </c>
      <c r="H39" s="372">
        <f t="shared" si="1"/>
        <v>107656424</v>
      </c>
      <c r="I39" s="164">
        <v>110000000</v>
      </c>
      <c r="J39" s="164">
        <v>100025755</v>
      </c>
      <c r="K39" s="307"/>
      <c r="L39" s="307"/>
    </row>
    <row r="40" spans="1:12" s="308" customFormat="1" ht="29.45" customHeight="1">
      <c r="A40" s="429" t="s">
        <v>1030</v>
      </c>
      <c r="B40" s="430">
        <v>0</v>
      </c>
      <c r="C40" s="164">
        <v>1237101</v>
      </c>
      <c r="D40" s="190">
        <v>0</v>
      </c>
      <c r="E40" s="190">
        <v>0</v>
      </c>
      <c r="F40" s="164">
        <v>40</v>
      </c>
      <c r="G40" s="190">
        <v>0</v>
      </c>
      <c r="H40" s="372">
        <f t="shared" si="1"/>
        <v>1237141</v>
      </c>
      <c r="I40" s="164">
        <v>3364000</v>
      </c>
      <c r="J40" s="164">
        <v>2098124</v>
      </c>
      <c r="K40" s="307"/>
      <c r="L40" s="307"/>
    </row>
    <row r="41" spans="1:12" s="308" customFormat="1" ht="16.5" customHeight="1">
      <c r="A41" s="431" t="s">
        <v>55</v>
      </c>
      <c r="B41" s="430">
        <v>0</v>
      </c>
      <c r="C41" s="164">
        <v>2785520</v>
      </c>
      <c r="D41" s="190">
        <v>0</v>
      </c>
      <c r="E41" s="190">
        <v>0</v>
      </c>
      <c r="F41" s="190">
        <v>0</v>
      </c>
      <c r="G41" s="164">
        <v>133313</v>
      </c>
      <c r="H41" s="372">
        <f t="shared" si="1"/>
        <v>2918833</v>
      </c>
      <c r="I41" s="164">
        <v>3845000</v>
      </c>
      <c r="J41" s="164">
        <v>2856305</v>
      </c>
      <c r="K41" s="307"/>
      <c r="L41" s="356"/>
    </row>
    <row r="42" spans="1:12" s="308" customFormat="1" ht="16.5" customHeight="1">
      <c r="A42" s="431" t="s">
        <v>358</v>
      </c>
      <c r="B42" s="430">
        <v>0</v>
      </c>
      <c r="C42" s="164">
        <v>679757529</v>
      </c>
      <c r="D42" s="164">
        <v>900</v>
      </c>
      <c r="E42" s="190">
        <v>0</v>
      </c>
      <c r="F42" s="190">
        <v>0</v>
      </c>
      <c r="G42" s="164">
        <v>2528622</v>
      </c>
      <c r="H42" s="372">
        <f t="shared" si="1"/>
        <v>682287051</v>
      </c>
      <c r="I42" s="164">
        <v>639924000</v>
      </c>
      <c r="J42" s="164">
        <v>666603798</v>
      </c>
      <c r="K42" s="307"/>
      <c r="L42" s="356"/>
    </row>
    <row r="43" spans="1:12" s="308" customFormat="1" ht="16.5" customHeight="1">
      <c r="A43" s="431" t="s">
        <v>359</v>
      </c>
      <c r="B43" s="430">
        <v>0</v>
      </c>
      <c r="C43" s="190">
        <v>0</v>
      </c>
      <c r="D43" s="164">
        <v>32095</v>
      </c>
      <c r="E43" s="190">
        <v>0</v>
      </c>
      <c r="F43" s="190">
        <v>0</v>
      </c>
      <c r="G43" s="190">
        <v>0</v>
      </c>
      <c r="H43" s="476">
        <f t="shared" si="1"/>
        <v>32095</v>
      </c>
      <c r="I43" s="190">
        <v>0</v>
      </c>
      <c r="J43" s="164">
        <v>15133</v>
      </c>
      <c r="K43" s="307"/>
      <c r="L43" s="356"/>
    </row>
    <row r="44" spans="1:12" s="358" customFormat="1" ht="18" customHeight="1" thickBot="1">
      <c r="A44" s="360" t="s">
        <v>361</v>
      </c>
      <c r="B44" s="80">
        <f t="shared" ref="B44:J44" si="2">SUM(B4:B43)</f>
        <v>1819851820</v>
      </c>
      <c r="C44" s="80">
        <f t="shared" si="2"/>
        <v>943022061</v>
      </c>
      <c r="D44" s="80">
        <f t="shared" si="2"/>
        <v>72914586</v>
      </c>
      <c r="E44" s="80">
        <f t="shared" si="2"/>
        <v>166231924</v>
      </c>
      <c r="F44" s="80">
        <f t="shared" si="2"/>
        <v>640021</v>
      </c>
      <c r="G44" s="80">
        <f t="shared" si="2"/>
        <v>23433622</v>
      </c>
      <c r="H44" s="80">
        <f t="shared" si="2"/>
        <v>3026094034</v>
      </c>
      <c r="I44" s="80">
        <f t="shared" si="2"/>
        <v>3469374000</v>
      </c>
      <c r="J44" s="80">
        <f t="shared" si="2"/>
        <v>3195971301</v>
      </c>
      <c r="K44" s="357"/>
      <c r="L44" s="357"/>
    </row>
    <row r="45" spans="1:12" s="358" customFormat="1" ht="20.100000000000001" customHeight="1" thickTop="1">
      <c r="A45" s="367"/>
      <c r="B45" s="368">
        <v>1819851820</v>
      </c>
      <c r="C45" s="368">
        <v>943022061</v>
      </c>
      <c r="D45" s="368">
        <v>72914586</v>
      </c>
      <c r="E45" s="368">
        <v>163034345</v>
      </c>
      <c r="F45" s="368">
        <v>640021</v>
      </c>
      <c r="G45" s="368">
        <v>23433622</v>
      </c>
      <c r="H45" s="368">
        <v>3022896454</v>
      </c>
      <c r="I45" s="368">
        <v>3469374000</v>
      </c>
      <c r="J45" s="368">
        <v>3195971301</v>
      </c>
      <c r="K45" s="357"/>
      <c r="L45" s="357"/>
    </row>
    <row r="46" spans="1:12" s="358" customFormat="1" ht="20.100000000000001" customHeight="1">
      <c r="A46" s="367"/>
      <c r="B46" s="368">
        <f>B44-B45</f>
        <v>0</v>
      </c>
      <c r="C46" s="368">
        <f t="shared" ref="C46:J46" si="3">C44-C45</f>
        <v>0</v>
      </c>
      <c r="D46" s="368">
        <f t="shared" si="3"/>
        <v>0</v>
      </c>
      <c r="E46" s="368">
        <f t="shared" si="3"/>
        <v>3197579</v>
      </c>
      <c r="F46" s="368">
        <f t="shared" si="3"/>
        <v>0</v>
      </c>
      <c r="G46" s="368">
        <f t="shared" si="3"/>
        <v>0</v>
      </c>
      <c r="H46" s="368">
        <f t="shared" si="3"/>
        <v>3197580</v>
      </c>
      <c r="I46" s="368">
        <f t="shared" si="3"/>
        <v>0</v>
      </c>
      <c r="J46" s="368">
        <f t="shared" si="3"/>
        <v>0</v>
      </c>
      <c r="K46" s="357"/>
      <c r="L46" s="357"/>
    </row>
    <row r="49" spans="2:10">
      <c r="B49" s="310"/>
      <c r="C49" s="310"/>
      <c r="D49" s="310"/>
      <c r="E49" s="310"/>
      <c r="F49" s="310"/>
      <c r="G49" s="310"/>
      <c r="H49" s="310"/>
      <c r="I49" s="310"/>
      <c r="J49" s="310"/>
    </row>
    <row r="50" spans="2:10">
      <c r="B50" s="310"/>
      <c r="C50" s="310"/>
      <c r="D50" s="310"/>
      <c r="E50" s="310"/>
      <c r="F50" s="310"/>
      <c r="G50" s="310"/>
      <c r="H50" s="310"/>
      <c r="I50" s="310"/>
      <c r="J50" s="310"/>
    </row>
    <row r="51" spans="2:10">
      <c r="B51" s="310"/>
      <c r="C51" s="310"/>
      <c r="D51" s="310"/>
      <c r="E51" s="310"/>
      <c r="F51" s="310"/>
      <c r="G51" s="310"/>
      <c r="H51" s="310"/>
      <c r="I51" s="310"/>
      <c r="J51" s="310"/>
    </row>
    <row r="63" spans="2:10" ht="18" customHeight="1"/>
    <row r="294" spans="4:4">
      <c r="D294" s="312" t="s">
        <v>379</v>
      </c>
    </row>
  </sheetData>
  <mergeCells count="3">
    <mergeCell ref="A1:I1"/>
    <mergeCell ref="B2:J2"/>
    <mergeCell ref="B30:J30"/>
  </mergeCells>
  <printOptions horizontalCentered="1"/>
  <pageMargins left="0.6" right="0.6" top="1.25" bottom="0.7" header="0.5" footer="0.3"/>
  <pageSetup paperSize="9" scale="92" firstPageNumber="10" fitToHeight="0" orientation="landscape" useFirstPageNumber="1" r:id="rId1"/>
  <headerFooter alignWithMargins="0">
    <oddHeader>&amp;C&amp;"+,Bold"&amp;20
&amp;"Times New Roman,Bold"__________________________________________________________________________________________________&amp;R&amp;"Times New Roman,Regular"&amp;12
  مملكة البحرين
  الحساب الختامي الموحد للدولة للسنة المالية المنتهية في 31 ديسمبر 2024</oddHeader>
    <oddFooter>&amp;C&amp;"Arial,Bold"&amp;20_______________________________________________________________________&amp;"Arabic Transparent,Regular"&amp;14
&amp;"Times New Roman,Regular"&amp;16&amp;P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90696-8825-4767-B34C-4D0C9DD11104}">
  <dimension ref="A1:N267"/>
  <sheetViews>
    <sheetView rightToLeft="1" view="pageBreakPreview" zoomScale="120" zoomScaleNormal="100" zoomScaleSheetLayoutView="120" zoomScalePageLayoutView="110" workbookViewId="0">
      <selection sqref="A1:I1"/>
    </sheetView>
  </sheetViews>
  <sheetFormatPr defaultColWidth="9.140625" defaultRowHeight="12.75"/>
  <cols>
    <col min="1" max="1" width="6.28515625" style="233" customWidth="1"/>
    <col min="2" max="2" width="3.5703125" style="226" bestFit="1" customWidth="1"/>
    <col min="3" max="3" width="3.28515625" style="226" customWidth="1"/>
    <col min="4" max="4" width="3.42578125" style="226" customWidth="1"/>
    <col min="5" max="5" width="38.7109375" style="226" customWidth="1"/>
    <col min="6" max="7" width="12.7109375" style="232" customWidth="1"/>
    <col min="8" max="8" width="11.7109375" style="149" customWidth="1"/>
    <col min="9" max="9" width="12.7109375" style="232" customWidth="1"/>
    <col min="10" max="10" width="10.7109375" bestFit="1" customWidth="1"/>
    <col min="11" max="11" width="12.42578125" style="379" bestFit="1" customWidth="1"/>
    <col min="12" max="12" width="15.28515625" style="379" customWidth="1"/>
    <col min="13" max="16384" width="9.140625" style="226"/>
  </cols>
  <sheetData>
    <row r="1" spans="1:14" ht="30.95" customHeight="1">
      <c r="A1" s="540" t="s">
        <v>380</v>
      </c>
      <c r="B1" s="540"/>
      <c r="C1" s="540"/>
      <c r="D1" s="540"/>
      <c r="E1" s="540"/>
      <c r="F1" s="540"/>
      <c r="G1" s="540"/>
      <c r="H1" s="540"/>
      <c r="I1" s="540"/>
      <c r="J1" s="57"/>
    </row>
    <row r="2" spans="1:14" ht="22.9" customHeight="1">
      <c r="A2" s="541" t="s">
        <v>291</v>
      </c>
      <c r="B2" s="541"/>
      <c r="C2" s="541"/>
      <c r="D2" s="541"/>
      <c r="E2" s="541"/>
      <c r="F2" s="541"/>
      <c r="G2" s="541"/>
      <c r="H2" s="541"/>
      <c r="I2" s="541"/>
      <c r="J2" s="57"/>
    </row>
    <row r="3" spans="1:14" ht="16.149999999999999" customHeight="1">
      <c r="A3" s="542" t="s">
        <v>0</v>
      </c>
      <c r="B3" s="542"/>
      <c r="C3" s="542"/>
      <c r="D3" s="542"/>
      <c r="E3" s="543" t="s">
        <v>381</v>
      </c>
      <c r="F3" s="542">
        <v>2024</v>
      </c>
      <c r="G3" s="542"/>
      <c r="H3" s="542"/>
      <c r="I3" s="544" t="s">
        <v>382</v>
      </c>
      <c r="J3" s="57"/>
    </row>
    <row r="4" spans="1:14" ht="16.149999999999999" customHeight="1">
      <c r="A4" s="280" t="s">
        <v>3</v>
      </c>
      <c r="B4" s="280" t="s">
        <v>4</v>
      </c>
      <c r="C4" s="280" t="s">
        <v>5</v>
      </c>
      <c r="D4" s="280" t="s">
        <v>6</v>
      </c>
      <c r="E4" s="542"/>
      <c r="F4" s="391" t="s">
        <v>293</v>
      </c>
      <c r="G4" s="391" t="s">
        <v>330</v>
      </c>
      <c r="H4" s="392" t="s">
        <v>383</v>
      </c>
      <c r="I4" s="545"/>
      <c r="J4" s="57"/>
    </row>
    <row r="5" spans="1:14" ht="14.65" customHeight="1">
      <c r="A5" s="440"/>
      <c r="B5" s="440"/>
      <c r="C5" s="440">
        <v>1</v>
      </c>
      <c r="D5" s="440">
        <v>4</v>
      </c>
      <c r="E5" s="434" t="s">
        <v>8</v>
      </c>
      <c r="F5" s="153">
        <f>F6+F10+F12</f>
        <v>2146812000</v>
      </c>
      <c r="G5" s="153">
        <f>G6+G10+G12</f>
        <v>1819851820</v>
      </c>
      <c r="H5" s="153">
        <f>G5-F5</f>
        <v>-326960180</v>
      </c>
      <c r="I5" s="153">
        <f>I6+I10+I12</f>
        <v>2034699810</v>
      </c>
      <c r="J5" s="57"/>
    </row>
    <row r="6" spans="1:14" s="227" customFormat="1" ht="14.65" customHeight="1">
      <c r="A6" s="440"/>
      <c r="B6" s="440">
        <v>1</v>
      </c>
      <c r="C6" s="440">
        <v>1</v>
      </c>
      <c r="D6" s="440">
        <v>4</v>
      </c>
      <c r="E6" s="434" t="s">
        <v>10</v>
      </c>
      <c r="F6" s="153">
        <f>SUM(F7:F9)</f>
        <v>1226353000</v>
      </c>
      <c r="G6" s="153">
        <f>SUM(G7:G9)</f>
        <v>1503638754</v>
      </c>
      <c r="H6" s="153">
        <f t="shared" ref="H6:H10" si="0">G6-F6</f>
        <v>277285754</v>
      </c>
      <c r="I6" s="153">
        <f>SUM(I7:I9)</f>
        <v>1660470295</v>
      </c>
      <c r="J6" s="57"/>
      <c r="K6" s="379"/>
      <c r="L6" s="379"/>
      <c r="N6" s="226"/>
    </row>
    <row r="7" spans="1:14" ht="14.65" customHeight="1">
      <c r="A7" s="228">
        <v>40011</v>
      </c>
      <c r="B7" s="228">
        <v>1</v>
      </c>
      <c r="C7" s="228">
        <v>1</v>
      </c>
      <c r="D7" s="228">
        <v>4</v>
      </c>
      <c r="E7" s="216" t="s">
        <v>384</v>
      </c>
      <c r="F7" s="388">
        <v>118443000</v>
      </c>
      <c r="G7" s="388">
        <v>183730628</v>
      </c>
      <c r="H7" s="154">
        <f>G7-F7</f>
        <v>65287628</v>
      </c>
      <c r="I7" s="388">
        <v>149448593</v>
      </c>
      <c r="J7" s="61"/>
      <c r="K7" s="380"/>
      <c r="L7" s="380"/>
    </row>
    <row r="8" spans="1:14" ht="14.65" customHeight="1">
      <c r="A8" s="228">
        <v>40012</v>
      </c>
      <c r="B8" s="228">
        <v>1</v>
      </c>
      <c r="C8" s="228">
        <v>1</v>
      </c>
      <c r="D8" s="228">
        <v>4</v>
      </c>
      <c r="E8" s="216" t="s">
        <v>12</v>
      </c>
      <c r="F8" s="388">
        <v>1128557000</v>
      </c>
      <c r="G8" s="388">
        <v>1349618325</v>
      </c>
      <c r="H8" s="154">
        <f t="shared" si="0"/>
        <v>221061325</v>
      </c>
      <c r="I8" s="388">
        <v>1545755835</v>
      </c>
      <c r="J8" s="61"/>
      <c r="K8" s="380"/>
      <c r="L8" s="380"/>
    </row>
    <row r="9" spans="1:14" ht="14.65" customHeight="1">
      <c r="A9" s="228">
        <v>40014</v>
      </c>
      <c r="B9" s="228">
        <v>1</v>
      </c>
      <c r="C9" s="228">
        <v>1</v>
      </c>
      <c r="D9" s="228">
        <v>4</v>
      </c>
      <c r="E9" s="216" t="s">
        <v>326</v>
      </c>
      <c r="F9" s="388">
        <v>-20647000</v>
      </c>
      <c r="G9" s="388">
        <v>-29710199</v>
      </c>
      <c r="H9" s="154">
        <f t="shared" si="0"/>
        <v>-9063199</v>
      </c>
      <c r="I9" s="387">
        <v>-34734133</v>
      </c>
      <c r="J9" s="61"/>
      <c r="K9" s="380"/>
      <c r="L9" s="380"/>
    </row>
    <row r="10" spans="1:14" s="227" customFormat="1" ht="14.65" customHeight="1">
      <c r="A10" s="440"/>
      <c r="B10" s="440">
        <v>2</v>
      </c>
      <c r="C10" s="440">
        <v>1</v>
      </c>
      <c r="D10" s="440">
        <v>4</v>
      </c>
      <c r="E10" s="434" t="s">
        <v>14</v>
      </c>
      <c r="F10" s="153">
        <f>SUM(F11:F11)</f>
        <v>913111000</v>
      </c>
      <c r="G10" s="153">
        <f>SUM(G11:G11)</f>
        <v>310303136</v>
      </c>
      <c r="H10" s="153">
        <f t="shared" si="0"/>
        <v>-602807864</v>
      </c>
      <c r="I10" s="153">
        <f>SUM(I11:I11)</f>
        <v>366732410</v>
      </c>
      <c r="J10" s="61"/>
      <c r="K10" s="380"/>
      <c r="L10" s="380"/>
      <c r="N10" s="226"/>
    </row>
    <row r="11" spans="1:14" ht="14.65" customHeight="1">
      <c r="A11" s="228">
        <v>40054</v>
      </c>
      <c r="B11" s="228">
        <v>2</v>
      </c>
      <c r="C11" s="228">
        <v>1</v>
      </c>
      <c r="D11" s="228">
        <v>4</v>
      </c>
      <c r="E11" s="216" t="s">
        <v>385</v>
      </c>
      <c r="F11" s="388">
        <v>913111000</v>
      </c>
      <c r="G11" s="388">
        <v>310303136</v>
      </c>
      <c r="H11" s="154">
        <f>G11-F11</f>
        <v>-602807864</v>
      </c>
      <c r="I11" s="388">
        <v>366732410</v>
      </c>
      <c r="J11" s="61"/>
      <c r="K11" s="380"/>
      <c r="L11" s="380"/>
    </row>
    <row r="12" spans="1:14" s="227" customFormat="1" ht="14.65" customHeight="1">
      <c r="A12" s="440"/>
      <c r="B12" s="440">
        <v>3</v>
      </c>
      <c r="C12" s="440">
        <v>1</v>
      </c>
      <c r="D12" s="440">
        <v>4</v>
      </c>
      <c r="E12" s="434" t="s">
        <v>16</v>
      </c>
      <c r="F12" s="153">
        <f>SUM(F13:F14)</f>
        <v>7348000</v>
      </c>
      <c r="G12" s="153">
        <f>SUM(G13:G14)</f>
        <v>5909930</v>
      </c>
      <c r="H12" s="153">
        <f>G12-F12</f>
        <v>-1438070</v>
      </c>
      <c r="I12" s="153">
        <f>SUM(I13:I14)</f>
        <v>7497105</v>
      </c>
      <c r="J12" s="61"/>
      <c r="K12" s="380"/>
      <c r="L12" s="380"/>
      <c r="N12" s="226"/>
    </row>
    <row r="13" spans="1:14" ht="14.65" customHeight="1">
      <c r="A13" s="228">
        <v>42011</v>
      </c>
      <c r="B13" s="228">
        <v>3</v>
      </c>
      <c r="C13" s="228">
        <v>1</v>
      </c>
      <c r="D13" s="228">
        <v>4</v>
      </c>
      <c r="E13" s="216" t="s">
        <v>17</v>
      </c>
      <c r="F13" s="388">
        <v>317000</v>
      </c>
      <c r="G13" s="390">
        <v>0</v>
      </c>
      <c r="H13" s="154">
        <f>G13-F13</f>
        <v>-317000</v>
      </c>
      <c r="I13" s="388">
        <v>1470213</v>
      </c>
      <c r="J13" s="61"/>
      <c r="K13" s="380"/>
      <c r="L13" s="380"/>
    </row>
    <row r="14" spans="1:14" ht="14.65" customHeight="1">
      <c r="A14" s="228">
        <v>42013</v>
      </c>
      <c r="B14" s="228">
        <v>3</v>
      </c>
      <c r="C14" s="228">
        <v>1</v>
      </c>
      <c r="D14" s="228">
        <v>4</v>
      </c>
      <c r="E14" s="216" t="s">
        <v>18</v>
      </c>
      <c r="F14" s="388">
        <v>7031000</v>
      </c>
      <c r="G14" s="388">
        <v>5909930</v>
      </c>
      <c r="H14" s="154">
        <f>G14-F14</f>
        <v>-1121070</v>
      </c>
      <c r="I14" s="388">
        <v>6026892</v>
      </c>
      <c r="J14" s="61"/>
      <c r="K14" s="380"/>
      <c r="L14" s="380"/>
    </row>
    <row r="15" spans="1:14" ht="14.65" customHeight="1">
      <c r="A15" s="440"/>
      <c r="B15" s="440"/>
      <c r="C15" s="440">
        <v>2</v>
      </c>
      <c r="D15" s="440">
        <v>4</v>
      </c>
      <c r="E15" s="434" t="s">
        <v>386</v>
      </c>
      <c r="F15" s="153">
        <f>F16+F26+F56+F109+F115</f>
        <v>962819233</v>
      </c>
      <c r="G15" s="153">
        <f>G16+G26+G56+G109+G115</f>
        <v>943022061</v>
      </c>
      <c r="H15" s="153">
        <f>G15-F15</f>
        <v>-19797172</v>
      </c>
      <c r="I15" s="153">
        <f>I16+I26+I56+I109+I115</f>
        <v>920775284</v>
      </c>
      <c r="J15" s="61"/>
      <c r="K15" s="380"/>
      <c r="L15" s="380"/>
    </row>
    <row r="16" spans="1:14" s="227" customFormat="1" ht="14.65" customHeight="1">
      <c r="A16" s="440"/>
      <c r="B16" s="440">
        <v>2</v>
      </c>
      <c r="C16" s="440">
        <v>2</v>
      </c>
      <c r="D16" s="440">
        <v>4</v>
      </c>
      <c r="E16" s="434" t="s">
        <v>387</v>
      </c>
      <c r="F16" s="153">
        <f>SUM(F17:F25)</f>
        <v>99749600</v>
      </c>
      <c r="G16" s="153">
        <f>SUM(G17:G25)</f>
        <v>101170029</v>
      </c>
      <c r="H16" s="153">
        <f t="shared" ref="H16:H29" si="1">G16-F16</f>
        <v>1420429</v>
      </c>
      <c r="I16" s="153">
        <f>SUM(I17:I25)</f>
        <v>93760651</v>
      </c>
      <c r="J16" s="61"/>
      <c r="K16" s="380"/>
      <c r="L16" s="380"/>
      <c r="N16" s="226"/>
    </row>
    <row r="17" spans="1:14" ht="14.65" customHeight="1">
      <c r="A17" s="228">
        <v>42501</v>
      </c>
      <c r="B17" s="228">
        <v>2</v>
      </c>
      <c r="C17" s="228">
        <v>2</v>
      </c>
      <c r="D17" s="228">
        <v>4</v>
      </c>
      <c r="E17" s="437" t="s">
        <v>388</v>
      </c>
      <c r="F17" s="389">
        <v>50285600</v>
      </c>
      <c r="G17" s="389">
        <v>50592913</v>
      </c>
      <c r="H17" s="155">
        <f t="shared" si="1"/>
        <v>307313</v>
      </c>
      <c r="I17" s="389">
        <v>47136909</v>
      </c>
      <c r="J17" s="61"/>
      <c r="K17" s="380"/>
      <c r="L17" s="380"/>
    </row>
    <row r="18" spans="1:14" ht="14.65" customHeight="1">
      <c r="A18" s="228">
        <v>42503</v>
      </c>
      <c r="B18" s="228">
        <v>2</v>
      </c>
      <c r="C18" s="228">
        <v>2</v>
      </c>
      <c r="D18" s="228">
        <v>4</v>
      </c>
      <c r="E18" s="216" t="s">
        <v>389</v>
      </c>
      <c r="F18" s="388">
        <v>12000000</v>
      </c>
      <c r="G18" s="388">
        <v>16170619</v>
      </c>
      <c r="H18" s="154">
        <f t="shared" si="1"/>
        <v>4170619</v>
      </c>
      <c r="I18" s="388">
        <v>13758250</v>
      </c>
      <c r="J18" s="61"/>
      <c r="K18" s="380"/>
      <c r="L18" s="380"/>
    </row>
    <row r="19" spans="1:14" ht="14.65" customHeight="1">
      <c r="A19" s="228">
        <v>42504</v>
      </c>
      <c r="B19" s="228">
        <v>2</v>
      </c>
      <c r="C19" s="228">
        <v>2</v>
      </c>
      <c r="D19" s="228">
        <v>4</v>
      </c>
      <c r="E19" s="216" t="s">
        <v>390</v>
      </c>
      <c r="F19" s="389">
        <v>19000000</v>
      </c>
      <c r="G19" s="389">
        <v>20509521</v>
      </c>
      <c r="H19" s="154">
        <f t="shared" si="1"/>
        <v>1509521</v>
      </c>
      <c r="I19" s="389">
        <v>18146001</v>
      </c>
      <c r="J19" s="61"/>
      <c r="K19" s="380"/>
      <c r="L19" s="380"/>
    </row>
    <row r="20" spans="1:14" ht="14.65" customHeight="1">
      <c r="A20" s="228">
        <v>42506</v>
      </c>
      <c r="B20" s="228">
        <v>2</v>
      </c>
      <c r="C20" s="228">
        <v>2</v>
      </c>
      <c r="D20" s="228">
        <v>4</v>
      </c>
      <c r="E20" s="216" t="s">
        <v>391</v>
      </c>
      <c r="F20" s="388">
        <v>150000</v>
      </c>
      <c r="G20" s="388">
        <v>63240</v>
      </c>
      <c r="H20" s="154">
        <f t="shared" si="1"/>
        <v>-86760</v>
      </c>
      <c r="I20" s="388">
        <v>142072</v>
      </c>
      <c r="J20" s="61"/>
      <c r="K20" s="380"/>
      <c r="L20" s="380"/>
    </row>
    <row r="21" spans="1:14" ht="14.65" customHeight="1">
      <c r="A21" s="228">
        <v>42507</v>
      </c>
      <c r="B21" s="228">
        <v>2</v>
      </c>
      <c r="C21" s="228">
        <v>2</v>
      </c>
      <c r="D21" s="228">
        <v>4</v>
      </c>
      <c r="E21" s="216" t="s">
        <v>1018</v>
      </c>
      <c r="F21" s="389">
        <v>950000</v>
      </c>
      <c r="G21" s="389">
        <v>613</v>
      </c>
      <c r="H21" s="154">
        <f t="shared" si="1"/>
        <v>-949387</v>
      </c>
      <c r="I21" s="389">
        <v>5158</v>
      </c>
      <c r="J21" s="61"/>
      <c r="K21" s="380"/>
      <c r="L21" s="380"/>
    </row>
    <row r="22" spans="1:14" ht="14.65" customHeight="1">
      <c r="A22" s="228">
        <v>42509</v>
      </c>
      <c r="B22" s="228">
        <v>2</v>
      </c>
      <c r="C22" s="228">
        <v>2</v>
      </c>
      <c r="D22" s="228">
        <v>4</v>
      </c>
      <c r="E22" s="216" t="s">
        <v>392</v>
      </c>
      <c r="F22" s="388">
        <v>10750000</v>
      </c>
      <c r="G22" s="388">
        <v>8104475</v>
      </c>
      <c r="H22" s="154">
        <f t="shared" si="1"/>
        <v>-2645525</v>
      </c>
      <c r="I22" s="388">
        <v>8697969</v>
      </c>
      <c r="J22" s="61"/>
      <c r="K22" s="380"/>
      <c r="L22" s="380"/>
    </row>
    <row r="23" spans="1:14" ht="14.65" customHeight="1">
      <c r="A23" s="228">
        <v>42511</v>
      </c>
      <c r="B23" s="228">
        <v>2</v>
      </c>
      <c r="C23" s="228">
        <v>2</v>
      </c>
      <c r="D23" s="228">
        <v>4</v>
      </c>
      <c r="E23" s="216" t="s">
        <v>393</v>
      </c>
      <c r="F23" s="389">
        <v>5000000</v>
      </c>
      <c r="G23" s="389">
        <v>4509309</v>
      </c>
      <c r="H23" s="154">
        <f>G23-F23</f>
        <v>-490691</v>
      </c>
      <c r="I23" s="389">
        <v>4459944</v>
      </c>
      <c r="J23" s="61"/>
      <c r="K23" s="380"/>
      <c r="L23" s="380"/>
    </row>
    <row r="24" spans="1:14" ht="14.65" customHeight="1">
      <c r="A24" s="228">
        <v>42512</v>
      </c>
      <c r="B24" s="228">
        <v>2</v>
      </c>
      <c r="C24" s="228">
        <v>2</v>
      </c>
      <c r="D24" s="228">
        <v>4</v>
      </c>
      <c r="E24" s="216" t="s">
        <v>394</v>
      </c>
      <c r="F24" s="388">
        <v>1600000</v>
      </c>
      <c r="G24" s="388">
        <v>1191727</v>
      </c>
      <c r="H24" s="154">
        <f t="shared" si="1"/>
        <v>-408273</v>
      </c>
      <c r="I24" s="388">
        <v>1397741</v>
      </c>
      <c r="J24" s="61"/>
      <c r="K24" s="380"/>
      <c r="L24" s="380"/>
    </row>
    <row r="25" spans="1:14" ht="14.65" customHeight="1">
      <c r="A25" s="228">
        <v>42513</v>
      </c>
      <c r="B25" s="228">
        <v>2</v>
      </c>
      <c r="C25" s="228">
        <v>2</v>
      </c>
      <c r="D25" s="228">
        <v>4</v>
      </c>
      <c r="E25" s="216" t="s">
        <v>395</v>
      </c>
      <c r="F25" s="389">
        <v>14000</v>
      </c>
      <c r="G25" s="389">
        <v>27612</v>
      </c>
      <c r="H25" s="154">
        <f t="shared" si="1"/>
        <v>13612</v>
      </c>
      <c r="I25" s="389">
        <v>16607</v>
      </c>
      <c r="J25" s="61"/>
      <c r="K25" s="380"/>
      <c r="L25" s="380"/>
    </row>
    <row r="26" spans="1:14" s="227" customFormat="1" ht="14.65" customHeight="1">
      <c r="A26" s="440"/>
      <c r="B26" s="440">
        <v>3</v>
      </c>
      <c r="C26" s="440">
        <v>2</v>
      </c>
      <c r="D26" s="440">
        <v>4</v>
      </c>
      <c r="E26" s="434" t="s">
        <v>22</v>
      </c>
      <c r="F26" s="157">
        <f>F27+F28+F29+F30+F31+F32+F33+F34+F35+F36+F39+F40+F41+F42+F43+F44+F45+F47+F48+F49+F50+F53+F54+F55+F46+F51+F52+F37+F38</f>
        <v>31551186</v>
      </c>
      <c r="G26" s="157">
        <f>G27+G28+G29+G30+G31+G32+G33+G34+G35+G36+G39+G40+G41+G42+G43+G44+G45+G47+G48+G49+G50+G53+G54+G55+G46+G51+G52+G37+G38</f>
        <v>16671847</v>
      </c>
      <c r="H26" s="153">
        <f>G26-F26</f>
        <v>-14879339</v>
      </c>
      <c r="I26" s="157">
        <f>I27+I28+I29+I30+I31+I32+I33+I34+I35+I36+I39+I40+I41+I42+I43+I44+I45+I47+I48+I49+I50+I53+I54+I55+I46+I51+I52+I37+I38</f>
        <v>15675149</v>
      </c>
      <c r="J26" s="61"/>
      <c r="K26" s="380"/>
      <c r="L26" s="380"/>
      <c r="N26" s="226"/>
    </row>
    <row r="27" spans="1:14" ht="14.65" customHeight="1">
      <c r="A27" s="228">
        <v>43011</v>
      </c>
      <c r="B27" s="228">
        <v>3</v>
      </c>
      <c r="C27" s="228">
        <v>2</v>
      </c>
      <c r="D27" s="228">
        <v>4</v>
      </c>
      <c r="E27" s="216" t="s">
        <v>24</v>
      </c>
      <c r="F27" s="388">
        <v>5561973</v>
      </c>
      <c r="G27" s="388">
        <v>5695178</v>
      </c>
      <c r="H27" s="154">
        <f t="shared" si="1"/>
        <v>133205</v>
      </c>
      <c r="I27" s="388">
        <v>4952489</v>
      </c>
      <c r="J27" s="61"/>
      <c r="K27" s="380"/>
      <c r="L27" s="380"/>
    </row>
    <row r="28" spans="1:14" ht="14.65" customHeight="1">
      <c r="A28" s="228">
        <v>43031</v>
      </c>
      <c r="B28" s="228">
        <v>3</v>
      </c>
      <c r="C28" s="228">
        <v>2</v>
      </c>
      <c r="D28" s="228">
        <v>4</v>
      </c>
      <c r="E28" s="216" t="s">
        <v>26</v>
      </c>
      <c r="F28" s="390">
        <v>0</v>
      </c>
      <c r="G28" s="389">
        <v>12000</v>
      </c>
      <c r="H28" s="154">
        <f>G28-F28</f>
        <v>12000</v>
      </c>
      <c r="I28" s="389">
        <v>12200</v>
      </c>
      <c r="J28" s="61"/>
      <c r="K28" s="380"/>
      <c r="L28" s="380"/>
    </row>
    <row r="29" spans="1:14" ht="14.65" customHeight="1">
      <c r="A29" s="228">
        <v>43041</v>
      </c>
      <c r="B29" s="228">
        <v>3</v>
      </c>
      <c r="C29" s="228">
        <v>2</v>
      </c>
      <c r="D29" s="228">
        <v>4</v>
      </c>
      <c r="E29" s="216" t="s">
        <v>27</v>
      </c>
      <c r="F29" s="388">
        <v>268250</v>
      </c>
      <c r="G29" s="388">
        <v>275097</v>
      </c>
      <c r="H29" s="154">
        <f t="shared" si="1"/>
        <v>6847</v>
      </c>
      <c r="I29" s="388">
        <v>244430</v>
      </c>
      <c r="J29" s="61"/>
      <c r="K29" s="380"/>
      <c r="L29" s="380"/>
    </row>
    <row r="30" spans="1:14" ht="14.65" customHeight="1">
      <c r="A30" s="228">
        <v>43042</v>
      </c>
      <c r="B30" s="228">
        <v>3</v>
      </c>
      <c r="C30" s="228">
        <v>2</v>
      </c>
      <c r="D30" s="228">
        <v>4</v>
      </c>
      <c r="E30" s="216" t="s">
        <v>396</v>
      </c>
      <c r="F30" s="389">
        <v>150000</v>
      </c>
      <c r="G30" s="389">
        <v>162775</v>
      </c>
      <c r="H30" s="154">
        <f>G30-F30</f>
        <v>12775</v>
      </c>
      <c r="I30" s="389">
        <v>114435</v>
      </c>
      <c r="J30" s="61"/>
      <c r="K30" s="380"/>
      <c r="L30" s="380"/>
    </row>
    <row r="31" spans="1:14" ht="14.65" customHeight="1">
      <c r="A31" s="228">
        <v>43043</v>
      </c>
      <c r="B31" s="228">
        <v>3</v>
      </c>
      <c r="C31" s="228">
        <v>2</v>
      </c>
      <c r="D31" s="228">
        <v>4</v>
      </c>
      <c r="E31" s="216" t="s">
        <v>397</v>
      </c>
      <c r="F31" s="388">
        <v>350000</v>
      </c>
      <c r="G31" s="388">
        <v>1042545</v>
      </c>
      <c r="H31" s="154">
        <f>G31-F31</f>
        <v>692545</v>
      </c>
      <c r="I31" s="388">
        <v>1911671</v>
      </c>
      <c r="J31" s="61"/>
      <c r="K31" s="380"/>
      <c r="L31" s="380"/>
    </row>
    <row r="32" spans="1:14" ht="14.65" customHeight="1">
      <c r="A32" s="228">
        <v>43044</v>
      </c>
      <c r="B32" s="228">
        <v>3</v>
      </c>
      <c r="C32" s="228">
        <v>2</v>
      </c>
      <c r="D32" s="228">
        <v>4</v>
      </c>
      <c r="E32" s="216" t="s">
        <v>398</v>
      </c>
      <c r="F32" s="389">
        <v>1400000</v>
      </c>
      <c r="G32" s="389">
        <v>1499560</v>
      </c>
      <c r="H32" s="154">
        <f t="shared" ref="H32:H63" si="2">G32-F32</f>
        <v>99560</v>
      </c>
      <c r="I32" s="389">
        <v>1333510</v>
      </c>
      <c r="J32" s="61"/>
      <c r="K32" s="380"/>
      <c r="L32" s="380"/>
    </row>
    <row r="33" spans="1:12" ht="14.65" customHeight="1">
      <c r="A33" s="228">
        <v>43045</v>
      </c>
      <c r="B33" s="228">
        <v>3</v>
      </c>
      <c r="C33" s="228">
        <v>2</v>
      </c>
      <c r="D33" s="228">
        <v>4</v>
      </c>
      <c r="E33" s="216" t="s">
        <v>399</v>
      </c>
      <c r="F33" s="388">
        <v>400000</v>
      </c>
      <c r="G33" s="388">
        <v>922446</v>
      </c>
      <c r="H33" s="154">
        <f t="shared" si="2"/>
        <v>522446</v>
      </c>
      <c r="I33" s="388">
        <v>376296</v>
      </c>
      <c r="J33" s="61"/>
      <c r="K33" s="380"/>
      <c r="L33" s="380"/>
    </row>
    <row r="34" spans="1:12" ht="14.65" customHeight="1">
      <c r="A34" s="228">
        <v>43046</v>
      </c>
      <c r="B34" s="228">
        <v>3</v>
      </c>
      <c r="C34" s="228">
        <v>2</v>
      </c>
      <c r="D34" s="228">
        <v>4</v>
      </c>
      <c r="E34" s="216" t="s">
        <v>400</v>
      </c>
      <c r="F34" s="389">
        <v>1021941</v>
      </c>
      <c r="G34" s="389">
        <v>1667825</v>
      </c>
      <c r="H34" s="155">
        <f>G34-F34</f>
        <v>645884</v>
      </c>
      <c r="I34" s="389">
        <v>1115125</v>
      </c>
      <c r="J34" s="61"/>
      <c r="K34" s="380"/>
      <c r="L34" s="380"/>
    </row>
    <row r="35" spans="1:12" ht="14.65" customHeight="1">
      <c r="A35" s="228">
        <v>43052</v>
      </c>
      <c r="B35" s="228">
        <v>3</v>
      </c>
      <c r="C35" s="228">
        <v>2</v>
      </c>
      <c r="D35" s="228">
        <v>4</v>
      </c>
      <c r="E35" s="216" t="s">
        <v>401</v>
      </c>
      <c r="F35" s="388">
        <v>500000</v>
      </c>
      <c r="G35" s="388">
        <v>392440</v>
      </c>
      <c r="H35" s="155">
        <f t="shared" si="2"/>
        <v>-107560</v>
      </c>
      <c r="I35" s="388">
        <v>420670</v>
      </c>
      <c r="J35" s="61"/>
      <c r="K35" s="380"/>
      <c r="L35" s="380"/>
    </row>
    <row r="36" spans="1:12" ht="14.65" customHeight="1">
      <c r="A36" s="228">
        <v>43053</v>
      </c>
      <c r="B36" s="228">
        <v>3</v>
      </c>
      <c r="C36" s="228">
        <v>2</v>
      </c>
      <c r="D36" s="228">
        <v>4</v>
      </c>
      <c r="E36" s="216" t="s">
        <v>402</v>
      </c>
      <c r="F36" s="389">
        <v>1000</v>
      </c>
      <c r="G36" s="389">
        <v>570</v>
      </c>
      <c r="H36" s="155">
        <f t="shared" si="2"/>
        <v>-430</v>
      </c>
      <c r="I36" s="389">
        <v>929</v>
      </c>
      <c r="J36" s="57"/>
      <c r="K36" s="380"/>
      <c r="L36" s="380"/>
    </row>
    <row r="37" spans="1:12" ht="14.65" customHeight="1">
      <c r="A37" s="228">
        <v>43054</v>
      </c>
      <c r="B37" s="228">
        <v>3</v>
      </c>
      <c r="C37" s="228">
        <v>2</v>
      </c>
      <c r="D37" s="228">
        <v>4</v>
      </c>
      <c r="E37" s="216" t="s">
        <v>403</v>
      </c>
      <c r="F37" s="388">
        <v>130000</v>
      </c>
      <c r="G37" s="388">
        <v>135850</v>
      </c>
      <c r="H37" s="155">
        <f t="shared" si="2"/>
        <v>5850</v>
      </c>
      <c r="I37" s="388">
        <v>176613</v>
      </c>
      <c r="J37" s="61"/>
      <c r="K37" s="380"/>
      <c r="L37" s="380"/>
    </row>
    <row r="38" spans="1:12" ht="14.65" customHeight="1">
      <c r="A38" s="228">
        <v>43071</v>
      </c>
      <c r="B38" s="228">
        <v>3</v>
      </c>
      <c r="C38" s="228">
        <v>2</v>
      </c>
      <c r="D38" s="228">
        <v>4</v>
      </c>
      <c r="E38" s="216" t="s">
        <v>29</v>
      </c>
      <c r="F38" s="389">
        <v>100000</v>
      </c>
      <c r="G38" s="390">
        <v>0</v>
      </c>
      <c r="H38" s="155">
        <f t="shared" si="2"/>
        <v>-100000</v>
      </c>
      <c r="I38" s="390">
        <v>0</v>
      </c>
      <c r="J38" s="61"/>
      <c r="K38" s="380"/>
      <c r="L38" s="380"/>
    </row>
    <row r="39" spans="1:12" ht="14.65" customHeight="1">
      <c r="A39" s="228">
        <v>43081</v>
      </c>
      <c r="B39" s="228">
        <v>3</v>
      </c>
      <c r="C39" s="228">
        <v>2</v>
      </c>
      <c r="D39" s="228">
        <v>4</v>
      </c>
      <c r="E39" s="216" t="s">
        <v>404</v>
      </c>
      <c r="F39" s="388">
        <v>500000</v>
      </c>
      <c r="G39" s="388">
        <v>400000</v>
      </c>
      <c r="H39" s="154">
        <f t="shared" si="2"/>
        <v>-100000</v>
      </c>
      <c r="I39" s="388">
        <v>650000</v>
      </c>
      <c r="J39" s="61"/>
      <c r="K39" s="380"/>
      <c r="L39" s="380"/>
    </row>
    <row r="40" spans="1:12" ht="14.65" customHeight="1">
      <c r="A40" s="228">
        <v>43082</v>
      </c>
      <c r="B40" s="228">
        <v>3</v>
      </c>
      <c r="C40" s="228">
        <v>2</v>
      </c>
      <c r="D40" s="228">
        <v>4</v>
      </c>
      <c r="E40" s="216" t="s">
        <v>405</v>
      </c>
      <c r="F40" s="389">
        <v>20000</v>
      </c>
      <c r="G40" s="389">
        <v>17150</v>
      </c>
      <c r="H40" s="155">
        <f t="shared" si="2"/>
        <v>-2850</v>
      </c>
      <c r="I40" s="389">
        <v>22250</v>
      </c>
      <c r="J40" s="61"/>
      <c r="K40" s="380"/>
      <c r="L40" s="380"/>
    </row>
    <row r="41" spans="1:12" ht="14.65" customHeight="1">
      <c r="A41" s="228">
        <v>43091</v>
      </c>
      <c r="B41" s="228">
        <v>3</v>
      </c>
      <c r="C41" s="228">
        <v>2</v>
      </c>
      <c r="D41" s="228">
        <v>4</v>
      </c>
      <c r="E41" s="216" t="s">
        <v>406</v>
      </c>
      <c r="F41" s="388">
        <v>490000</v>
      </c>
      <c r="G41" s="388">
        <v>320000</v>
      </c>
      <c r="H41" s="155">
        <f t="shared" si="2"/>
        <v>-170000</v>
      </c>
      <c r="I41" s="388">
        <v>200000</v>
      </c>
      <c r="J41" s="61"/>
      <c r="K41" s="380"/>
      <c r="L41" s="380"/>
    </row>
    <row r="42" spans="1:12" ht="14.65" customHeight="1">
      <c r="A42" s="228">
        <v>43092</v>
      </c>
      <c r="B42" s="228">
        <v>3</v>
      </c>
      <c r="C42" s="228">
        <v>2</v>
      </c>
      <c r="D42" s="228">
        <v>4</v>
      </c>
      <c r="E42" s="216" t="s">
        <v>407</v>
      </c>
      <c r="F42" s="389">
        <v>58000</v>
      </c>
      <c r="G42" s="389">
        <v>69400</v>
      </c>
      <c r="H42" s="154">
        <f t="shared" si="2"/>
        <v>11400</v>
      </c>
      <c r="I42" s="389">
        <v>51600</v>
      </c>
      <c r="J42" s="61"/>
      <c r="K42" s="380"/>
      <c r="L42" s="380"/>
    </row>
    <row r="43" spans="1:12" ht="14.65" customHeight="1">
      <c r="A43" s="228">
        <v>43094</v>
      </c>
      <c r="B43" s="228">
        <v>3</v>
      </c>
      <c r="C43" s="228">
        <v>2</v>
      </c>
      <c r="D43" s="228">
        <v>4</v>
      </c>
      <c r="E43" s="216" t="s">
        <v>408</v>
      </c>
      <c r="F43" s="388">
        <v>1000</v>
      </c>
      <c r="G43" s="388">
        <v>2060</v>
      </c>
      <c r="H43" s="154">
        <f t="shared" si="2"/>
        <v>1060</v>
      </c>
      <c r="I43" s="388">
        <v>1818</v>
      </c>
      <c r="J43" s="61"/>
      <c r="K43" s="380"/>
      <c r="L43" s="380"/>
    </row>
    <row r="44" spans="1:12" ht="14.65" customHeight="1">
      <c r="A44" s="228">
        <v>43096</v>
      </c>
      <c r="B44" s="228">
        <v>3</v>
      </c>
      <c r="C44" s="228">
        <v>2</v>
      </c>
      <c r="D44" s="228">
        <v>4</v>
      </c>
      <c r="E44" s="216" t="s">
        <v>409</v>
      </c>
      <c r="F44" s="389">
        <v>52000</v>
      </c>
      <c r="G44" s="389">
        <v>64900</v>
      </c>
      <c r="H44" s="155">
        <f t="shared" si="2"/>
        <v>12900</v>
      </c>
      <c r="I44" s="389">
        <v>63500</v>
      </c>
      <c r="J44" s="61"/>
      <c r="K44" s="380"/>
      <c r="L44" s="380"/>
    </row>
    <row r="45" spans="1:12" ht="14.65" customHeight="1">
      <c r="A45" s="228">
        <v>43097</v>
      </c>
      <c r="B45" s="228">
        <v>3</v>
      </c>
      <c r="C45" s="228">
        <v>2</v>
      </c>
      <c r="D45" s="228">
        <v>4</v>
      </c>
      <c r="E45" s="216" t="s">
        <v>410</v>
      </c>
      <c r="F45" s="388">
        <v>5000</v>
      </c>
      <c r="G45" s="388">
        <v>3500</v>
      </c>
      <c r="H45" s="155">
        <f t="shared" si="2"/>
        <v>-1500</v>
      </c>
      <c r="I45" s="388">
        <v>2000</v>
      </c>
      <c r="J45" s="61"/>
      <c r="K45" s="380"/>
      <c r="L45" s="380"/>
    </row>
    <row r="46" spans="1:12" ht="14.65" customHeight="1">
      <c r="A46" s="228">
        <v>43098</v>
      </c>
      <c r="B46" s="228">
        <v>3</v>
      </c>
      <c r="C46" s="228">
        <v>2</v>
      </c>
      <c r="D46" s="228">
        <v>4</v>
      </c>
      <c r="E46" s="216" t="s">
        <v>411</v>
      </c>
      <c r="F46" s="389">
        <v>261830</v>
      </c>
      <c r="G46" s="389">
        <v>201304</v>
      </c>
      <c r="H46" s="155">
        <f t="shared" si="2"/>
        <v>-60526</v>
      </c>
      <c r="I46" s="389">
        <v>273527</v>
      </c>
      <c r="J46" s="61"/>
      <c r="K46" s="380"/>
      <c r="L46" s="380"/>
    </row>
    <row r="47" spans="1:12" ht="14.65" customHeight="1">
      <c r="A47" s="228">
        <v>44041</v>
      </c>
      <c r="B47" s="228">
        <v>3</v>
      </c>
      <c r="C47" s="228">
        <v>2</v>
      </c>
      <c r="D47" s="228">
        <v>4</v>
      </c>
      <c r="E47" s="216" t="s">
        <v>412</v>
      </c>
      <c r="F47" s="388">
        <v>450000</v>
      </c>
      <c r="G47" s="388">
        <v>577795</v>
      </c>
      <c r="H47" s="155">
        <f t="shared" si="2"/>
        <v>127795</v>
      </c>
      <c r="I47" s="388">
        <v>570583</v>
      </c>
      <c r="J47" s="61"/>
      <c r="K47" s="380"/>
      <c r="L47" s="380"/>
    </row>
    <row r="48" spans="1:12" ht="14.65" customHeight="1">
      <c r="A48" s="228">
        <v>44042</v>
      </c>
      <c r="B48" s="228">
        <v>3</v>
      </c>
      <c r="C48" s="228">
        <v>2</v>
      </c>
      <c r="D48" s="228">
        <v>4</v>
      </c>
      <c r="E48" s="216" t="s">
        <v>413</v>
      </c>
      <c r="F48" s="389">
        <v>560000</v>
      </c>
      <c r="G48" s="389">
        <v>563650</v>
      </c>
      <c r="H48" s="155">
        <f t="shared" si="2"/>
        <v>3650</v>
      </c>
      <c r="I48" s="389">
        <v>537100</v>
      </c>
      <c r="J48" s="61"/>
      <c r="K48" s="380"/>
      <c r="L48" s="380"/>
    </row>
    <row r="49" spans="1:14" ht="14.65" customHeight="1">
      <c r="A49" s="228">
        <v>44043</v>
      </c>
      <c r="B49" s="228">
        <v>3</v>
      </c>
      <c r="C49" s="228">
        <v>2</v>
      </c>
      <c r="D49" s="228">
        <v>4</v>
      </c>
      <c r="E49" s="216" t="s">
        <v>414</v>
      </c>
      <c r="F49" s="388">
        <v>1406000</v>
      </c>
      <c r="G49" s="388">
        <v>1428390</v>
      </c>
      <c r="H49" s="155">
        <f t="shared" si="2"/>
        <v>22390</v>
      </c>
      <c r="I49" s="388">
        <v>1430710</v>
      </c>
      <c r="J49" s="61"/>
      <c r="K49" s="380"/>
      <c r="L49" s="380"/>
    </row>
    <row r="50" spans="1:14" ht="14.65" customHeight="1">
      <c r="A50" s="228">
        <v>44044</v>
      </c>
      <c r="B50" s="228">
        <v>3</v>
      </c>
      <c r="C50" s="228">
        <v>2</v>
      </c>
      <c r="D50" s="228">
        <v>4</v>
      </c>
      <c r="E50" s="216" t="s">
        <v>415</v>
      </c>
      <c r="F50" s="389">
        <v>20000</v>
      </c>
      <c r="G50" s="389">
        <v>25500</v>
      </c>
      <c r="H50" s="155">
        <f t="shared" si="2"/>
        <v>5500</v>
      </c>
      <c r="I50" s="389">
        <v>24690</v>
      </c>
      <c r="J50" s="61"/>
      <c r="K50" s="380"/>
      <c r="L50" s="380"/>
    </row>
    <row r="51" spans="1:14" ht="14.65" customHeight="1">
      <c r="A51" s="228">
        <v>44047</v>
      </c>
      <c r="B51" s="228">
        <v>3</v>
      </c>
      <c r="C51" s="228">
        <v>2</v>
      </c>
      <c r="D51" s="228">
        <v>4</v>
      </c>
      <c r="E51" s="216" t="s">
        <v>1019</v>
      </c>
      <c r="F51" s="388">
        <v>4000</v>
      </c>
      <c r="G51" s="388">
        <v>4200</v>
      </c>
      <c r="H51" s="389">
        <f t="shared" si="2"/>
        <v>200</v>
      </c>
      <c r="I51" s="388">
        <v>2100</v>
      </c>
      <c r="J51" s="61"/>
      <c r="K51" s="380"/>
      <c r="L51" s="380"/>
    </row>
    <row r="52" spans="1:14" ht="14.65" customHeight="1">
      <c r="A52" s="228">
        <v>44048</v>
      </c>
      <c r="B52" s="228">
        <v>3</v>
      </c>
      <c r="C52" s="228">
        <v>2</v>
      </c>
      <c r="D52" s="228">
        <v>4</v>
      </c>
      <c r="E52" s="216" t="s">
        <v>416</v>
      </c>
      <c r="F52" s="389">
        <v>1320000</v>
      </c>
      <c r="G52" s="389">
        <v>251114</v>
      </c>
      <c r="H52" s="154">
        <f t="shared" si="2"/>
        <v>-1068886</v>
      </c>
      <c r="I52" s="389">
        <v>217720</v>
      </c>
      <c r="J52" s="61"/>
      <c r="K52" s="380"/>
      <c r="L52" s="380"/>
    </row>
    <row r="53" spans="1:14" ht="14.65" customHeight="1">
      <c r="A53" s="228">
        <v>44061</v>
      </c>
      <c r="B53" s="228">
        <v>3</v>
      </c>
      <c r="C53" s="228">
        <v>2</v>
      </c>
      <c r="D53" s="228">
        <v>4</v>
      </c>
      <c r="E53" s="216" t="s">
        <v>417</v>
      </c>
      <c r="F53" s="388">
        <v>15620192</v>
      </c>
      <c r="G53" s="388">
        <v>113940</v>
      </c>
      <c r="H53" s="155">
        <f t="shared" si="2"/>
        <v>-15506252</v>
      </c>
      <c r="I53" s="388">
        <v>127426</v>
      </c>
      <c r="J53" s="61"/>
      <c r="K53" s="380"/>
      <c r="L53" s="380"/>
    </row>
    <row r="54" spans="1:14" ht="14.65" customHeight="1">
      <c r="A54" s="228">
        <v>44063</v>
      </c>
      <c r="B54" s="228">
        <v>3</v>
      </c>
      <c r="C54" s="228">
        <v>2</v>
      </c>
      <c r="D54" s="228">
        <v>4</v>
      </c>
      <c r="E54" s="216" t="s">
        <v>418</v>
      </c>
      <c r="F54" s="388">
        <v>450000</v>
      </c>
      <c r="G54" s="388">
        <v>606911</v>
      </c>
      <c r="H54" s="154">
        <f t="shared" si="2"/>
        <v>156911</v>
      </c>
      <c r="I54" s="388">
        <v>589535</v>
      </c>
      <c r="J54" s="61"/>
      <c r="K54" s="380"/>
      <c r="L54" s="380"/>
    </row>
    <row r="55" spans="1:14" ht="14.65" customHeight="1">
      <c r="A55" s="228">
        <v>44064</v>
      </c>
      <c r="B55" s="228">
        <v>3</v>
      </c>
      <c r="C55" s="228">
        <v>2</v>
      </c>
      <c r="D55" s="228">
        <v>4</v>
      </c>
      <c r="E55" s="216" t="s">
        <v>419</v>
      </c>
      <c r="F55" s="389">
        <v>450000</v>
      </c>
      <c r="G55" s="389">
        <v>215747</v>
      </c>
      <c r="H55" s="155">
        <f t="shared" si="2"/>
        <v>-234253</v>
      </c>
      <c r="I55" s="389">
        <v>252222</v>
      </c>
      <c r="J55" s="61"/>
      <c r="K55" s="380"/>
      <c r="L55" s="380"/>
    </row>
    <row r="56" spans="1:14" s="227" customFormat="1" ht="14.65" customHeight="1">
      <c r="A56" s="440"/>
      <c r="B56" s="440">
        <v>4</v>
      </c>
      <c r="C56" s="440">
        <v>2</v>
      </c>
      <c r="D56" s="440">
        <v>4</v>
      </c>
      <c r="E56" s="434" t="s">
        <v>32</v>
      </c>
      <c r="F56" s="157">
        <f>F57+F62+F63+F64+F65+F66+F67+F69+F70+F71+F72+F73+F74+F75+F76+F77+F78+F79+F80+F81+F82+F83+F84+F85+F86+F87+F88+F89+F90+F92+F93+F94+F95+F97+F99+F100+F101+F102+F103+F104+F105+F68+F96+F98+F106</f>
        <v>194163447</v>
      </c>
      <c r="G56" s="157">
        <f>G57+G62+G63+G64+G65+G66+G67+G69+G70+G71+G72+G73+G74+G75+G76+G77+G78+G79+G80+G81+G82+G83+G84+G85+G86+G87+G88+G89+G90+G92+G93+G94+G95+G97+G99+G100+G101+G102+G103+G104+G105+G68+G96+G98+G106+G91+G107+G108</f>
        <v>145427556</v>
      </c>
      <c r="H56" s="153">
        <f t="shared" si="2"/>
        <v>-48735891</v>
      </c>
      <c r="I56" s="157">
        <f>I57+I62+I63+I64+I65+I66+I67+I69+I70+I71+I72+I73+I74+I75+I76+I77+I78+I79+I80+I81+I82+I83+I84+I85+I86+I87+I88+I89+I90+I92+I93+I94+I95+I97+I99+I100+I101+I102+I103+I104+I105+I68+I96+I98+I106+I91+I107+I108</f>
        <v>146929374</v>
      </c>
      <c r="J56" s="61"/>
      <c r="K56" s="380"/>
      <c r="L56" s="380"/>
      <c r="N56" s="226"/>
    </row>
    <row r="57" spans="1:14" ht="14.65" customHeight="1">
      <c r="A57" s="228">
        <v>44011</v>
      </c>
      <c r="B57" s="228">
        <v>4</v>
      </c>
      <c r="C57" s="228">
        <v>2</v>
      </c>
      <c r="D57" s="228">
        <v>4</v>
      </c>
      <c r="E57" s="216" t="s">
        <v>34</v>
      </c>
      <c r="F57" s="388">
        <v>2377973</v>
      </c>
      <c r="G57" s="388">
        <v>1513376</v>
      </c>
      <c r="H57" s="154">
        <f t="shared" si="2"/>
        <v>-864597</v>
      </c>
      <c r="I57" s="388">
        <v>1438846</v>
      </c>
      <c r="J57" s="61"/>
      <c r="K57" s="380"/>
      <c r="L57" s="380"/>
    </row>
    <row r="58" spans="1:14" ht="30.95" customHeight="1">
      <c r="A58" s="498" t="s">
        <v>421</v>
      </c>
      <c r="B58" s="485"/>
      <c r="C58" s="485"/>
      <c r="D58" s="485"/>
      <c r="E58" s="485"/>
      <c r="F58" s="485"/>
      <c r="G58" s="485"/>
      <c r="H58" s="485"/>
      <c r="I58" s="485"/>
      <c r="J58" s="61"/>
      <c r="K58" s="380"/>
      <c r="L58" s="380"/>
    </row>
    <row r="59" spans="1:14" ht="23.1" customHeight="1">
      <c r="A59" s="538" t="s">
        <v>291</v>
      </c>
      <c r="B59" s="538"/>
      <c r="C59" s="538"/>
      <c r="D59" s="538"/>
      <c r="E59" s="538"/>
      <c r="F59" s="538"/>
      <c r="G59" s="538"/>
      <c r="H59" s="538"/>
      <c r="I59" s="538"/>
      <c r="J59" s="61"/>
      <c r="K59" s="380"/>
      <c r="L59" s="380"/>
    </row>
    <row r="60" spans="1:14" ht="16.350000000000001" customHeight="1">
      <c r="A60" s="542" t="s">
        <v>0</v>
      </c>
      <c r="B60" s="542"/>
      <c r="C60" s="542"/>
      <c r="D60" s="542"/>
      <c r="E60" s="543" t="s">
        <v>381</v>
      </c>
      <c r="F60" s="542">
        <v>2024</v>
      </c>
      <c r="G60" s="542"/>
      <c r="H60" s="542"/>
      <c r="I60" s="544" t="s">
        <v>382</v>
      </c>
      <c r="J60" s="61"/>
      <c r="K60" s="380"/>
      <c r="L60" s="380"/>
    </row>
    <row r="61" spans="1:14" ht="16.350000000000001" customHeight="1">
      <c r="A61" s="280" t="s">
        <v>3</v>
      </c>
      <c r="B61" s="280" t="s">
        <v>4</v>
      </c>
      <c r="C61" s="280" t="s">
        <v>5</v>
      </c>
      <c r="D61" s="280" t="s">
        <v>6</v>
      </c>
      <c r="E61" s="546"/>
      <c r="F61" s="391" t="s">
        <v>293</v>
      </c>
      <c r="G61" s="391" t="s">
        <v>330</v>
      </c>
      <c r="H61" s="392" t="s">
        <v>383</v>
      </c>
      <c r="I61" s="545"/>
      <c r="J61" s="61"/>
      <c r="K61" s="380"/>
      <c r="L61" s="380"/>
    </row>
    <row r="62" spans="1:14" ht="14.65" customHeight="1">
      <c r="A62" s="228">
        <v>44012</v>
      </c>
      <c r="B62" s="228">
        <v>4</v>
      </c>
      <c r="C62" s="228">
        <v>2</v>
      </c>
      <c r="D62" s="228">
        <v>4</v>
      </c>
      <c r="E62" s="216" t="s">
        <v>35</v>
      </c>
      <c r="F62" s="389">
        <v>4626843</v>
      </c>
      <c r="G62" s="389">
        <v>2816667</v>
      </c>
      <c r="H62" s="154">
        <f t="shared" si="2"/>
        <v>-1810176</v>
      </c>
      <c r="I62" s="389">
        <v>3503213</v>
      </c>
      <c r="J62" s="61"/>
      <c r="K62" s="380"/>
      <c r="L62" s="380"/>
    </row>
    <row r="63" spans="1:14" ht="14.65" customHeight="1">
      <c r="A63" s="228">
        <v>44013</v>
      </c>
      <c r="B63" s="228">
        <v>4</v>
      </c>
      <c r="C63" s="228">
        <v>2</v>
      </c>
      <c r="D63" s="228">
        <v>4</v>
      </c>
      <c r="E63" s="216" t="s">
        <v>37</v>
      </c>
      <c r="F63" s="388">
        <v>24892084</v>
      </c>
      <c r="G63" s="388">
        <v>15729184</v>
      </c>
      <c r="H63" s="155">
        <f t="shared" si="2"/>
        <v>-9162900</v>
      </c>
      <c r="I63" s="388">
        <v>21169223</v>
      </c>
      <c r="J63" s="61"/>
      <c r="K63" s="380"/>
      <c r="L63" s="380"/>
    </row>
    <row r="64" spans="1:14" ht="14.65" customHeight="1">
      <c r="A64" s="228">
        <v>44015</v>
      </c>
      <c r="B64" s="228">
        <v>4</v>
      </c>
      <c r="C64" s="228">
        <v>2</v>
      </c>
      <c r="D64" s="228">
        <v>4</v>
      </c>
      <c r="E64" s="216" t="s">
        <v>420</v>
      </c>
      <c r="F64" s="389">
        <v>5578000</v>
      </c>
      <c r="G64" s="389">
        <v>2080727</v>
      </c>
      <c r="H64" s="154">
        <f t="shared" ref="H64:H117" si="3">G64-F64</f>
        <v>-3497273</v>
      </c>
      <c r="I64" s="389">
        <v>2360564</v>
      </c>
      <c r="J64" s="61"/>
      <c r="K64" s="380"/>
      <c r="L64" s="380"/>
    </row>
    <row r="65" spans="1:12" ht="14.65" customHeight="1">
      <c r="A65" s="228">
        <v>44016</v>
      </c>
      <c r="B65" s="228">
        <v>4</v>
      </c>
      <c r="C65" s="228">
        <v>2</v>
      </c>
      <c r="D65" s="228">
        <v>4</v>
      </c>
      <c r="E65" s="216" t="s">
        <v>422</v>
      </c>
      <c r="F65" s="388">
        <v>330000</v>
      </c>
      <c r="G65" s="388">
        <v>410375</v>
      </c>
      <c r="H65" s="154">
        <f t="shared" si="3"/>
        <v>80375</v>
      </c>
      <c r="I65" s="388">
        <v>343550</v>
      </c>
      <c r="J65" s="61"/>
      <c r="K65" s="380"/>
      <c r="L65" s="380"/>
    </row>
    <row r="66" spans="1:12" ht="14.65" customHeight="1">
      <c r="A66" s="228">
        <v>44017</v>
      </c>
      <c r="B66" s="228">
        <v>4</v>
      </c>
      <c r="C66" s="228">
        <v>2</v>
      </c>
      <c r="D66" s="228">
        <v>4</v>
      </c>
      <c r="E66" s="216" t="s">
        <v>423</v>
      </c>
      <c r="F66" s="389">
        <v>338000</v>
      </c>
      <c r="G66" s="389">
        <v>317313</v>
      </c>
      <c r="H66" s="154">
        <f t="shared" si="3"/>
        <v>-20687</v>
      </c>
      <c r="I66" s="389">
        <v>234704</v>
      </c>
      <c r="J66" s="61"/>
      <c r="K66" s="380"/>
      <c r="L66" s="380"/>
    </row>
    <row r="67" spans="1:12" ht="14.65" customHeight="1">
      <c r="A67" s="228">
        <v>44018</v>
      </c>
      <c r="B67" s="228">
        <v>4</v>
      </c>
      <c r="C67" s="228">
        <v>2</v>
      </c>
      <c r="D67" s="228">
        <v>4</v>
      </c>
      <c r="E67" s="216" t="s">
        <v>424</v>
      </c>
      <c r="F67" s="388">
        <v>500</v>
      </c>
      <c r="G67" s="388">
        <v>700</v>
      </c>
      <c r="H67" s="389">
        <f t="shared" si="3"/>
        <v>200</v>
      </c>
      <c r="I67" s="388">
        <v>400</v>
      </c>
      <c r="J67" s="61"/>
      <c r="K67" s="380"/>
      <c r="L67" s="380"/>
    </row>
    <row r="68" spans="1:12" ht="14.65" customHeight="1">
      <c r="A68" s="228">
        <v>44019</v>
      </c>
      <c r="B68" s="228">
        <v>4</v>
      </c>
      <c r="C68" s="228">
        <v>2</v>
      </c>
      <c r="D68" s="228">
        <v>4</v>
      </c>
      <c r="E68" s="216" t="s">
        <v>425</v>
      </c>
      <c r="F68" s="389">
        <v>30000</v>
      </c>
      <c r="G68" s="389">
        <v>7700</v>
      </c>
      <c r="H68" s="155">
        <f t="shared" si="3"/>
        <v>-22300</v>
      </c>
      <c r="I68" s="389">
        <v>21900</v>
      </c>
      <c r="J68" s="61"/>
      <c r="K68" s="380"/>
      <c r="L68" s="380"/>
    </row>
    <row r="69" spans="1:12" ht="14.65" customHeight="1">
      <c r="A69" s="228">
        <v>44021</v>
      </c>
      <c r="B69" s="228">
        <v>4</v>
      </c>
      <c r="C69" s="228">
        <v>2</v>
      </c>
      <c r="D69" s="228">
        <v>4</v>
      </c>
      <c r="E69" s="216" t="s">
        <v>426</v>
      </c>
      <c r="F69" s="388">
        <v>43724000</v>
      </c>
      <c r="G69" s="388">
        <v>34293057</v>
      </c>
      <c r="H69" s="155">
        <f t="shared" si="3"/>
        <v>-9430943</v>
      </c>
      <c r="I69" s="388">
        <v>32828972</v>
      </c>
      <c r="J69" s="61"/>
      <c r="K69" s="380"/>
      <c r="L69" s="380"/>
    </row>
    <row r="70" spans="1:12" ht="14.65" customHeight="1">
      <c r="A70" s="228">
        <v>44022</v>
      </c>
      <c r="B70" s="228">
        <v>4</v>
      </c>
      <c r="C70" s="228">
        <v>2</v>
      </c>
      <c r="D70" s="228">
        <v>4</v>
      </c>
      <c r="E70" s="216" t="s">
        <v>427</v>
      </c>
      <c r="F70" s="389">
        <v>500</v>
      </c>
      <c r="G70" s="389">
        <v>49</v>
      </c>
      <c r="H70" s="155">
        <f t="shared" si="3"/>
        <v>-451</v>
      </c>
      <c r="I70" s="389">
        <v>60</v>
      </c>
      <c r="J70" s="61"/>
      <c r="K70" s="380"/>
      <c r="L70" s="380"/>
    </row>
    <row r="71" spans="1:12" ht="14.65" customHeight="1">
      <c r="A71" s="228">
        <v>44023</v>
      </c>
      <c r="B71" s="228">
        <v>4</v>
      </c>
      <c r="C71" s="228">
        <v>2</v>
      </c>
      <c r="D71" s="228">
        <v>4</v>
      </c>
      <c r="E71" s="216" t="s">
        <v>428</v>
      </c>
      <c r="F71" s="388">
        <v>4000</v>
      </c>
      <c r="G71" s="388">
        <v>8105</v>
      </c>
      <c r="H71" s="155">
        <f t="shared" si="3"/>
        <v>4105</v>
      </c>
      <c r="I71" s="388">
        <v>7235</v>
      </c>
      <c r="J71" s="61"/>
      <c r="K71" s="380"/>
      <c r="L71" s="380"/>
    </row>
    <row r="72" spans="1:12" ht="14.65" customHeight="1">
      <c r="A72" s="228">
        <v>44024</v>
      </c>
      <c r="B72" s="228">
        <v>4</v>
      </c>
      <c r="C72" s="228">
        <v>2</v>
      </c>
      <c r="D72" s="228">
        <v>4</v>
      </c>
      <c r="E72" s="216" t="s">
        <v>429</v>
      </c>
      <c r="F72" s="389">
        <v>800</v>
      </c>
      <c r="G72" s="390">
        <v>0</v>
      </c>
      <c r="H72" s="155">
        <f t="shared" si="3"/>
        <v>-800</v>
      </c>
      <c r="I72" s="390">
        <v>0</v>
      </c>
      <c r="J72" s="61"/>
      <c r="K72" s="380"/>
      <c r="L72" s="380"/>
    </row>
    <row r="73" spans="1:12" ht="14.65" customHeight="1">
      <c r="A73" s="228">
        <v>44025</v>
      </c>
      <c r="B73" s="228">
        <v>4</v>
      </c>
      <c r="C73" s="228">
        <v>2</v>
      </c>
      <c r="D73" s="228">
        <v>4</v>
      </c>
      <c r="E73" s="216" t="s">
        <v>430</v>
      </c>
      <c r="F73" s="388">
        <v>12000</v>
      </c>
      <c r="G73" s="388">
        <v>20020</v>
      </c>
      <c r="H73" s="155">
        <f t="shared" si="3"/>
        <v>8020</v>
      </c>
      <c r="I73" s="388">
        <v>12224</v>
      </c>
      <c r="J73" s="61"/>
      <c r="K73" s="380"/>
      <c r="L73" s="380"/>
    </row>
    <row r="74" spans="1:12" ht="14.65" customHeight="1">
      <c r="A74" s="228">
        <v>44026</v>
      </c>
      <c r="B74" s="228">
        <v>4</v>
      </c>
      <c r="C74" s="228">
        <v>2</v>
      </c>
      <c r="D74" s="228">
        <v>4</v>
      </c>
      <c r="E74" s="216" t="s">
        <v>431</v>
      </c>
      <c r="F74" s="389">
        <v>10000</v>
      </c>
      <c r="G74" s="389">
        <v>13677</v>
      </c>
      <c r="H74" s="155">
        <f t="shared" si="3"/>
        <v>3677</v>
      </c>
      <c r="I74" s="389">
        <v>9078</v>
      </c>
      <c r="J74" s="61"/>
      <c r="K74" s="380"/>
      <c r="L74" s="380"/>
    </row>
    <row r="75" spans="1:12" ht="14.65" customHeight="1">
      <c r="A75" s="228">
        <v>44033</v>
      </c>
      <c r="B75" s="228">
        <v>4</v>
      </c>
      <c r="C75" s="228">
        <v>2</v>
      </c>
      <c r="D75" s="228">
        <v>4</v>
      </c>
      <c r="E75" s="216" t="s">
        <v>432</v>
      </c>
      <c r="F75" s="388">
        <v>178190</v>
      </c>
      <c r="G75" s="388">
        <v>313892</v>
      </c>
      <c r="H75" s="154">
        <f t="shared" si="3"/>
        <v>135702</v>
      </c>
      <c r="I75" s="388">
        <v>319102</v>
      </c>
      <c r="J75" s="61"/>
      <c r="K75" s="380"/>
      <c r="L75" s="380"/>
    </row>
    <row r="76" spans="1:12" ht="14.65" customHeight="1">
      <c r="A76" s="228">
        <v>44051</v>
      </c>
      <c r="B76" s="228">
        <v>4</v>
      </c>
      <c r="C76" s="228">
        <v>2</v>
      </c>
      <c r="D76" s="228">
        <v>4</v>
      </c>
      <c r="E76" s="216" t="s">
        <v>40</v>
      </c>
      <c r="F76" s="389">
        <v>160000</v>
      </c>
      <c r="G76" s="389">
        <v>160613</v>
      </c>
      <c r="H76" s="155">
        <f t="shared" si="3"/>
        <v>613</v>
      </c>
      <c r="I76" s="389">
        <v>165797</v>
      </c>
      <c r="J76" s="61"/>
      <c r="K76" s="380"/>
      <c r="L76" s="380"/>
    </row>
    <row r="77" spans="1:12" ht="14.65" customHeight="1">
      <c r="A77" s="228">
        <v>44052</v>
      </c>
      <c r="B77" s="228">
        <v>4</v>
      </c>
      <c r="C77" s="228">
        <v>2</v>
      </c>
      <c r="D77" s="228">
        <v>4</v>
      </c>
      <c r="E77" s="216" t="s">
        <v>42</v>
      </c>
      <c r="F77" s="388">
        <v>20000000</v>
      </c>
      <c r="G77" s="388">
        <v>16350911</v>
      </c>
      <c r="H77" s="154">
        <f t="shared" si="3"/>
        <v>-3649089</v>
      </c>
      <c r="I77" s="388">
        <v>16996613</v>
      </c>
      <c r="J77" s="61"/>
      <c r="K77" s="380"/>
      <c r="L77" s="380"/>
    </row>
    <row r="78" spans="1:12" ht="14.65" customHeight="1">
      <c r="A78" s="228">
        <v>44071</v>
      </c>
      <c r="B78" s="228">
        <v>4</v>
      </c>
      <c r="C78" s="228">
        <v>2</v>
      </c>
      <c r="D78" s="228">
        <v>4</v>
      </c>
      <c r="E78" s="216" t="s">
        <v>44</v>
      </c>
      <c r="F78" s="389">
        <v>25748564</v>
      </c>
      <c r="G78" s="389">
        <v>19005548</v>
      </c>
      <c r="H78" s="154">
        <f t="shared" si="3"/>
        <v>-6743016</v>
      </c>
      <c r="I78" s="389">
        <v>18038480</v>
      </c>
      <c r="J78" s="61"/>
      <c r="K78" s="380"/>
      <c r="L78" s="380"/>
    </row>
    <row r="79" spans="1:12" ht="14.65" customHeight="1">
      <c r="A79" s="228">
        <v>44072</v>
      </c>
      <c r="B79" s="228">
        <v>4</v>
      </c>
      <c r="C79" s="228">
        <v>2</v>
      </c>
      <c r="D79" s="228">
        <v>4</v>
      </c>
      <c r="E79" s="216" t="s">
        <v>45</v>
      </c>
      <c r="F79" s="388">
        <v>6049825</v>
      </c>
      <c r="G79" s="388">
        <v>4263273</v>
      </c>
      <c r="H79" s="154">
        <f t="shared" si="3"/>
        <v>-1786552</v>
      </c>
      <c r="I79" s="388">
        <v>4403073</v>
      </c>
      <c r="J79" s="61"/>
      <c r="K79" s="380"/>
      <c r="L79" s="380"/>
    </row>
    <row r="80" spans="1:12" ht="14.65" customHeight="1">
      <c r="A80" s="228">
        <v>44073</v>
      </c>
      <c r="B80" s="228">
        <v>4</v>
      </c>
      <c r="C80" s="228">
        <v>2</v>
      </c>
      <c r="D80" s="228">
        <v>4</v>
      </c>
      <c r="E80" s="216" t="s">
        <v>433</v>
      </c>
      <c r="F80" s="389">
        <v>5143979</v>
      </c>
      <c r="G80" s="389">
        <v>1507324</v>
      </c>
      <c r="H80" s="154">
        <f t="shared" si="3"/>
        <v>-3636655</v>
      </c>
      <c r="I80" s="389">
        <v>977382</v>
      </c>
      <c r="J80" s="61"/>
      <c r="K80" s="380"/>
      <c r="L80" s="380"/>
    </row>
    <row r="81" spans="1:14" ht="14.65" customHeight="1">
      <c r="A81" s="228">
        <v>44091</v>
      </c>
      <c r="B81" s="228">
        <v>4</v>
      </c>
      <c r="C81" s="228">
        <v>2</v>
      </c>
      <c r="D81" s="228">
        <v>4</v>
      </c>
      <c r="E81" s="216" t="s">
        <v>47</v>
      </c>
      <c r="F81" s="388">
        <v>10000000</v>
      </c>
      <c r="G81" s="388">
        <v>7291209</v>
      </c>
      <c r="H81" s="154">
        <f t="shared" si="3"/>
        <v>-2708791</v>
      </c>
      <c r="I81" s="388">
        <v>8617645</v>
      </c>
      <c r="J81" s="61"/>
      <c r="K81" s="380"/>
      <c r="L81" s="380"/>
    </row>
    <row r="82" spans="1:14" ht="14.65" customHeight="1">
      <c r="A82" s="228">
        <v>44092</v>
      </c>
      <c r="B82" s="228">
        <v>4</v>
      </c>
      <c r="C82" s="228">
        <v>2</v>
      </c>
      <c r="D82" s="228">
        <v>4</v>
      </c>
      <c r="E82" s="216" t="s">
        <v>48</v>
      </c>
      <c r="F82" s="389">
        <v>1560000</v>
      </c>
      <c r="G82" s="389">
        <v>1404051</v>
      </c>
      <c r="H82" s="154">
        <f t="shared" si="3"/>
        <v>-155949</v>
      </c>
      <c r="I82" s="389">
        <v>1447247</v>
      </c>
      <c r="J82" s="61"/>
      <c r="K82" s="380"/>
      <c r="L82" s="380"/>
    </row>
    <row r="83" spans="1:14" ht="14.65" customHeight="1">
      <c r="A83" s="228">
        <v>44093</v>
      </c>
      <c r="B83" s="228">
        <v>4</v>
      </c>
      <c r="C83" s="228">
        <v>2</v>
      </c>
      <c r="D83" s="228">
        <v>4</v>
      </c>
      <c r="E83" s="216" t="s">
        <v>50</v>
      </c>
      <c r="F83" s="388">
        <v>4343000</v>
      </c>
      <c r="G83" s="388">
        <v>3532828</v>
      </c>
      <c r="H83" s="154">
        <f t="shared" si="3"/>
        <v>-810172</v>
      </c>
      <c r="I83" s="388">
        <v>3574899</v>
      </c>
      <c r="J83" s="61"/>
      <c r="K83" s="380"/>
      <c r="L83" s="380"/>
    </row>
    <row r="84" spans="1:14" ht="14.65" customHeight="1">
      <c r="A84" s="228">
        <v>44131</v>
      </c>
      <c r="B84" s="228">
        <v>4</v>
      </c>
      <c r="C84" s="228">
        <v>2</v>
      </c>
      <c r="D84" s="228">
        <v>4</v>
      </c>
      <c r="E84" s="216" t="s">
        <v>53</v>
      </c>
      <c r="F84" s="389">
        <v>1751000</v>
      </c>
      <c r="G84" s="389">
        <v>1320018</v>
      </c>
      <c r="H84" s="154">
        <f t="shared" si="3"/>
        <v>-430982</v>
      </c>
      <c r="I84" s="389">
        <v>1428659</v>
      </c>
      <c r="J84" s="61"/>
      <c r="K84" s="380"/>
      <c r="L84" s="380"/>
    </row>
    <row r="85" spans="1:14" ht="14.65" customHeight="1">
      <c r="A85" s="228">
        <v>44151</v>
      </c>
      <c r="B85" s="228">
        <v>4</v>
      </c>
      <c r="C85" s="228">
        <v>2</v>
      </c>
      <c r="D85" s="228">
        <v>4</v>
      </c>
      <c r="E85" s="216" t="s">
        <v>54</v>
      </c>
      <c r="F85" s="388">
        <v>18000</v>
      </c>
      <c r="G85" s="388">
        <v>22350</v>
      </c>
      <c r="H85" s="154">
        <f t="shared" si="3"/>
        <v>4350</v>
      </c>
      <c r="I85" s="388">
        <v>20950</v>
      </c>
      <c r="J85" s="61"/>
      <c r="K85" s="380"/>
      <c r="L85" s="380"/>
    </row>
    <row r="86" spans="1:14" ht="14.65" customHeight="1">
      <c r="A86" s="228">
        <v>44152</v>
      </c>
      <c r="B86" s="228">
        <v>4</v>
      </c>
      <c r="C86" s="228">
        <v>2</v>
      </c>
      <c r="D86" s="228">
        <v>4</v>
      </c>
      <c r="E86" s="216" t="s">
        <v>56</v>
      </c>
      <c r="F86" s="389">
        <v>10197000</v>
      </c>
      <c r="G86" s="389">
        <v>11082772</v>
      </c>
      <c r="H86" s="154">
        <f t="shared" si="3"/>
        <v>885772</v>
      </c>
      <c r="I86" s="389">
        <v>10983595</v>
      </c>
      <c r="J86" s="61"/>
      <c r="K86" s="380"/>
      <c r="L86" s="380"/>
    </row>
    <row r="87" spans="1:14" ht="14.65" customHeight="1">
      <c r="A87" s="228">
        <v>44153</v>
      </c>
      <c r="B87" s="228">
        <v>4</v>
      </c>
      <c r="C87" s="228">
        <v>2</v>
      </c>
      <c r="D87" s="228">
        <v>4</v>
      </c>
      <c r="E87" s="216" t="s">
        <v>57</v>
      </c>
      <c r="F87" s="388">
        <v>5374290</v>
      </c>
      <c r="G87" s="388">
        <v>5525604</v>
      </c>
      <c r="H87" s="154">
        <f t="shared" si="3"/>
        <v>151314</v>
      </c>
      <c r="I87" s="388">
        <v>5211638</v>
      </c>
      <c r="J87" s="61"/>
      <c r="K87" s="380"/>
      <c r="L87" s="380"/>
    </row>
    <row r="88" spans="1:14" ht="14.65" customHeight="1">
      <c r="A88" s="228">
        <v>44171</v>
      </c>
      <c r="B88" s="228">
        <v>4</v>
      </c>
      <c r="C88" s="228">
        <v>2</v>
      </c>
      <c r="D88" s="228">
        <v>4</v>
      </c>
      <c r="E88" s="216" t="s">
        <v>58</v>
      </c>
      <c r="F88" s="389">
        <v>9612000</v>
      </c>
      <c r="G88" s="389">
        <v>6692425</v>
      </c>
      <c r="H88" s="154">
        <f t="shared" si="3"/>
        <v>-2919575</v>
      </c>
      <c r="I88" s="389">
        <v>2540692</v>
      </c>
      <c r="J88" s="61"/>
      <c r="K88" s="380"/>
      <c r="L88" s="380"/>
    </row>
    <row r="89" spans="1:14" s="230" customFormat="1" ht="14.65" customHeight="1">
      <c r="A89" s="228">
        <v>44172</v>
      </c>
      <c r="B89" s="228">
        <v>4</v>
      </c>
      <c r="C89" s="228">
        <v>2</v>
      </c>
      <c r="D89" s="228">
        <v>4</v>
      </c>
      <c r="E89" s="216" t="s">
        <v>59</v>
      </c>
      <c r="F89" s="388">
        <v>519500</v>
      </c>
      <c r="G89" s="388">
        <v>520819</v>
      </c>
      <c r="H89" s="154">
        <f t="shared" si="3"/>
        <v>1319</v>
      </c>
      <c r="I89" s="388">
        <v>637899</v>
      </c>
      <c r="J89" s="61"/>
      <c r="K89" s="380"/>
      <c r="L89" s="380"/>
      <c r="N89" s="226"/>
    </row>
    <row r="90" spans="1:14" s="230" customFormat="1" ht="14.65" customHeight="1">
      <c r="A90" s="228">
        <v>44173</v>
      </c>
      <c r="B90" s="228">
        <v>4</v>
      </c>
      <c r="C90" s="228">
        <v>2</v>
      </c>
      <c r="D90" s="228">
        <v>4</v>
      </c>
      <c r="E90" s="216" t="s">
        <v>434</v>
      </c>
      <c r="F90" s="389">
        <v>500000</v>
      </c>
      <c r="G90" s="389">
        <v>431770</v>
      </c>
      <c r="H90" s="154">
        <f t="shared" si="3"/>
        <v>-68230</v>
      </c>
      <c r="I90" s="389">
        <v>424636</v>
      </c>
      <c r="J90" s="61"/>
      <c r="K90" s="380"/>
      <c r="L90" s="380"/>
      <c r="N90" s="226"/>
    </row>
    <row r="91" spans="1:14" s="230" customFormat="1" ht="14.65" customHeight="1">
      <c r="A91" s="228">
        <v>44174</v>
      </c>
      <c r="B91" s="228">
        <v>4</v>
      </c>
      <c r="C91" s="228">
        <v>2</v>
      </c>
      <c r="D91" s="228">
        <v>4</v>
      </c>
      <c r="E91" s="216" t="s">
        <v>435</v>
      </c>
      <c r="F91" s="390">
        <v>0</v>
      </c>
      <c r="G91" s="389">
        <v>3405401</v>
      </c>
      <c r="H91" s="154">
        <f t="shared" si="3"/>
        <v>3405401</v>
      </c>
      <c r="I91" s="390">
        <v>0</v>
      </c>
      <c r="J91" s="61"/>
      <c r="K91" s="380"/>
      <c r="L91" s="380"/>
      <c r="N91" s="226"/>
    </row>
    <row r="92" spans="1:14" s="230" customFormat="1" ht="14.65" customHeight="1">
      <c r="A92" s="228">
        <v>44181</v>
      </c>
      <c r="B92" s="228">
        <v>4</v>
      </c>
      <c r="C92" s="228">
        <v>2</v>
      </c>
      <c r="D92" s="228">
        <v>4</v>
      </c>
      <c r="E92" s="216" t="s">
        <v>436</v>
      </c>
      <c r="F92" s="388">
        <v>50600</v>
      </c>
      <c r="G92" s="388">
        <v>155250</v>
      </c>
      <c r="H92" s="154">
        <f t="shared" si="3"/>
        <v>104650</v>
      </c>
      <c r="I92" s="388">
        <v>124450</v>
      </c>
      <c r="J92" s="61"/>
      <c r="K92" s="380"/>
      <c r="L92" s="380"/>
      <c r="N92" s="226"/>
    </row>
    <row r="93" spans="1:14" s="230" customFormat="1" ht="14.65" customHeight="1">
      <c r="A93" s="228">
        <v>44182</v>
      </c>
      <c r="B93" s="228">
        <v>4</v>
      </c>
      <c r="C93" s="228">
        <v>2</v>
      </c>
      <c r="D93" s="228">
        <v>4</v>
      </c>
      <c r="E93" s="216" t="s">
        <v>437</v>
      </c>
      <c r="F93" s="389">
        <v>270270</v>
      </c>
      <c r="G93" s="389">
        <v>408000</v>
      </c>
      <c r="H93" s="154">
        <f t="shared" si="3"/>
        <v>137730</v>
      </c>
      <c r="I93" s="389">
        <v>467375</v>
      </c>
      <c r="J93" s="61"/>
      <c r="K93" s="380"/>
      <c r="L93" s="380"/>
      <c r="N93" s="226"/>
    </row>
    <row r="94" spans="1:14" s="230" customFormat="1" ht="14.65" customHeight="1">
      <c r="A94" s="228">
        <v>44183</v>
      </c>
      <c r="B94" s="228">
        <v>4</v>
      </c>
      <c r="C94" s="228">
        <v>2</v>
      </c>
      <c r="D94" s="228">
        <v>4</v>
      </c>
      <c r="E94" s="216" t="s">
        <v>438</v>
      </c>
      <c r="F94" s="388">
        <v>3225602</v>
      </c>
      <c r="G94" s="388">
        <v>563086</v>
      </c>
      <c r="H94" s="154">
        <f t="shared" si="3"/>
        <v>-2662516</v>
      </c>
      <c r="I94" s="388">
        <v>3082363</v>
      </c>
      <c r="J94" s="61"/>
      <c r="K94" s="380"/>
      <c r="L94" s="380"/>
      <c r="N94" s="226"/>
    </row>
    <row r="95" spans="1:14" s="230" customFormat="1" ht="14.65" customHeight="1">
      <c r="A95" s="228">
        <v>44184</v>
      </c>
      <c r="B95" s="228">
        <v>4</v>
      </c>
      <c r="C95" s="228">
        <v>2</v>
      </c>
      <c r="D95" s="228">
        <v>4</v>
      </c>
      <c r="E95" s="216" t="s">
        <v>439</v>
      </c>
      <c r="F95" s="390">
        <v>0</v>
      </c>
      <c r="G95" s="390">
        <v>0</v>
      </c>
      <c r="H95" s="390">
        <f t="shared" si="3"/>
        <v>0</v>
      </c>
      <c r="I95" s="389">
        <v>1773</v>
      </c>
      <c r="J95" s="61"/>
      <c r="K95" s="380"/>
      <c r="L95" s="380"/>
      <c r="N95" s="226"/>
    </row>
    <row r="96" spans="1:14" s="230" customFormat="1" ht="14.65" customHeight="1">
      <c r="A96" s="228">
        <v>44185</v>
      </c>
      <c r="B96" s="228">
        <v>4</v>
      </c>
      <c r="C96" s="228">
        <v>2</v>
      </c>
      <c r="D96" s="228">
        <v>4</v>
      </c>
      <c r="E96" s="216" t="s">
        <v>440</v>
      </c>
      <c r="F96" s="389">
        <v>18480</v>
      </c>
      <c r="G96" s="388">
        <v>36360</v>
      </c>
      <c r="H96" s="154">
        <f t="shared" si="3"/>
        <v>17880</v>
      </c>
      <c r="I96" s="388">
        <v>52970</v>
      </c>
      <c r="J96" s="61"/>
      <c r="K96" s="380"/>
      <c r="L96" s="380"/>
      <c r="N96" s="226"/>
    </row>
    <row r="97" spans="1:14" s="230" customFormat="1" ht="14.65" customHeight="1">
      <c r="A97" s="228">
        <v>44186</v>
      </c>
      <c r="B97" s="228">
        <v>4</v>
      </c>
      <c r="C97" s="228">
        <v>2</v>
      </c>
      <c r="D97" s="228">
        <v>4</v>
      </c>
      <c r="E97" s="216" t="s">
        <v>441</v>
      </c>
      <c r="F97" s="389">
        <v>5790</v>
      </c>
      <c r="G97" s="389">
        <v>12670</v>
      </c>
      <c r="H97" s="154">
        <f t="shared" si="3"/>
        <v>6880</v>
      </c>
      <c r="I97" s="389">
        <v>9450</v>
      </c>
      <c r="J97" s="61"/>
      <c r="K97" s="380"/>
      <c r="L97" s="380"/>
      <c r="N97" s="226"/>
    </row>
    <row r="98" spans="1:14" s="230" customFormat="1" ht="14.65" customHeight="1">
      <c r="A98" s="228">
        <v>44187</v>
      </c>
      <c r="B98" s="228">
        <v>4</v>
      </c>
      <c r="C98" s="228">
        <v>2</v>
      </c>
      <c r="D98" s="228">
        <v>4</v>
      </c>
      <c r="E98" s="216" t="s">
        <v>442</v>
      </c>
      <c r="F98" s="389">
        <v>3010470</v>
      </c>
      <c r="G98" s="388">
        <v>610771</v>
      </c>
      <c r="H98" s="154">
        <f t="shared" si="3"/>
        <v>-2399699</v>
      </c>
      <c r="I98" s="388">
        <v>1414209</v>
      </c>
      <c r="J98" s="61"/>
      <c r="K98" s="380"/>
      <c r="L98" s="380"/>
      <c r="N98" s="226"/>
    </row>
    <row r="99" spans="1:14" s="230" customFormat="1" ht="14.65" customHeight="1">
      <c r="A99" s="228">
        <v>44188</v>
      </c>
      <c r="B99" s="228">
        <v>4</v>
      </c>
      <c r="C99" s="228">
        <v>2</v>
      </c>
      <c r="D99" s="228">
        <v>4</v>
      </c>
      <c r="E99" s="216" t="s">
        <v>443</v>
      </c>
      <c r="F99" s="389">
        <v>7890</v>
      </c>
      <c r="G99" s="389">
        <v>14050</v>
      </c>
      <c r="H99" s="154">
        <f t="shared" si="3"/>
        <v>6160</v>
      </c>
      <c r="I99" s="389">
        <v>29670</v>
      </c>
      <c r="J99" s="61"/>
      <c r="K99" s="380"/>
      <c r="L99" s="380"/>
      <c r="N99" s="226"/>
    </row>
    <row r="100" spans="1:14" s="230" customFormat="1" ht="14.65" customHeight="1">
      <c r="A100" s="228">
        <v>44191</v>
      </c>
      <c r="B100" s="228">
        <v>4</v>
      </c>
      <c r="C100" s="228">
        <v>2</v>
      </c>
      <c r="D100" s="228">
        <v>4</v>
      </c>
      <c r="E100" s="216" t="s">
        <v>61</v>
      </c>
      <c r="F100" s="388">
        <v>1304905</v>
      </c>
      <c r="G100" s="388">
        <v>606243</v>
      </c>
      <c r="H100" s="154">
        <f t="shared" si="3"/>
        <v>-698662</v>
      </c>
      <c r="I100" s="388">
        <v>539540</v>
      </c>
      <c r="J100" s="61"/>
      <c r="K100" s="380"/>
      <c r="L100" s="380"/>
      <c r="N100" s="226"/>
    </row>
    <row r="101" spans="1:14" s="230" customFormat="1" ht="14.65" customHeight="1">
      <c r="A101" s="441">
        <v>44211</v>
      </c>
      <c r="B101" s="228">
        <v>4</v>
      </c>
      <c r="C101" s="228">
        <v>2</v>
      </c>
      <c r="D101" s="228">
        <v>4</v>
      </c>
      <c r="E101" s="216" t="s">
        <v>63</v>
      </c>
      <c r="F101" s="389">
        <v>1250000</v>
      </c>
      <c r="G101" s="389">
        <v>344109</v>
      </c>
      <c r="H101" s="155">
        <f t="shared" si="3"/>
        <v>-905891</v>
      </c>
      <c r="I101" s="389">
        <v>381998</v>
      </c>
      <c r="J101" s="61"/>
      <c r="K101" s="380"/>
      <c r="L101" s="380"/>
      <c r="N101" s="226"/>
    </row>
    <row r="102" spans="1:14" s="230" customFormat="1" ht="14.65" customHeight="1">
      <c r="A102" s="441">
        <v>44212</v>
      </c>
      <c r="B102" s="228">
        <v>4</v>
      </c>
      <c r="C102" s="228">
        <v>2</v>
      </c>
      <c r="D102" s="228">
        <v>4</v>
      </c>
      <c r="E102" s="437" t="s">
        <v>64</v>
      </c>
      <c r="F102" s="388">
        <v>60000</v>
      </c>
      <c r="G102" s="388">
        <v>81796</v>
      </c>
      <c r="H102" s="154">
        <f t="shared" si="3"/>
        <v>21796</v>
      </c>
      <c r="I102" s="388">
        <v>65874</v>
      </c>
      <c r="J102" s="61"/>
      <c r="K102" s="380"/>
      <c r="L102" s="380"/>
      <c r="N102" s="226"/>
    </row>
    <row r="103" spans="1:14" s="230" customFormat="1" ht="14.65" customHeight="1">
      <c r="A103" s="228">
        <v>44904</v>
      </c>
      <c r="B103" s="228">
        <v>4</v>
      </c>
      <c r="C103" s="228">
        <v>2</v>
      </c>
      <c r="D103" s="228">
        <v>4</v>
      </c>
      <c r="E103" s="216" t="s">
        <v>65</v>
      </c>
      <c r="F103" s="389">
        <v>127392</v>
      </c>
      <c r="G103" s="389">
        <v>411320</v>
      </c>
      <c r="H103" s="154">
        <f t="shared" si="3"/>
        <v>283928</v>
      </c>
      <c r="I103" s="389">
        <v>359530</v>
      </c>
      <c r="J103" s="61"/>
      <c r="K103" s="380"/>
      <c r="L103" s="380"/>
      <c r="N103" s="226"/>
    </row>
    <row r="104" spans="1:14" s="230" customFormat="1" ht="14.65" customHeight="1">
      <c r="A104" s="228">
        <v>44905</v>
      </c>
      <c r="B104" s="228">
        <v>4</v>
      </c>
      <c r="C104" s="228">
        <v>2</v>
      </c>
      <c r="D104" s="228">
        <v>4</v>
      </c>
      <c r="E104" s="216" t="s">
        <v>444</v>
      </c>
      <c r="F104" s="388">
        <v>350000</v>
      </c>
      <c r="G104" s="388">
        <v>308310</v>
      </c>
      <c r="H104" s="154">
        <f t="shared" si="3"/>
        <v>-41690</v>
      </c>
      <c r="I104" s="388">
        <v>278020</v>
      </c>
      <c r="J104" s="61"/>
      <c r="K104" s="380"/>
      <c r="L104" s="380"/>
      <c r="N104" s="226"/>
    </row>
    <row r="105" spans="1:14" s="230" customFormat="1" ht="14.65" customHeight="1">
      <c r="A105" s="228">
        <v>44908</v>
      </c>
      <c r="B105" s="228">
        <v>4</v>
      </c>
      <c r="C105" s="228">
        <v>2</v>
      </c>
      <c r="D105" s="228">
        <v>4</v>
      </c>
      <c r="E105" s="216" t="s">
        <v>66</v>
      </c>
      <c r="F105" s="389">
        <v>1204240</v>
      </c>
      <c r="G105" s="389">
        <v>1521918</v>
      </c>
      <c r="H105" s="154">
        <f t="shared" si="3"/>
        <v>317678</v>
      </c>
      <c r="I105" s="389">
        <v>2235876</v>
      </c>
      <c r="J105" s="61"/>
      <c r="K105" s="380"/>
      <c r="L105" s="380"/>
      <c r="N105" s="226"/>
    </row>
    <row r="106" spans="1:14" s="230" customFormat="1" ht="14.65" customHeight="1">
      <c r="A106" s="228">
        <v>44909</v>
      </c>
      <c r="B106" s="228">
        <v>4</v>
      </c>
      <c r="C106" s="228">
        <v>2</v>
      </c>
      <c r="D106" s="228">
        <v>4</v>
      </c>
      <c r="E106" s="437" t="s">
        <v>445</v>
      </c>
      <c r="F106" s="389">
        <v>197760</v>
      </c>
      <c r="G106" s="388">
        <v>48000</v>
      </c>
      <c r="H106" s="154">
        <f t="shared" si="3"/>
        <v>-149760</v>
      </c>
      <c r="I106" s="388">
        <v>168000</v>
      </c>
      <c r="J106" s="61"/>
      <c r="K106" s="380"/>
      <c r="L106" s="380"/>
      <c r="N106" s="226"/>
    </row>
    <row r="107" spans="1:14" s="230" customFormat="1" ht="14.65" customHeight="1">
      <c r="A107" s="228">
        <v>44911</v>
      </c>
      <c r="B107" s="228">
        <v>4</v>
      </c>
      <c r="C107" s="228">
        <v>2</v>
      </c>
      <c r="D107" s="228">
        <v>4</v>
      </c>
      <c r="E107" s="437" t="s">
        <v>446</v>
      </c>
      <c r="F107" s="390">
        <v>0</v>
      </c>
      <c r="G107" s="388">
        <v>55400</v>
      </c>
      <c r="H107" s="154">
        <f t="shared" si="3"/>
        <v>55400</v>
      </c>
      <c r="I107" s="390">
        <v>0</v>
      </c>
      <c r="J107" s="61"/>
      <c r="K107" s="380"/>
      <c r="L107" s="380"/>
      <c r="N107" s="226"/>
    </row>
    <row r="108" spans="1:14" s="230" customFormat="1" ht="27" customHeight="1">
      <c r="A108" s="513">
        <v>44912</v>
      </c>
      <c r="B108" s="513">
        <v>4</v>
      </c>
      <c r="C108" s="513">
        <v>2</v>
      </c>
      <c r="D108" s="513">
        <v>4</v>
      </c>
      <c r="E108" s="497" t="s">
        <v>447</v>
      </c>
      <c r="F108" s="390">
        <v>0</v>
      </c>
      <c r="G108" s="388">
        <v>208515</v>
      </c>
      <c r="H108" s="154">
        <f t="shared" si="3"/>
        <v>208515</v>
      </c>
      <c r="I108" s="390">
        <v>0</v>
      </c>
      <c r="J108" s="61"/>
      <c r="K108" s="380"/>
      <c r="L108" s="380"/>
      <c r="N108" s="226"/>
    </row>
    <row r="109" spans="1:14" s="227" customFormat="1" ht="14.65" customHeight="1">
      <c r="A109" s="440"/>
      <c r="B109" s="440">
        <v>5</v>
      </c>
      <c r="C109" s="440">
        <v>2</v>
      </c>
      <c r="D109" s="440">
        <v>4</v>
      </c>
      <c r="E109" s="434" t="s">
        <v>448</v>
      </c>
      <c r="F109" s="157">
        <f>SUM(F110:F114)</f>
        <v>83000000</v>
      </c>
      <c r="G109" s="157">
        <f>SUM(G110:G114)</f>
        <v>76623829</v>
      </c>
      <c r="H109" s="153">
        <f t="shared" si="3"/>
        <v>-6376171</v>
      </c>
      <c r="I109" s="157">
        <f>SUM(I110:I114)</f>
        <v>80865629</v>
      </c>
      <c r="J109" s="61"/>
      <c r="K109" s="380"/>
      <c r="L109" s="380"/>
      <c r="N109" s="226"/>
    </row>
    <row r="110" spans="1:14" ht="14.65" customHeight="1">
      <c r="A110" s="228">
        <v>42101</v>
      </c>
      <c r="B110" s="228">
        <v>5</v>
      </c>
      <c r="C110" s="228">
        <v>2</v>
      </c>
      <c r="D110" s="228">
        <v>4</v>
      </c>
      <c r="E110" s="216" t="s">
        <v>449</v>
      </c>
      <c r="F110" s="389">
        <v>2000000</v>
      </c>
      <c r="G110" s="389">
        <v>2521009</v>
      </c>
      <c r="H110" s="154">
        <f t="shared" si="3"/>
        <v>521009</v>
      </c>
      <c r="I110" s="389">
        <v>2415703</v>
      </c>
      <c r="J110" s="61"/>
      <c r="K110" s="380"/>
      <c r="L110" s="380"/>
    </row>
    <row r="111" spans="1:14" ht="14.65" customHeight="1">
      <c r="A111" s="228">
        <v>42102</v>
      </c>
      <c r="B111" s="228">
        <v>5</v>
      </c>
      <c r="C111" s="228">
        <v>2</v>
      </c>
      <c r="D111" s="228">
        <v>4</v>
      </c>
      <c r="E111" s="216" t="s">
        <v>450</v>
      </c>
      <c r="F111" s="388">
        <v>2000000</v>
      </c>
      <c r="G111" s="388">
        <v>3807510</v>
      </c>
      <c r="H111" s="154">
        <f t="shared" si="3"/>
        <v>1807510</v>
      </c>
      <c r="I111" s="388">
        <v>2098488</v>
      </c>
      <c r="J111" s="61"/>
      <c r="K111" s="380"/>
      <c r="L111" s="380"/>
    </row>
    <row r="112" spans="1:14" ht="14.65" customHeight="1">
      <c r="A112" s="228">
        <v>42103</v>
      </c>
      <c r="B112" s="228">
        <v>5</v>
      </c>
      <c r="C112" s="228">
        <v>2</v>
      </c>
      <c r="D112" s="228">
        <v>4</v>
      </c>
      <c r="E112" s="438" t="s">
        <v>451</v>
      </c>
      <c r="F112" s="389">
        <v>6000000</v>
      </c>
      <c r="G112" s="389">
        <v>4328546</v>
      </c>
      <c r="H112" s="154">
        <f t="shared" si="3"/>
        <v>-1671454</v>
      </c>
      <c r="I112" s="389">
        <v>6240249</v>
      </c>
      <c r="J112" s="61"/>
      <c r="K112" s="380"/>
      <c r="L112" s="380"/>
    </row>
    <row r="113" spans="1:14" ht="14.65" customHeight="1">
      <c r="A113" s="228">
        <v>42111</v>
      </c>
      <c r="B113" s="228">
        <v>5</v>
      </c>
      <c r="C113" s="228">
        <v>2</v>
      </c>
      <c r="D113" s="228">
        <v>4</v>
      </c>
      <c r="E113" s="216" t="s">
        <v>452</v>
      </c>
      <c r="F113" s="388">
        <v>56000000</v>
      </c>
      <c r="G113" s="388">
        <v>57247660</v>
      </c>
      <c r="H113" s="154">
        <f t="shared" si="3"/>
        <v>1247660</v>
      </c>
      <c r="I113" s="388">
        <v>58513997</v>
      </c>
      <c r="J113" s="61"/>
      <c r="K113" s="380"/>
      <c r="L113" s="380"/>
    </row>
    <row r="114" spans="1:14" ht="14.65" customHeight="1">
      <c r="A114" s="228">
        <v>42202</v>
      </c>
      <c r="B114" s="228">
        <v>5</v>
      </c>
      <c r="C114" s="228">
        <v>2</v>
      </c>
      <c r="D114" s="228">
        <v>4</v>
      </c>
      <c r="E114" s="216" t="s">
        <v>453</v>
      </c>
      <c r="F114" s="389">
        <v>17000000</v>
      </c>
      <c r="G114" s="389">
        <v>8719104</v>
      </c>
      <c r="H114" s="154">
        <f t="shared" si="3"/>
        <v>-8280896</v>
      </c>
      <c r="I114" s="389">
        <v>11597192</v>
      </c>
      <c r="J114" s="61"/>
      <c r="K114" s="380"/>
      <c r="L114" s="380"/>
    </row>
    <row r="115" spans="1:14" ht="14.65" customHeight="1">
      <c r="A115" s="228"/>
      <c r="B115" s="440">
        <v>6</v>
      </c>
      <c r="C115" s="440">
        <v>2</v>
      </c>
      <c r="D115" s="440">
        <v>4</v>
      </c>
      <c r="E115" s="435" t="s">
        <v>454</v>
      </c>
      <c r="F115" s="157">
        <f>SUM(F116:F119)</f>
        <v>554355000</v>
      </c>
      <c r="G115" s="157">
        <f>SUM(G116:G119)</f>
        <v>603128800</v>
      </c>
      <c r="H115" s="153">
        <f t="shared" si="3"/>
        <v>48773800</v>
      </c>
      <c r="I115" s="157">
        <f>SUM(I116:I119)</f>
        <v>583544481</v>
      </c>
      <c r="J115" s="61"/>
      <c r="K115" s="380"/>
      <c r="L115" s="380"/>
    </row>
    <row r="116" spans="1:14" ht="14.65" customHeight="1">
      <c r="A116" s="228">
        <v>42601</v>
      </c>
      <c r="B116" s="228">
        <v>6</v>
      </c>
      <c r="C116" s="228">
        <v>2</v>
      </c>
      <c r="D116" s="228">
        <v>4</v>
      </c>
      <c r="E116" s="216" t="s">
        <v>455</v>
      </c>
      <c r="F116" s="388">
        <v>488150000</v>
      </c>
      <c r="G116" s="388">
        <v>452914873</v>
      </c>
      <c r="H116" s="154">
        <f t="shared" si="3"/>
        <v>-35235127</v>
      </c>
      <c r="I116" s="388">
        <v>445903749</v>
      </c>
      <c r="J116" s="61"/>
      <c r="K116" s="380"/>
      <c r="L116" s="380"/>
    </row>
    <row r="117" spans="1:14" ht="14.65" customHeight="1">
      <c r="A117" s="228">
        <v>42602</v>
      </c>
      <c r="B117" s="228">
        <v>6</v>
      </c>
      <c r="C117" s="228">
        <v>2</v>
      </c>
      <c r="D117" s="228">
        <v>4</v>
      </c>
      <c r="E117" s="216" t="s">
        <v>456</v>
      </c>
      <c r="F117" s="389">
        <v>600000</v>
      </c>
      <c r="G117" s="389">
        <v>428677</v>
      </c>
      <c r="H117" s="154">
        <f t="shared" si="3"/>
        <v>-171323</v>
      </c>
      <c r="I117" s="389">
        <v>454329</v>
      </c>
      <c r="J117" s="61"/>
      <c r="K117" s="380"/>
      <c r="L117" s="380"/>
    </row>
    <row r="118" spans="1:14" ht="14.65" customHeight="1">
      <c r="A118" s="228">
        <v>42603</v>
      </c>
      <c r="B118" s="228">
        <v>6</v>
      </c>
      <c r="C118" s="228">
        <v>2</v>
      </c>
      <c r="D118" s="228">
        <v>4</v>
      </c>
      <c r="E118" s="216" t="s">
        <v>457</v>
      </c>
      <c r="F118" s="388">
        <v>1250000</v>
      </c>
      <c r="G118" s="388">
        <v>1058270</v>
      </c>
      <c r="H118" s="154">
        <f t="shared" ref="H118:H173" si="4">G118-F118</f>
        <v>-191730</v>
      </c>
      <c r="I118" s="388">
        <v>716947</v>
      </c>
      <c r="J118" s="61"/>
      <c r="K118" s="380"/>
      <c r="L118" s="380"/>
    </row>
    <row r="119" spans="1:14" ht="14.65" customHeight="1">
      <c r="A119" s="228">
        <v>42604</v>
      </c>
      <c r="B119" s="228">
        <v>6</v>
      </c>
      <c r="C119" s="228">
        <v>2</v>
      </c>
      <c r="D119" s="228">
        <v>4</v>
      </c>
      <c r="E119" s="216" t="s">
        <v>458</v>
      </c>
      <c r="F119" s="389">
        <v>64355000</v>
      </c>
      <c r="G119" s="389">
        <v>148726980</v>
      </c>
      <c r="H119" s="154">
        <f t="shared" si="4"/>
        <v>84371980</v>
      </c>
      <c r="I119" s="389">
        <v>136469456</v>
      </c>
      <c r="J119" s="61"/>
      <c r="K119" s="380"/>
      <c r="L119" s="380"/>
    </row>
    <row r="120" spans="1:14" s="231" customFormat="1" ht="14.65" customHeight="1">
      <c r="A120" s="440"/>
      <c r="B120" s="440"/>
      <c r="C120" s="440">
        <v>3</v>
      </c>
      <c r="D120" s="440">
        <v>4</v>
      </c>
      <c r="E120" s="434" t="s">
        <v>67</v>
      </c>
      <c r="F120" s="153">
        <f>F121+F182</f>
        <v>84620353</v>
      </c>
      <c r="G120" s="153">
        <f>G121+G182</f>
        <v>72914586</v>
      </c>
      <c r="H120" s="153">
        <f t="shared" si="4"/>
        <v>-11705767</v>
      </c>
      <c r="I120" s="153">
        <f>I121+I182</f>
        <v>76529614</v>
      </c>
      <c r="J120" s="61"/>
      <c r="K120" s="380"/>
      <c r="L120" s="380"/>
      <c r="N120" s="226"/>
    </row>
    <row r="121" spans="1:14" s="231" customFormat="1" ht="14.65" customHeight="1">
      <c r="A121" s="440"/>
      <c r="B121" s="440">
        <v>1</v>
      </c>
      <c r="C121" s="440">
        <v>3</v>
      </c>
      <c r="D121" s="440">
        <v>4</v>
      </c>
      <c r="E121" s="434" t="s">
        <v>68</v>
      </c>
      <c r="F121" s="153">
        <f>SUM(F122:F181)</f>
        <v>83290585</v>
      </c>
      <c r="G121" s="153">
        <f>SUM(G122:G181)</f>
        <v>71528810</v>
      </c>
      <c r="H121" s="153">
        <f t="shared" si="4"/>
        <v>-11761775</v>
      </c>
      <c r="I121" s="153">
        <f>SUM(I122:I181)</f>
        <v>74833332</v>
      </c>
      <c r="J121" s="61"/>
      <c r="K121" s="380"/>
      <c r="L121" s="380"/>
      <c r="N121" s="226"/>
    </row>
    <row r="122" spans="1:14" s="230" customFormat="1" ht="14.65" customHeight="1">
      <c r="A122" s="228">
        <v>40136</v>
      </c>
      <c r="B122" s="228">
        <v>1</v>
      </c>
      <c r="C122" s="228">
        <v>3</v>
      </c>
      <c r="D122" s="228">
        <v>4</v>
      </c>
      <c r="E122" s="216" t="s">
        <v>99</v>
      </c>
      <c r="F122" s="390">
        <v>0</v>
      </c>
      <c r="G122" s="154">
        <v>15</v>
      </c>
      <c r="H122" s="155">
        <f t="shared" si="4"/>
        <v>15</v>
      </c>
      <c r="I122" s="154">
        <v>2700</v>
      </c>
      <c r="J122" s="61"/>
      <c r="K122" s="380"/>
      <c r="L122" s="380"/>
      <c r="N122" s="226"/>
    </row>
    <row r="123" spans="1:14" s="230" customFormat="1" ht="14.65" customHeight="1">
      <c r="A123" s="228">
        <v>41011</v>
      </c>
      <c r="B123" s="228">
        <v>1</v>
      </c>
      <c r="C123" s="228">
        <v>3</v>
      </c>
      <c r="D123" s="228">
        <v>4</v>
      </c>
      <c r="E123" s="216" t="s">
        <v>69</v>
      </c>
      <c r="F123" s="388">
        <v>750000</v>
      </c>
      <c r="G123" s="388">
        <v>374050</v>
      </c>
      <c r="H123" s="155">
        <f t="shared" si="4"/>
        <v>-375950</v>
      </c>
      <c r="I123" s="388">
        <v>371221</v>
      </c>
      <c r="J123" s="61"/>
      <c r="K123" s="380"/>
      <c r="L123" s="380"/>
      <c r="N123" s="226"/>
    </row>
    <row r="124" spans="1:14" s="230" customFormat="1" ht="14.65" customHeight="1">
      <c r="A124" s="228">
        <v>41012</v>
      </c>
      <c r="B124" s="228">
        <v>1</v>
      </c>
      <c r="C124" s="228">
        <v>3</v>
      </c>
      <c r="D124" s="228">
        <v>4</v>
      </c>
      <c r="E124" s="216" t="s">
        <v>70</v>
      </c>
      <c r="F124" s="389">
        <v>27253109</v>
      </c>
      <c r="G124" s="389">
        <v>25784018</v>
      </c>
      <c r="H124" s="155">
        <f t="shared" si="4"/>
        <v>-1469091</v>
      </c>
      <c r="I124" s="389">
        <v>27166489</v>
      </c>
      <c r="J124" s="61"/>
      <c r="K124" s="380"/>
      <c r="L124" s="380"/>
      <c r="N124" s="226"/>
    </row>
    <row r="125" spans="1:14" s="230" customFormat="1" ht="14.65" customHeight="1">
      <c r="A125" s="228">
        <v>41013</v>
      </c>
      <c r="B125" s="228">
        <v>1</v>
      </c>
      <c r="C125" s="228">
        <v>3</v>
      </c>
      <c r="D125" s="228">
        <v>4</v>
      </c>
      <c r="E125" s="216" t="s">
        <v>71</v>
      </c>
      <c r="F125" s="388">
        <v>4300000</v>
      </c>
      <c r="G125" s="388">
        <v>3203128</v>
      </c>
      <c r="H125" s="154">
        <f t="shared" si="4"/>
        <v>-1096872</v>
      </c>
      <c r="I125" s="388">
        <v>3147103</v>
      </c>
      <c r="J125" s="61"/>
      <c r="K125" s="380"/>
      <c r="L125" s="380"/>
      <c r="N125" s="226"/>
    </row>
    <row r="126" spans="1:14" s="230" customFormat="1" ht="14.65" customHeight="1">
      <c r="A126" s="228">
        <v>41014</v>
      </c>
      <c r="B126" s="228">
        <v>1</v>
      </c>
      <c r="C126" s="228">
        <v>3</v>
      </c>
      <c r="D126" s="228">
        <v>4</v>
      </c>
      <c r="E126" s="216" t="s">
        <v>72</v>
      </c>
      <c r="F126" s="389">
        <v>55000</v>
      </c>
      <c r="G126" s="389">
        <v>73386</v>
      </c>
      <c r="H126" s="154">
        <f t="shared" si="4"/>
        <v>18386</v>
      </c>
      <c r="I126" s="389">
        <v>32469</v>
      </c>
      <c r="J126" s="61"/>
      <c r="K126" s="380"/>
      <c r="L126" s="380"/>
      <c r="N126" s="226"/>
    </row>
    <row r="127" spans="1:14" s="230" customFormat="1" ht="14.65" customHeight="1">
      <c r="A127" s="228">
        <v>41017</v>
      </c>
      <c r="B127" s="228">
        <v>1</v>
      </c>
      <c r="C127" s="228">
        <v>3</v>
      </c>
      <c r="D127" s="228">
        <v>4</v>
      </c>
      <c r="E127" s="216" t="s">
        <v>73</v>
      </c>
      <c r="F127" s="388">
        <v>785000</v>
      </c>
      <c r="G127" s="388">
        <v>548231</v>
      </c>
      <c r="H127" s="154">
        <f t="shared" si="4"/>
        <v>-236769</v>
      </c>
      <c r="I127" s="388">
        <v>557663</v>
      </c>
      <c r="J127" s="61"/>
      <c r="K127" s="380"/>
      <c r="L127" s="380"/>
      <c r="N127" s="226"/>
    </row>
    <row r="128" spans="1:14" s="230" customFormat="1" ht="14.65" customHeight="1">
      <c r="A128" s="228">
        <v>41018</v>
      </c>
      <c r="B128" s="228">
        <v>1</v>
      </c>
      <c r="C128" s="228">
        <v>3</v>
      </c>
      <c r="D128" s="228">
        <v>4</v>
      </c>
      <c r="E128" s="216" t="s">
        <v>1020</v>
      </c>
      <c r="F128" s="389">
        <v>95000</v>
      </c>
      <c r="G128" s="389">
        <v>63392</v>
      </c>
      <c r="H128" s="154">
        <f t="shared" si="4"/>
        <v>-31608</v>
      </c>
      <c r="I128" s="389">
        <v>117134</v>
      </c>
      <c r="J128" s="229" t="s">
        <v>459</v>
      </c>
      <c r="K128" s="380"/>
      <c r="L128" s="380"/>
      <c r="N128" s="226"/>
    </row>
    <row r="129" spans="1:14" s="230" customFormat="1" ht="14.65" customHeight="1">
      <c r="A129" s="228">
        <v>41019</v>
      </c>
      <c r="B129" s="228">
        <v>1</v>
      </c>
      <c r="C129" s="228">
        <v>3</v>
      </c>
      <c r="D129" s="228">
        <v>4</v>
      </c>
      <c r="E129" s="216" t="s">
        <v>460</v>
      </c>
      <c r="F129" s="388">
        <v>275000</v>
      </c>
      <c r="G129" s="390">
        <v>0</v>
      </c>
      <c r="H129" s="155">
        <f t="shared" si="4"/>
        <v>-275000</v>
      </c>
      <c r="I129" s="390">
        <v>0</v>
      </c>
      <c r="J129" s="61"/>
      <c r="K129" s="380"/>
      <c r="L129" s="380"/>
      <c r="N129" s="226"/>
    </row>
    <row r="130" spans="1:14" s="230" customFormat="1" ht="14.65" customHeight="1">
      <c r="A130" s="228">
        <v>41020</v>
      </c>
      <c r="B130" s="228">
        <v>1</v>
      </c>
      <c r="C130" s="228">
        <v>3</v>
      </c>
      <c r="D130" s="228">
        <v>4</v>
      </c>
      <c r="E130" s="216" t="s">
        <v>461</v>
      </c>
      <c r="F130" s="389">
        <v>130000</v>
      </c>
      <c r="G130" s="389">
        <v>127730</v>
      </c>
      <c r="H130" s="154">
        <f t="shared" si="4"/>
        <v>-2270</v>
      </c>
      <c r="I130" s="389">
        <v>143840</v>
      </c>
      <c r="J130" s="61"/>
      <c r="K130" s="380"/>
      <c r="L130" s="380"/>
      <c r="N130" s="226"/>
    </row>
    <row r="131" spans="1:14" s="230" customFormat="1" ht="14.65" customHeight="1">
      <c r="A131" s="228">
        <v>41023</v>
      </c>
      <c r="B131" s="228">
        <v>1</v>
      </c>
      <c r="C131" s="228">
        <v>3</v>
      </c>
      <c r="D131" s="228">
        <v>4</v>
      </c>
      <c r="E131" s="216" t="s">
        <v>462</v>
      </c>
      <c r="F131" s="388">
        <v>198000</v>
      </c>
      <c r="G131" s="388">
        <v>149845</v>
      </c>
      <c r="H131" s="154">
        <f t="shared" si="4"/>
        <v>-48155</v>
      </c>
      <c r="I131" s="388">
        <v>83200</v>
      </c>
      <c r="J131" s="61"/>
      <c r="K131" s="380"/>
      <c r="L131" s="380"/>
      <c r="N131" s="226"/>
    </row>
    <row r="132" spans="1:14" s="230" customFormat="1" ht="14.65" customHeight="1">
      <c r="A132" s="228">
        <v>41024</v>
      </c>
      <c r="B132" s="228">
        <v>1</v>
      </c>
      <c r="C132" s="228">
        <v>3</v>
      </c>
      <c r="D132" s="228">
        <v>4</v>
      </c>
      <c r="E132" s="216" t="s">
        <v>74</v>
      </c>
      <c r="F132" s="389">
        <v>492000</v>
      </c>
      <c r="G132" s="389">
        <v>377679</v>
      </c>
      <c r="H132" s="154">
        <f t="shared" si="4"/>
        <v>-114321</v>
      </c>
      <c r="I132" s="389">
        <v>316256</v>
      </c>
      <c r="J132" s="61"/>
      <c r="K132" s="380"/>
      <c r="L132" s="380"/>
      <c r="N132" s="226"/>
    </row>
    <row r="133" spans="1:14" s="230" customFormat="1" ht="14.65" customHeight="1">
      <c r="A133" s="228">
        <v>41025</v>
      </c>
      <c r="B133" s="228">
        <v>1</v>
      </c>
      <c r="C133" s="228">
        <v>3</v>
      </c>
      <c r="D133" s="228">
        <v>4</v>
      </c>
      <c r="E133" s="216" t="s">
        <v>463</v>
      </c>
      <c r="F133" s="388">
        <v>300000</v>
      </c>
      <c r="G133" s="388">
        <v>129158</v>
      </c>
      <c r="H133" s="154">
        <f t="shared" si="4"/>
        <v>-170842</v>
      </c>
      <c r="I133" s="388">
        <v>123775</v>
      </c>
      <c r="J133" s="61"/>
      <c r="K133" s="380"/>
      <c r="L133" s="380"/>
      <c r="N133" s="226"/>
    </row>
    <row r="134" spans="1:14" s="230" customFormat="1" ht="14.65" customHeight="1">
      <c r="A134" s="228">
        <v>41026</v>
      </c>
      <c r="B134" s="228">
        <v>1</v>
      </c>
      <c r="C134" s="228">
        <v>3</v>
      </c>
      <c r="D134" s="228">
        <v>4</v>
      </c>
      <c r="E134" s="216" t="s">
        <v>464</v>
      </c>
      <c r="F134" s="389">
        <v>350000</v>
      </c>
      <c r="G134" s="389">
        <v>265191</v>
      </c>
      <c r="H134" s="154">
        <f t="shared" si="4"/>
        <v>-84809</v>
      </c>
      <c r="I134" s="389">
        <v>363925</v>
      </c>
      <c r="J134" s="61"/>
      <c r="K134" s="380"/>
      <c r="L134" s="380"/>
      <c r="N134" s="226"/>
    </row>
    <row r="135" spans="1:14" s="230" customFormat="1" ht="14.65" customHeight="1">
      <c r="A135" s="228">
        <v>41028</v>
      </c>
      <c r="B135" s="228">
        <v>1</v>
      </c>
      <c r="C135" s="228">
        <v>3</v>
      </c>
      <c r="D135" s="228">
        <v>4</v>
      </c>
      <c r="E135" s="216" t="s">
        <v>465</v>
      </c>
      <c r="F135" s="389">
        <v>60000</v>
      </c>
      <c r="G135" s="389">
        <v>62512</v>
      </c>
      <c r="H135" s="154">
        <f t="shared" si="4"/>
        <v>2512</v>
      </c>
      <c r="I135" s="389">
        <v>47545</v>
      </c>
      <c r="J135" s="61"/>
      <c r="K135" s="380"/>
      <c r="L135" s="380"/>
      <c r="N135" s="226"/>
    </row>
    <row r="136" spans="1:14" s="230" customFormat="1" ht="14.65" customHeight="1">
      <c r="A136" s="228">
        <v>41029</v>
      </c>
      <c r="B136" s="228">
        <v>1</v>
      </c>
      <c r="C136" s="228">
        <v>3</v>
      </c>
      <c r="D136" s="228">
        <v>4</v>
      </c>
      <c r="E136" s="216" t="s">
        <v>466</v>
      </c>
      <c r="F136" s="390">
        <v>0</v>
      </c>
      <c r="G136" s="388">
        <v>72848</v>
      </c>
      <c r="H136" s="154">
        <f t="shared" si="4"/>
        <v>72848</v>
      </c>
      <c r="I136" s="388">
        <v>51303</v>
      </c>
      <c r="J136" s="61"/>
      <c r="K136" s="380"/>
      <c r="L136" s="380"/>
      <c r="N136" s="226"/>
    </row>
    <row r="137" spans="1:14" s="230" customFormat="1" ht="14.65" customHeight="1">
      <c r="A137" s="228">
        <v>41031</v>
      </c>
      <c r="B137" s="228">
        <v>1</v>
      </c>
      <c r="C137" s="228">
        <v>3</v>
      </c>
      <c r="D137" s="228">
        <v>4</v>
      </c>
      <c r="E137" s="216" t="s">
        <v>467</v>
      </c>
      <c r="F137" s="389">
        <v>574000</v>
      </c>
      <c r="G137" s="389">
        <v>459036</v>
      </c>
      <c r="H137" s="154">
        <f t="shared" si="4"/>
        <v>-114964</v>
      </c>
      <c r="I137" s="389">
        <v>727640</v>
      </c>
      <c r="J137" s="61"/>
      <c r="K137" s="380"/>
      <c r="L137" s="380"/>
      <c r="N137" s="226"/>
    </row>
    <row r="138" spans="1:14" s="230" customFormat="1" ht="14.65" customHeight="1">
      <c r="A138" s="228">
        <v>41032</v>
      </c>
      <c r="B138" s="228">
        <v>1</v>
      </c>
      <c r="C138" s="228">
        <v>3</v>
      </c>
      <c r="D138" s="228">
        <v>4</v>
      </c>
      <c r="E138" s="216" t="s">
        <v>75</v>
      </c>
      <c r="F138" s="390">
        <v>0</v>
      </c>
      <c r="G138" s="388">
        <v>222620</v>
      </c>
      <c r="H138" s="154">
        <f t="shared" si="4"/>
        <v>222620</v>
      </c>
      <c r="I138" s="388">
        <v>233844</v>
      </c>
      <c r="J138" s="61"/>
      <c r="K138" s="380"/>
      <c r="L138" s="380"/>
      <c r="N138" s="226"/>
    </row>
    <row r="139" spans="1:14" s="230" customFormat="1" ht="14.65" customHeight="1">
      <c r="A139" s="228">
        <v>41033</v>
      </c>
      <c r="B139" s="228">
        <v>1</v>
      </c>
      <c r="C139" s="228">
        <v>3</v>
      </c>
      <c r="D139" s="228">
        <v>4</v>
      </c>
      <c r="E139" s="216" t="s">
        <v>76</v>
      </c>
      <c r="F139" s="390">
        <v>0</v>
      </c>
      <c r="G139" s="389">
        <v>1443772</v>
      </c>
      <c r="H139" s="154">
        <f t="shared" si="4"/>
        <v>1443772</v>
      </c>
      <c r="I139" s="389">
        <v>1607972</v>
      </c>
      <c r="J139" s="61"/>
      <c r="K139" s="380"/>
      <c r="L139" s="380"/>
      <c r="N139" s="226"/>
    </row>
    <row r="140" spans="1:14" s="230" customFormat="1" ht="14.65" customHeight="1">
      <c r="A140" s="228">
        <v>41034</v>
      </c>
      <c r="B140" s="228">
        <v>1</v>
      </c>
      <c r="C140" s="228">
        <v>3</v>
      </c>
      <c r="D140" s="228">
        <v>4</v>
      </c>
      <c r="E140" s="216" t="s">
        <v>468</v>
      </c>
      <c r="F140" s="388">
        <v>500000</v>
      </c>
      <c r="G140" s="388">
        <v>156408</v>
      </c>
      <c r="H140" s="154">
        <f t="shared" si="4"/>
        <v>-343592</v>
      </c>
      <c r="I140" s="388">
        <v>220056</v>
      </c>
      <c r="J140" s="61"/>
      <c r="K140" s="380"/>
      <c r="L140" s="380"/>
      <c r="N140" s="226"/>
    </row>
    <row r="141" spans="1:14" s="230" customFormat="1" ht="14.65" customHeight="1">
      <c r="A141" s="228">
        <v>41035</v>
      </c>
      <c r="B141" s="228">
        <v>1</v>
      </c>
      <c r="C141" s="228">
        <v>3</v>
      </c>
      <c r="D141" s="228">
        <v>4</v>
      </c>
      <c r="E141" s="216" t="s">
        <v>77</v>
      </c>
      <c r="F141" s="390">
        <v>0</v>
      </c>
      <c r="G141" s="389">
        <v>372912</v>
      </c>
      <c r="H141" s="154">
        <f t="shared" si="4"/>
        <v>372912</v>
      </c>
      <c r="I141" s="389">
        <v>453230</v>
      </c>
      <c r="J141" s="61"/>
      <c r="K141" s="380"/>
      <c r="L141" s="380"/>
      <c r="N141" s="226"/>
    </row>
    <row r="142" spans="1:14" s="230" customFormat="1" ht="14.65" customHeight="1">
      <c r="A142" s="228">
        <v>41038</v>
      </c>
      <c r="B142" s="228">
        <v>1</v>
      </c>
      <c r="C142" s="228">
        <v>3</v>
      </c>
      <c r="D142" s="228">
        <v>4</v>
      </c>
      <c r="E142" s="216" t="s">
        <v>1007</v>
      </c>
      <c r="F142" s="390">
        <v>0</v>
      </c>
      <c r="G142" s="389">
        <v>8271</v>
      </c>
      <c r="H142" s="154">
        <f>G142-F142</f>
        <v>8271</v>
      </c>
      <c r="I142" s="390">
        <v>0</v>
      </c>
      <c r="J142" s="61"/>
      <c r="K142" s="380"/>
      <c r="L142" s="380"/>
      <c r="N142" s="226"/>
    </row>
    <row r="143" spans="1:14" s="230" customFormat="1" ht="14.65" customHeight="1">
      <c r="A143" s="228">
        <v>41051</v>
      </c>
      <c r="B143" s="228">
        <v>1</v>
      </c>
      <c r="C143" s="228">
        <v>3</v>
      </c>
      <c r="D143" s="228">
        <v>4</v>
      </c>
      <c r="E143" s="216" t="s">
        <v>78</v>
      </c>
      <c r="F143" s="388">
        <v>7374000</v>
      </c>
      <c r="G143" s="388">
        <v>6866409</v>
      </c>
      <c r="H143" s="154">
        <f t="shared" si="4"/>
        <v>-507591</v>
      </c>
      <c r="I143" s="388">
        <v>7119326</v>
      </c>
      <c r="J143" s="61"/>
      <c r="K143" s="380"/>
      <c r="L143" s="380"/>
      <c r="N143" s="226"/>
    </row>
    <row r="144" spans="1:14" s="230" customFormat="1" ht="14.65" customHeight="1">
      <c r="A144" s="228">
        <v>41052</v>
      </c>
      <c r="B144" s="228">
        <v>1</v>
      </c>
      <c r="C144" s="228">
        <v>3</v>
      </c>
      <c r="D144" s="228">
        <v>4</v>
      </c>
      <c r="E144" s="216" t="s">
        <v>79</v>
      </c>
      <c r="F144" s="389">
        <v>770000</v>
      </c>
      <c r="G144" s="389">
        <v>397377</v>
      </c>
      <c r="H144" s="154">
        <f t="shared" si="4"/>
        <v>-372623</v>
      </c>
      <c r="I144" s="389">
        <v>517935</v>
      </c>
      <c r="J144" s="61"/>
      <c r="K144" s="380"/>
      <c r="L144" s="380"/>
      <c r="N144" s="226"/>
    </row>
    <row r="145" spans="1:14" s="230" customFormat="1" ht="14.65" customHeight="1">
      <c r="A145" s="228">
        <v>41053</v>
      </c>
      <c r="B145" s="228">
        <v>1</v>
      </c>
      <c r="C145" s="228">
        <v>3</v>
      </c>
      <c r="D145" s="228">
        <v>4</v>
      </c>
      <c r="E145" s="437" t="s">
        <v>80</v>
      </c>
      <c r="F145" s="388">
        <v>1450000</v>
      </c>
      <c r="G145" s="388">
        <v>1367787</v>
      </c>
      <c r="H145" s="154">
        <f t="shared" si="4"/>
        <v>-82213</v>
      </c>
      <c r="I145" s="388">
        <v>1356486</v>
      </c>
      <c r="J145" s="61"/>
      <c r="K145" s="380"/>
      <c r="L145" s="380"/>
      <c r="N145" s="226"/>
    </row>
    <row r="146" spans="1:14" s="230" customFormat="1" ht="14.65" customHeight="1">
      <c r="A146" s="228">
        <v>41055</v>
      </c>
      <c r="B146" s="228">
        <v>1</v>
      </c>
      <c r="C146" s="228">
        <v>3</v>
      </c>
      <c r="D146" s="228">
        <v>4</v>
      </c>
      <c r="E146" s="216" t="s">
        <v>81</v>
      </c>
      <c r="F146" s="389">
        <v>100000</v>
      </c>
      <c r="G146" s="389">
        <v>72029</v>
      </c>
      <c r="H146" s="154">
        <f t="shared" si="4"/>
        <v>-27971</v>
      </c>
      <c r="I146" s="389">
        <v>78432</v>
      </c>
      <c r="J146" s="61"/>
      <c r="K146" s="380"/>
      <c r="L146" s="380"/>
      <c r="N146" s="226"/>
    </row>
    <row r="147" spans="1:14" s="230" customFormat="1" ht="14.65" customHeight="1">
      <c r="A147" s="228">
        <v>41056</v>
      </c>
      <c r="B147" s="228">
        <v>1</v>
      </c>
      <c r="C147" s="228">
        <v>3</v>
      </c>
      <c r="D147" s="228">
        <v>4</v>
      </c>
      <c r="E147" s="216" t="s">
        <v>469</v>
      </c>
      <c r="F147" s="388">
        <v>2300000</v>
      </c>
      <c r="G147" s="388">
        <v>2206798</v>
      </c>
      <c r="H147" s="154">
        <f t="shared" si="4"/>
        <v>-93202</v>
      </c>
      <c r="I147" s="388">
        <v>2268970</v>
      </c>
      <c r="J147" s="61"/>
      <c r="K147" s="380"/>
      <c r="L147" s="380"/>
      <c r="N147" s="226"/>
    </row>
    <row r="148" spans="1:14" s="230" customFormat="1" ht="14.65" customHeight="1">
      <c r="A148" s="228">
        <v>41057</v>
      </c>
      <c r="B148" s="228">
        <v>1</v>
      </c>
      <c r="C148" s="228">
        <v>3</v>
      </c>
      <c r="D148" s="228">
        <v>4</v>
      </c>
      <c r="E148" s="216" t="s">
        <v>470</v>
      </c>
      <c r="F148" s="390">
        <v>0</v>
      </c>
      <c r="G148" s="389">
        <v>290119</v>
      </c>
      <c r="H148" s="154">
        <f t="shared" si="4"/>
        <v>290119</v>
      </c>
      <c r="I148" s="389">
        <v>213271</v>
      </c>
      <c r="J148" s="61"/>
      <c r="K148" s="380"/>
      <c r="L148" s="380"/>
      <c r="N148" s="226"/>
    </row>
    <row r="149" spans="1:14" s="230" customFormat="1" ht="14.65" customHeight="1">
      <c r="A149" s="228">
        <v>41061</v>
      </c>
      <c r="B149" s="228">
        <v>1</v>
      </c>
      <c r="C149" s="228">
        <v>3</v>
      </c>
      <c r="D149" s="228">
        <v>4</v>
      </c>
      <c r="E149" s="216" t="s">
        <v>471</v>
      </c>
      <c r="F149" s="390">
        <v>0</v>
      </c>
      <c r="G149" s="389">
        <v>612</v>
      </c>
      <c r="H149" s="154">
        <f t="shared" si="4"/>
        <v>612</v>
      </c>
      <c r="I149" s="389">
        <v>671</v>
      </c>
      <c r="J149" s="61"/>
      <c r="K149" s="380"/>
      <c r="L149" s="380"/>
      <c r="N149" s="226"/>
    </row>
    <row r="150" spans="1:14" s="230" customFormat="1" ht="14.65" customHeight="1">
      <c r="A150" s="228">
        <v>41063</v>
      </c>
      <c r="B150" s="228">
        <v>1</v>
      </c>
      <c r="C150" s="228">
        <v>3</v>
      </c>
      <c r="D150" s="228">
        <v>4</v>
      </c>
      <c r="E150" s="216" t="s">
        <v>1000</v>
      </c>
      <c r="F150" s="390">
        <v>0</v>
      </c>
      <c r="G150" s="389">
        <v>80</v>
      </c>
      <c r="H150" s="154">
        <f t="shared" si="4"/>
        <v>80</v>
      </c>
      <c r="I150" s="389">
        <v>160</v>
      </c>
      <c r="J150" s="61"/>
      <c r="K150" s="380"/>
      <c r="L150" s="380"/>
      <c r="N150" s="226"/>
    </row>
    <row r="151" spans="1:14" s="230" customFormat="1" ht="14.65" customHeight="1">
      <c r="A151" s="228">
        <v>41071</v>
      </c>
      <c r="B151" s="228">
        <v>1</v>
      </c>
      <c r="C151" s="228">
        <v>3</v>
      </c>
      <c r="D151" s="228">
        <v>4</v>
      </c>
      <c r="E151" s="216" t="s">
        <v>82</v>
      </c>
      <c r="F151" s="388">
        <v>587500</v>
      </c>
      <c r="G151" s="388">
        <v>731285</v>
      </c>
      <c r="H151" s="154">
        <f t="shared" si="4"/>
        <v>143785</v>
      </c>
      <c r="I151" s="388">
        <v>902169</v>
      </c>
      <c r="J151" s="61"/>
      <c r="K151" s="380"/>
      <c r="L151" s="380"/>
      <c r="N151" s="226"/>
    </row>
    <row r="152" spans="1:14" s="230" customFormat="1" ht="14.65" customHeight="1">
      <c r="A152" s="228">
        <v>41073</v>
      </c>
      <c r="B152" s="228">
        <v>1</v>
      </c>
      <c r="C152" s="228">
        <v>3</v>
      </c>
      <c r="D152" s="228">
        <v>4</v>
      </c>
      <c r="E152" s="216" t="s">
        <v>83</v>
      </c>
      <c r="F152" s="389">
        <v>23200000</v>
      </c>
      <c r="G152" s="389">
        <v>19126089</v>
      </c>
      <c r="H152" s="154">
        <f t="shared" si="4"/>
        <v>-4073911</v>
      </c>
      <c r="I152" s="389">
        <v>20284554</v>
      </c>
      <c r="J152" s="61"/>
      <c r="K152" s="380"/>
      <c r="L152" s="380"/>
      <c r="N152" s="226"/>
    </row>
    <row r="153" spans="1:14" s="230" customFormat="1" ht="14.65" customHeight="1">
      <c r="A153" s="228">
        <v>41075</v>
      </c>
      <c r="B153" s="228">
        <v>1</v>
      </c>
      <c r="C153" s="228">
        <v>3</v>
      </c>
      <c r="D153" s="228">
        <v>4</v>
      </c>
      <c r="E153" s="216" t="s">
        <v>472</v>
      </c>
      <c r="F153" s="388">
        <v>500</v>
      </c>
      <c r="G153" s="388">
        <v>900</v>
      </c>
      <c r="H153" s="389">
        <f t="shared" si="4"/>
        <v>400</v>
      </c>
      <c r="I153" s="388">
        <v>400</v>
      </c>
      <c r="J153" s="61"/>
      <c r="K153" s="380"/>
      <c r="L153" s="380"/>
      <c r="N153" s="226"/>
    </row>
    <row r="154" spans="1:14" s="230" customFormat="1" ht="14.65" customHeight="1">
      <c r="A154" s="228">
        <v>41082</v>
      </c>
      <c r="B154" s="228">
        <v>1</v>
      </c>
      <c r="C154" s="228">
        <v>3</v>
      </c>
      <c r="D154" s="228">
        <v>4</v>
      </c>
      <c r="E154" s="216" t="s">
        <v>474</v>
      </c>
      <c r="F154" s="390">
        <v>0</v>
      </c>
      <c r="G154" s="389">
        <v>114</v>
      </c>
      <c r="H154" s="389">
        <f>G154-F154</f>
        <v>114</v>
      </c>
      <c r="I154" s="390">
        <v>0</v>
      </c>
      <c r="J154" s="61"/>
      <c r="K154" s="380"/>
      <c r="L154" s="380"/>
      <c r="N154" s="226"/>
    </row>
    <row r="155" spans="1:14" s="230" customFormat="1" ht="14.65" customHeight="1">
      <c r="A155" s="228">
        <v>41084</v>
      </c>
      <c r="B155" s="228">
        <v>1</v>
      </c>
      <c r="C155" s="228">
        <v>3</v>
      </c>
      <c r="D155" s="228">
        <v>4</v>
      </c>
      <c r="E155" s="216" t="s">
        <v>473</v>
      </c>
      <c r="F155" s="390">
        <v>0</v>
      </c>
      <c r="G155" s="389">
        <v>430</v>
      </c>
      <c r="H155" s="389">
        <f>G155-F155</f>
        <v>430</v>
      </c>
      <c r="I155" s="390">
        <v>0</v>
      </c>
      <c r="J155" s="61"/>
      <c r="K155" s="380"/>
      <c r="L155" s="380"/>
      <c r="N155" s="226"/>
    </row>
    <row r="156" spans="1:14" s="230" customFormat="1" ht="14.65" customHeight="1">
      <c r="A156" s="228">
        <v>41085</v>
      </c>
      <c r="B156" s="228">
        <v>1</v>
      </c>
      <c r="C156" s="228">
        <v>3</v>
      </c>
      <c r="D156" s="228">
        <v>4</v>
      </c>
      <c r="E156" s="216" t="s">
        <v>475</v>
      </c>
      <c r="F156" s="388">
        <v>270000</v>
      </c>
      <c r="G156" s="388">
        <v>144358</v>
      </c>
      <c r="H156" s="154">
        <f t="shared" si="4"/>
        <v>-125642</v>
      </c>
      <c r="I156" s="388">
        <v>162929</v>
      </c>
      <c r="J156" s="61"/>
      <c r="K156" s="380"/>
      <c r="L156" s="380"/>
      <c r="N156" s="226"/>
    </row>
    <row r="157" spans="1:14" s="230" customFormat="1" ht="14.65" customHeight="1">
      <c r="A157" s="228">
        <v>41091</v>
      </c>
      <c r="B157" s="228">
        <v>1</v>
      </c>
      <c r="C157" s="228">
        <v>3</v>
      </c>
      <c r="D157" s="228">
        <v>4</v>
      </c>
      <c r="E157" s="216" t="s">
        <v>84</v>
      </c>
      <c r="F157" s="390">
        <v>0</v>
      </c>
      <c r="G157" s="390">
        <v>0</v>
      </c>
      <c r="H157" s="390">
        <f t="shared" si="4"/>
        <v>0</v>
      </c>
      <c r="I157" s="389">
        <v>748</v>
      </c>
      <c r="J157" s="61"/>
      <c r="K157" s="380"/>
      <c r="L157" s="380"/>
      <c r="N157" s="226"/>
    </row>
    <row r="158" spans="1:14" s="230" customFormat="1" ht="14.65" customHeight="1">
      <c r="A158" s="228">
        <v>41111</v>
      </c>
      <c r="B158" s="228">
        <v>1</v>
      </c>
      <c r="C158" s="228">
        <v>3</v>
      </c>
      <c r="D158" s="228">
        <v>4</v>
      </c>
      <c r="E158" s="216" t="s">
        <v>85</v>
      </c>
      <c r="F158" s="388">
        <v>551131</v>
      </c>
      <c r="G158" s="388">
        <v>290758</v>
      </c>
      <c r="H158" s="154">
        <f t="shared" si="4"/>
        <v>-260373</v>
      </c>
      <c r="I158" s="388">
        <v>359207</v>
      </c>
      <c r="J158" s="61"/>
      <c r="K158" s="380"/>
      <c r="L158" s="380"/>
      <c r="N158" s="226"/>
    </row>
    <row r="159" spans="1:14" s="230" customFormat="1" ht="14.65" customHeight="1">
      <c r="A159" s="228">
        <v>41112</v>
      </c>
      <c r="B159" s="228">
        <v>1</v>
      </c>
      <c r="C159" s="228">
        <v>3</v>
      </c>
      <c r="D159" s="228">
        <v>4</v>
      </c>
      <c r="E159" s="216" t="s">
        <v>86</v>
      </c>
      <c r="F159" s="389">
        <v>1723340</v>
      </c>
      <c r="G159" s="389">
        <v>1352365</v>
      </c>
      <c r="H159" s="154">
        <f t="shared" si="4"/>
        <v>-370975</v>
      </c>
      <c r="I159" s="389">
        <v>1334592</v>
      </c>
      <c r="J159" s="61"/>
      <c r="K159" s="380"/>
      <c r="L159" s="380"/>
      <c r="N159" s="226"/>
    </row>
    <row r="160" spans="1:14" s="230" customFormat="1" ht="14.65" customHeight="1">
      <c r="A160" s="228">
        <v>41151</v>
      </c>
      <c r="B160" s="228">
        <v>1</v>
      </c>
      <c r="C160" s="228">
        <v>3</v>
      </c>
      <c r="D160" s="228">
        <v>4</v>
      </c>
      <c r="E160" s="216" t="s">
        <v>87</v>
      </c>
      <c r="F160" s="388">
        <v>340970</v>
      </c>
      <c r="G160" s="388">
        <v>57977</v>
      </c>
      <c r="H160" s="154">
        <f t="shared" si="4"/>
        <v>-282993</v>
      </c>
      <c r="I160" s="388">
        <v>126491</v>
      </c>
      <c r="J160" s="61"/>
      <c r="K160" s="380"/>
      <c r="L160" s="380"/>
      <c r="N160" s="226"/>
    </row>
    <row r="161" spans="1:14" s="230" customFormat="1" ht="14.65" customHeight="1">
      <c r="A161" s="228">
        <v>41152</v>
      </c>
      <c r="B161" s="228">
        <v>1</v>
      </c>
      <c r="C161" s="228">
        <v>3</v>
      </c>
      <c r="D161" s="228">
        <v>4</v>
      </c>
      <c r="E161" s="216" t="s">
        <v>476</v>
      </c>
      <c r="F161" s="389">
        <v>460000</v>
      </c>
      <c r="G161" s="389">
        <v>444555</v>
      </c>
      <c r="H161" s="154">
        <f t="shared" si="4"/>
        <v>-15445</v>
      </c>
      <c r="I161" s="389">
        <v>385600</v>
      </c>
      <c r="J161" s="61"/>
      <c r="K161" s="380"/>
      <c r="L161" s="380"/>
      <c r="N161" s="226"/>
    </row>
    <row r="162" spans="1:14" s="230" customFormat="1" ht="14.65" customHeight="1">
      <c r="A162" s="228">
        <v>41161</v>
      </c>
      <c r="B162" s="228">
        <v>1</v>
      </c>
      <c r="C162" s="228">
        <v>3</v>
      </c>
      <c r="D162" s="228">
        <v>4</v>
      </c>
      <c r="E162" s="216" t="s">
        <v>477</v>
      </c>
      <c r="F162" s="388">
        <v>112000</v>
      </c>
      <c r="G162" s="388">
        <v>157343</v>
      </c>
      <c r="H162" s="154">
        <f t="shared" si="4"/>
        <v>45343</v>
      </c>
      <c r="I162" s="388">
        <v>140353</v>
      </c>
      <c r="J162" s="61"/>
      <c r="K162" s="380"/>
      <c r="L162" s="380"/>
      <c r="N162" s="226"/>
    </row>
    <row r="163" spans="1:14" s="230" customFormat="1" ht="14.65" customHeight="1">
      <c r="A163" s="228">
        <v>41163</v>
      </c>
      <c r="B163" s="228">
        <v>1</v>
      </c>
      <c r="C163" s="228">
        <v>3</v>
      </c>
      <c r="D163" s="228">
        <v>4</v>
      </c>
      <c r="E163" s="216" t="s">
        <v>478</v>
      </c>
      <c r="F163" s="388">
        <v>360846</v>
      </c>
      <c r="G163" s="388">
        <v>251785</v>
      </c>
      <c r="H163" s="154">
        <f t="shared" si="4"/>
        <v>-109061</v>
      </c>
      <c r="I163" s="388">
        <v>315681</v>
      </c>
      <c r="J163" s="61"/>
      <c r="K163" s="380"/>
      <c r="L163" s="380"/>
      <c r="N163" s="226"/>
    </row>
    <row r="164" spans="1:14" s="230" customFormat="1" ht="14.65" customHeight="1">
      <c r="A164" s="228">
        <v>41171</v>
      </c>
      <c r="B164" s="228">
        <v>1</v>
      </c>
      <c r="C164" s="228">
        <v>3</v>
      </c>
      <c r="D164" s="228">
        <v>4</v>
      </c>
      <c r="E164" s="216" t="s">
        <v>88</v>
      </c>
      <c r="F164" s="389">
        <v>1018776</v>
      </c>
      <c r="G164" s="389">
        <v>842785</v>
      </c>
      <c r="H164" s="154">
        <f t="shared" si="4"/>
        <v>-175991</v>
      </c>
      <c r="I164" s="389">
        <v>1185398</v>
      </c>
      <c r="J164" s="61"/>
      <c r="K164" s="380"/>
      <c r="L164" s="380"/>
      <c r="N164" s="226"/>
    </row>
    <row r="165" spans="1:14" s="230" customFormat="1" ht="14.65" customHeight="1">
      <c r="A165" s="228">
        <v>41211</v>
      </c>
      <c r="B165" s="228">
        <v>1</v>
      </c>
      <c r="C165" s="228">
        <v>3</v>
      </c>
      <c r="D165" s="228">
        <v>4</v>
      </c>
      <c r="E165" s="216" t="s">
        <v>479</v>
      </c>
      <c r="F165" s="390">
        <v>0</v>
      </c>
      <c r="G165" s="156">
        <v>82180</v>
      </c>
      <c r="H165" s="154">
        <f t="shared" si="4"/>
        <v>82180</v>
      </c>
      <c r="I165" s="156">
        <v>2500</v>
      </c>
      <c r="J165" s="61"/>
      <c r="K165" s="380"/>
      <c r="L165" s="380"/>
      <c r="N165" s="226"/>
    </row>
    <row r="166" spans="1:14" s="230" customFormat="1" ht="14.65" customHeight="1">
      <c r="A166" s="228">
        <v>41212</v>
      </c>
      <c r="B166" s="228">
        <v>1</v>
      </c>
      <c r="C166" s="228">
        <v>3</v>
      </c>
      <c r="D166" s="228">
        <v>4</v>
      </c>
      <c r="E166" s="216" t="s">
        <v>89</v>
      </c>
      <c r="F166" s="388">
        <v>1311448</v>
      </c>
      <c r="G166" s="388">
        <v>842188</v>
      </c>
      <c r="H166" s="154">
        <f t="shared" si="4"/>
        <v>-469260</v>
      </c>
      <c r="I166" s="388">
        <v>708782</v>
      </c>
      <c r="J166" s="61"/>
      <c r="K166" s="380"/>
      <c r="L166" s="380"/>
      <c r="N166" s="226"/>
    </row>
    <row r="167" spans="1:14" s="230" customFormat="1" ht="14.65" customHeight="1">
      <c r="A167" s="228">
        <v>41215</v>
      </c>
      <c r="B167" s="228">
        <v>1</v>
      </c>
      <c r="C167" s="228">
        <v>3</v>
      </c>
      <c r="D167" s="228">
        <v>4</v>
      </c>
      <c r="E167" s="216" t="s">
        <v>480</v>
      </c>
      <c r="F167" s="389">
        <v>165820</v>
      </c>
      <c r="G167" s="389">
        <v>72400</v>
      </c>
      <c r="H167" s="154">
        <f t="shared" si="4"/>
        <v>-93420</v>
      </c>
      <c r="I167" s="389">
        <v>68400</v>
      </c>
      <c r="J167" s="61"/>
      <c r="K167" s="380"/>
      <c r="L167" s="380"/>
      <c r="N167" s="226"/>
    </row>
    <row r="168" spans="1:14" s="230" customFormat="1" ht="14.65" customHeight="1">
      <c r="A168" s="228" t="s">
        <v>481</v>
      </c>
      <c r="B168" s="228">
        <v>1</v>
      </c>
      <c r="C168" s="228">
        <v>3</v>
      </c>
      <c r="D168" s="228">
        <v>4</v>
      </c>
      <c r="E168" s="216" t="s">
        <v>482</v>
      </c>
      <c r="F168" s="389">
        <v>4980</v>
      </c>
      <c r="G168" s="388">
        <v>240</v>
      </c>
      <c r="H168" s="154">
        <f t="shared" si="4"/>
        <v>-4740</v>
      </c>
      <c r="I168" s="388">
        <v>60</v>
      </c>
      <c r="J168" s="61"/>
      <c r="K168" s="380"/>
      <c r="L168" s="380"/>
      <c r="N168" s="226"/>
    </row>
    <row r="169" spans="1:14" s="230" customFormat="1" ht="14.65" customHeight="1">
      <c r="A169" s="442" t="s">
        <v>483</v>
      </c>
      <c r="B169" s="228">
        <v>1</v>
      </c>
      <c r="C169" s="228">
        <v>3</v>
      </c>
      <c r="D169" s="228">
        <v>4</v>
      </c>
      <c r="E169" s="216" t="s">
        <v>484</v>
      </c>
      <c r="F169" s="389">
        <v>9280</v>
      </c>
      <c r="G169" s="389">
        <v>760</v>
      </c>
      <c r="H169" s="154">
        <f t="shared" si="4"/>
        <v>-8520</v>
      </c>
      <c r="I169" s="389">
        <v>2340</v>
      </c>
      <c r="J169" s="61"/>
      <c r="K169" s="380"/>
      <c r="L169" s="380"/>
      <c r="N169" s="226"/>
    </row>
    <row r="170" spans="1:14" s="230" customFormat="1" ht="14.65" customHeight="1">
      <c r="A170" s="228">
        <v>41232</v>
      </c>
      <c r="B170" s="228">
        <v>1</v>
      </c>
      <c r="C170" s="228">
        <v>3</v>
      </c>
      <c r="D170" s="228">
        <v>4</v>
      </c>
      <c r="E170" s="216" t="s">
        <v>90</v>
      </c>
      <c r="F170" s="388">
        <v>200000</v>
      </c>
      <c r="G170" s="388">
        <v>79693</v>
      </c>
      <c r="H170" s="154">
        <f t="shared" si="4"/>
        <v>-120307</v>
      </c>
      <c r="I170" s="388">
        <v>68943</v>
      </c>
      <c r="J170" s="61"/>
      <c r="K170" s="380"/>
      <c r="L170" s="380"/>
      <c r="N170" s="226"/>
    </row>
    <row r="171" spans="1:14" s="230" customFormat="1" ht="14.65" customHeight="1">
      <c r="A171" s="228">
        <v>41234</v>
      </c>
      <c r="B171" s="228">
        <v>1</v>
      </c>
      <c r="C171" s="228">
        <v>3</v>
      </c>
      <c r="D171" s="228">
        <v>4</v>
      </c>
      <c r="E171" s="216" t="s">
        <v>485</v>
      </c>
      <c r="F171" s="389">
        <v>80000</v>
      </c>
      <c r="G171" s="389">
        <v>201907</v>
      </c>
      <c r="H171" s="154">
        <f t="shared" si="4"/>
        <v>121907</v>
      </c>
      <c r="I171" s="389">
        <v>201336</v>
      </c>
      <c r="J171" s="61"/>
      <c r="K171" s="380"/>
      <c r="L171" s="380"/>
      <c r="N171" s="226"/>
    </row>
    <row r="172" spans="1:14" s="230" customFormat="1" ht="14.65" customHeight="1">
      <c r="A172" s="228">
        <v>41901</v>
      </c>
      <c r="B172" s="228">
        <v>1</v>
      </c>
      <c r="C172" s="228">
        <v>3</v>
      </c>
      <c r="D172" s="228">
        <v>4</v>
      </c>
      <c r="E172" s="216" t="s">
        <v>486</v>
      </c>
      <c r="F172" s="388">
        <v>1181283</v>
      </c>
      <c r="G172" s="388">
        <v>1212151</v>
      </c>
      <c r="H172" s="154">
        <f t="shared" si="4"/>
        <v>30868</v>
      </c>
      <c r="I172" s="388">
        <v>1089561</v>
      </c>
      <c r="J172" s="61"/>
      <c r="K172" s="380"/>
      <c r="L172" s="380"/>
      <c r="N172" s="226"/>
    </row>
    <row r="173" spans="1:14" s="230" customFormat="1" ht="14.65" customHeight="1">
      <c r="A173" s="228">
        <v>41902</v>
      </c>
      <c r="B173" s="228">
        <v>1</v>
      </c>
      <c r="C173" s="228">
        <v>3</v>
      </c>
      <c r="D173" s="228">
        <v>4</v>
      </c>
      <c r="E173" s="216" t="s">
        <v>91</v>
      </c>
      <c r="F173" s="389">
        <v>43000</v>
      </c>
      <c r="G173" s="389">
        <v>26000</v>
      </c>
      <c r="H173" s="154">
        <f t="shared" si="4"/>
        <v>-17000</v>
      </c>
      <c r="I173" s="389">
        <v>30650</v>
      </c>
      <c r="J173" s="61"/>
      <c r="K173" s="380"/>
      <c r="L173" s="380"/>
      <c r="N173" s="226"/>
    </row>
    <row r="174" spans="1:14" s="230" customFormat="1" ht="14.65" customHeight="1">
      <c r="A174" s="228">
        <v>41905</v>
      </c>
      <c r="B174" s="228">
        <v>1</v>
      </c>
      <c r="C174" s="228">
        <v>3</v>
      </c>
      <c r="D174" s="228">
        <v>4</v>
      </c>
      <c r="E174" s="216" t="s">
        <v>487</v>
      </c>
      <c r="F174" s="388">
        <v>20000</v>
      </c>
      <c r="G174" s="388">
        <v>15617</v>
      </c>
      <c r="H174" s="154">
        <f t="shared" ref="H174:H226" si="5">G174-F174</f>
        <v>-4383</v>
      </c>
      <c r="I174" s="388">
        <v>37613</v>
      </c>
      <c r="J174" s="61"/>
      <c r="K174" s="380"/>
      <c r="L174" s="380"/>
      <c r="N174" s="226"/>
    </row>
    <row r="175" spans="1:14" s="230" customFormat="1" ht="14.65" customHeight="1">
      <c r="A175" s="228">
        <v>41907</v>
      </c>
      <c r="B175" s="228">
        <v>1</v>
      </c>
      <c r="C175" s="228">
        <v>3</v>
      </c>
      <c r="D175" s="228">
        <v>4</v>
      </c>
      <c r="E175" s="216" t="s">
        <v>488</v>
      </c>
      <c r="F175" s="389">
        <v>2275000</v>
      </c>
      <c r="G175" s="389">
        <v>68206</v>
      </c>
      <c r="H175" s="154">
        <f t="shared" si="5"/>
        <v>-2206794</v>
      </c>
      <c r="I175" s="389">
        <v>56151</v>
      </c>
      <c r="J175" s="61"/>
      <c r="K175" s="380"/>
      <c r="L175" s="380"/>
      <c r="N175" s="226"/>
    </row>
    <row r="176" spans="1:14" s="230" customFormat="1" ht="14.65" customHeight="1">
      <c r="A176" s="228">
        <v>41909</v>
      </c>
      <c r="B176" s="228">
        <v>1</v>
      </c>
      <c r="C176" s="228">
        <v>3</v>
      </c>
      <c r="D176" s="228">
        <v>4</v>
      </c>
      <c r="E176" s="216" t="s">
        <v>489</v>
      </c>
      <c r="F176" s="389">
        <v>25000</v>
      </c>
      <c r="G176" s="389">
        <v>34475</v>
      </c>
      <c r="H176" s="154">
        <f t="shared" si="5"/>
        <v>9475</v>
      </c>
      <c r="I176" s="389">
        <v>19640</v>
      </c>
      <c r="J176" s="61"/>
      <c r="K176" s="380"/>
      <c r="L176" s="380"/>
      <c r="N176" s="226"/>
    </row>
    <row r="177" spans="1:14" s="230" customFormat="1" ht="14.65" customHeight="1">
      <c r="A177" s="228">
        <v>41911</v>
      </c>
      <c r="B177" s="228">
        <v>1</v>
      </c>
      <c r="C177" s="228">
        <v>3</v>
      </c>
      <c r="D177" s="228">
        <v>4</v>
      </c>
      <c r="E177" s="216" t="s">
        <v>490</v>
      </c>
      <c r="F177" s="389">
        <v>8000</v>
      </c>
      <c r="G177" s="388">
        <v>18994</v>
      </c>
      <c r="H177" s="154">
        <f t="shared" si="5"/>
        <v>10994</v>
      </c>
      <c r="I177" s="388">
        <v>16048</v>
      </c>
      <c r="J177" s="61"/>
      <c r="K177" s="380"/>
      <c r="L177" s="380"/>
      <c r="N177" s="226"/>
    </row>
    <row r="178" spans="1:14" s="230" customFormat="1" ht="14.65" customHeight="1">
      <c r="A178" s="228">
        <v>41912</v>
      </c>
      <c r="B178" s="228">
        <v>1</v>
      </c>
      <c r="C178" s="228">
        <v>3</v>
      </c>
      <c r="D178" s="228">
        <v>4</v>
      </c>
      <c r="E178" s="216" t="s">
        <v>491</v>
      </c>
      <c r="F178" s="389">
        <v>10102</v>
      </c>
      <c r="G178" s="389">
        <v>8216</v>
      </c>
      <c r="H178" s="154">
        <f t="shared" ref="H178:H181" si="6">G178-F178</f>
        <v>-1886</v>
      </c>
      <c r="I178" s="389">
        <v>10570</v>
      </c>
      <c r="J178" s="61"/>
      <c r="K178" s="380"/>
      <c r="L178" s="380"/>
      <c r="N178" s="226"/>
    </row>
    <row r="179" spans="1:14" s="230" customFormat="1" ht="14.65" customHeight="1">
      <c r="A179" s="228">
        <v>41913</v>
      </c>
      <c r="B179" s="228">
        <v>1</v>
      </c>
      <c r="C179" s="228">
        <v>3</v>
      </c>
      <c r="D179" s="228">
        <v>4</v>
      </c>
      <c r="E179" s="216" t="s">
        <v>492</v>
      </c>
      <c r="F179" s="389">
        <v>400000</v>
      </c>
      <c r="G179" s="389">
        <v>205617</v>
      </c>
      <c r="H179" s="154">
        <f t="shared" si="6"/>
        <v>-194383</v>
      </c>
      <c r="I179" s="390">
        <v>0</v>
      </c>
      <c r="J179" s="61"/>
      <c r="K179" s="380"/>
      <c r="L179" s="380"/>
      <c r="N179" s="226"/>
    </row>
    <row r="180" spans="1:14" s="230" customFormat="1" ht="14.65" customHeight="1">
      <c r="A180" s="228">
        <v>41914</v>
      </c>
      <c r="B180" s="228">
        <v>1</v>
      </c>
      <c r="C180" s="228">
        <v>3</v>
      </c>
      <c r="D180" s="228">
        <v>4</v>
      </c>
      <c r="E180" s="216" t="s">
        <v>493</v>
      </c>
      <c r="F180" s="389">
        <v>220000</v>
      </c>
      <c r="G180" s="390">
        <v>0</v>
      </c>
      <c r="H180" s="154">
        <f t="shared" si="6"/>
        <v>-220000</v>
      </c>
      <c r="I180" s="390">
        <v>0</v>
      </c>
      <c r="J180" s="61"/>
      <c r="K180" s="380"/>
      <c r="L180" s="380"/>
      <c r="N180" s="226"/>
    </row>
    <row r="181" spans="1:14" s="230" customFormat="1" ht="14.65" customHeight="1">
      <c r="A181" s="228">
        <v>41917</v>
      </c>
      <c r="B181" s="228">
        <v>1</v>
      </c>
      <c r="C181" s="228">
        <v>3</v>
      </c>
      <c r="D181" s="228">
        <v>4</v>
      </c>
      <c r="E181" s="216" t="s">
        <v>494</v>
      </c>
      <c r="F181" s="389">
        <v>600500</v>
      </c>
      <c r="G181" s="389">
        <v>164009</v>
      </c>
      <c r="H181" s="154">
        <f t="shared" si="6"/>
        <v>-436491</v>
      </c>
      <c r="I181" s="390">
        <v>0</v>
      </c>
      <c r="J181" s="61"/>
      <c r="K181" s="380"/>
      <c r="L181" s="380"/>
      <c r="N181" s="226"/>
    </row>
    <row r="182" spans="1:14" s="231" customFormat="1" ht="14.65" customHeight="1">
      <c r="A182" s="443"/>
      <c r="B182" s="443">
        <v>2</v>
      </c>
      <c r="C182" s="443">
        <v>3</v>
      </c>
      <c r="D182" s="443">
        <v>4</v>
      </c>
      <c r="E182" s="434" t="s">
        <v>92</v>
      </c>
      <c r="F182" s="157">
        <f>SUM(F183:F192)</f>
        <v>1329768</v>
      </c>
      <c r="G182" s="157">
        <f>SUM(G183:G192)</f>
        <v>1385776</v>
      </c>
      <c r="H182" s="153">
        <f t="shared" si="5"/>
        <v>56008</v>
      </c>
      <c r="I182" s="157">
        <f>SUM(I183:I192)</f>
        <v>1696282</v>
      </c>
      <c r="J182" s="57"/>
      <c r="K182" s="379"/>
      <c r="L182" s="379"/>
      <c r="N182" s="226"/>
    </row>
    <row r="183" spans="1:14" s="230" customFormat="1" ht="14.65" customHeight="1">
      <c r="A183" s="228">
        <v>40111</v>
      </c>
      <c r="B183" s="228">
        <v>2</v>
      </c>
      <c r="C183" s="228">
        <v>3</v>
      </c>
      <c r="D183" s="228">
        <v>4</v>
      </c>
      <c r="E183" s="216" t="s">
        <v>93</v>
      </c>
      <c r="F183" s="388">
        <v>5000</v>
      </c>
      <c r="G183" s="388">
        <v>2134</v>
      </c>
      <c r="H183" s="154">
        <f t="shared" si="5"/>
        <v>-2866</v>
      </c>
      <c r="I183" s="388">
        <v>26078</v>
      </c>
      <c r="J183" s="57"/>
      <c r="K183" s="379"/>
      <c r="L183" s="379"/>
      <c r="N183" s="226"/>
    </row>
    <row r="184" spans="1:14" s="230" customFormat="1" ht="14.65" customHeight="1">
      <c r="A184" s="228">
        <v>40112</v>
      </c>
      <c r="B184" s="228">
        <v>2</v>
      </c>
      <c r="C184" s="228">
        <v>3</v>
      </c>
      <c r="D184" s="228">
        <v>4</v>
      </c>
      <c r="E184" s="216" t="s">
        <v>94</v>
      </c>
      <c r="F184" s="389">
        <v>58000</v>
      </c>
      <c r="G184" s="389">
        <v>33087</v>
      </c>
      <c r="H184" s="154">
        <f t="shared" si="5"/>
        <v>-24913</v>
      </c>
      <c r="I184" s="389">
        <v>49230</v>
      </c>
      <c r="J184" s="57"/>
      <c r="K184" s="379"/>
      <c r="L184" s="379"/>
      <c r="N184" s="226"/>
    </row>
    <row r="185" spans="1:14" s="230" customFormat="1" ht="14.65" customHeight="1">
      <c r="A185" s="228">
        <v>40131</v>
      </c>
      <c r="B185" s="228">
        <v>2</v>
      </c>
      <c r="C185" s="228">
        <v>3</v>
      </c>
      <c r="D185" s="228">
        <v>4</v>
      </c>
      <c r="E185" s="216" t="s">
        <v>95</v>
      </c>
      <c r="F185" s="388">
        <v>1500</v>
      </c>
      <c r="G185" s="390">
        <v>0</v>
      </c>
      <c r="H185" s="154">
        <f t="shared" si="5"/>
        <v>-1500</v>
      </c>
      <c r="I185" s="388">
        <v>6690</v>
      </c>
      <c r="J185" s="57"/>
      <c r="K185" s="379"/>
      <c r="L185" s="379"/>
      <c r="N185" s="226"/>
    </row>
    <row r="186" spans="1:14" s="230" customFormat="1" ht="14.65" customHeight="1">
      <c r="A186" s="228">
        <v>40132</v>
      </c>
      <c r="B186" s="228">
        <v>2</v>
      </c>
      <c r="C186" s="228">
        <v>3</v>
      </c>
      <c r="D186" s="228">
        <v>4</v>
      </c>
      <c r="E186" s="216" t="s">
        <v>96</v>
      </c>
      <c r="F186" s="389">
        <v>174400</v>
      </c>
      <c r="G186" s="389">
        <v>91824</v>
      </c>
      <c r="H186" s="154">
        <f t="shared" si="5"/>
        <v>-82576</v>
      </c>
      <c r="I186" s="389">
        <v>66760</v>
      </c>
      <c r="J186" s="57"/>
      <c r="K186" s="379"/>
      <c r="L186" s="379"/>
      <c r="N186" s="226"/>
    </row>
    <row r="187" spans="1:14" s="230" customFormat="1" ht="14.65" customHeight="1">
      <c r="A187" s="228">
        <v>40133</v>
      </c>
      <c r="B187" s="228">
        <v>2</v>
      </c>
      <c r="C187" s="228">
        <v>3</v>
      </c>
      <c r="D187" s="228">
        <v>4</v>
      </c>
      <c r="E187" s="216" t="s">
        <v>97</v>
      </c>
      <c r="F187" s="388">
        <v>49334</v>
      </c>
      <c r="G187" s="388">
        <v>189544</v>
      </c>
      <c r="H187" s="154">
        <f t="shared" si="5"/>
        <v>140210</v>
      </c>
      <c r="I187" s="388">
        <v>68311</v>
      </c>
      <c r="J187" s="57"/>
      <c r="K187" s="379"/>
      <c r="L187" s="379"/>
      <c r="N187" s="226"/>
    </row>
    <row r="188" spans="1:14" s="230" customFormat="1" ht="14.65" customHeight="1">
      <c r="A188" s="228">
        <v>40135</v>
      </c>
      <c r="B188" s="228">
        <v>2</v>
      </c>
      <c r="C188" s="228">
        <v>3</v>
      </c>
      <c r="D188" s="228">
        <v>4</v>
      </c>
      <c r="E188" s="216" t="s">
        <v>98</v>
      </c>
      <c r="F188" s="388">
        <v>475534</v>
      </c>
      <c r="G188" s="388">
        <v>545733</v>
      </c>
      <c r="H188" s="154">
        <f t="shared" si="5"/>
        <v>70199</v>
      </c>
      <c r="I188" s="388">
        <v>656454</v>
      </c>
      <c r="J188" s="57"/>
      <c r="K188" s="379"/>
      <c r="L188" s="379"/>
      <c r="N188" s="226"/>
    </row>
    <row r="189" spans="1:14" s="230" customFormat="1" ht="14.65" customHeight="1">
      <c r="A189" s="228">
        <v>40137</v>
      </c>
      <c r="B189" s="228">
        <v>2</v>
      </c>
      <c r="C189" s="228">
        <v>3</v>
      </c>
      <c r="D189" s="228">
        <v>4</v>
      </c>
      <c r="E189" s="216" t="s">
        <v>495</v>
      </c>
      <c r="F189" s="390">
        <v>0</v>
      </c>
      <c r="G189" s="389">
        <v>531</v>
      </c>
      <c r="H189" s="154">
        <f t="shared" si="5"/>
        <v>531</v>
      </c>
      <c r="I189" s="389">
        <v>112</v>
      </c>
      <c r="J189" s="57"/>
      <c r="K189" s="379"/>
      <c r="L189" s="379"/>
      <c r="N189" s="226"/>
    </row>
    <row r="190" spans="1:14" s="230" customFormat="1" ht="14.65" customHeight="1">
      <c r="A190" s="228">
        <v>40151</v>
      </c>
      <c r="B190" s="228">
        <v>2</v>
      </c>
      <c r="C190" s="228">
        <v>3</v>
      </c>
      <c r="D190" s="228">
        <v>4</v>
      </c>
      <c r="E190" s="216" t="s">
        <v>100</v>
      </c>
      <c r="F190" s="390">
        <v>0</v>
      </c>
      <c r="G190" s="388">
        <v>10791</v>
      </c>
      <c r="H190" s="154">
        <f t="shared" si="5"/>
        <v>10791</v>
      </c>
      <c r="I190" s="388">
        <v>9901</v>
      </c>
      <c r="J190" s="57"/>
      <c r="K190" s="379"/>
      <c r="L190" s="379"/>
      <c r="N190" s="226"/>
    </row>
    <row r="191" spans="1:14" s="230" customFormat="1" ht="14.65" customHeight="1">
      <c r="A191" s="228">
        <v>40915</v>
      </c>
      <c r="B191" s="228">
        <v>2</v>
      </c>
      <c r="C191" s="228">
        <v>3</v>
      </c>
      <c r="D191" s="228">
        <v>4</v>
      </c>
      <c r="E191" s="216" t="s">
        <v>496</v>
      </c>
      <c r="F191" s="389">
        <v>11000</v>
      </c>
      <c r="G191" s="389">
        <v>26175</v>
      </c>
      <c r="H191" s="154">
        <f t="shared" si="5"/>
        <v>15175</v>
      </c>
      <c r="I191" s="389">
        <v>19453</v>
      </c>
      <c r="J191" s="57"/>
      <c r="K191" s="379"/>
      <c r="L191" s="379"/>
      <c r="N191" s="226"/>
    </row>
    <row r="192" spans="1:14" s="230" customFormat="1" ht="14.65" customHeight="1">
      <c r="A192" s="228">
        <v>41086</v>
      </c>
      <c r="B192" s="228">
        <v>2</v>
      </c>
      <c r="C192" s="228">
        <v>3</v>
      </c>
      <c r="D192" s="228">
        <v>4</v>
      </c>
      <c r="E192" s="216" t="s">
        <v>497</v>
      </c>
      <c r="F192" s="388">
        <v>555000</v>
      </c>
      <c r="G192" s="388">
        <v>485957</v>
      </c>
      <c r="H192" s="154">
        <f t="shared" si="5"/>
        <v>-69043</v>
      </c>
      <c r="I192" s="388">
        <v>793293</v>
      </c>
      <c r="J192" s="57"/>
      <c r="K192" s="379"/>
      <c r="L192" s="379"/>
      <c r="N192" s="226"/>
    </row>
    <row r="193" spans="1:14" s="411" customFormat="1" ht="14.65" customHeight="1">
      <c r="A193" s="440"/>
      <c r="B193" s="440"/>
      <c r="C193" s="440">
        <v>4</v>
      </c>
      <c r="D193" s="440">
        <v>4</v>
      </c>
      <c r="E193" s="434" t="s">
        <v>101</v>
      </c>
      <c r="F193" s="157">
        <f>SUM(F194,F203,F213)</f>
        <v>198463913</v>
      </c>
      <c r="G193" s="157">
        <f>SUM(G194,G203,G213)</f>
        <v>166231924</v>
      </c>
      <c r="H193" s="153">
        <f t="shared" si="5"/>
        <v>-32231989</v>
      </c>
      <c r="I193" s="157">
        <f>SUM(I194,I203,I213)</f>
        <v>131278396</v>
      </c>
      <c r="J193" s="61"/>
      <c r="K193" s="380"/>
      <c r="L193" s="380"/>
      <c r="N193" s="412"/>
    </row>
    <row r="194" spans="1:14" s="231" customFormat="1" ht="14.65" customHeight="1">
      <c r="A194" s="440"/>
      <c r="B194" s="440">
        <v>1</v>
      </c>
      <c r="C194" s="440">
        <v>4</v>
      </c>
      <c r="D194" s="440">
        <v>4</v>
      </c>
      <c r="E194" s="434" t="s">
        <v>102</v>
      </c>
      <c r="F194" s="153">
        <f>SUM(F195:F202)</f>
        <v>163400000</v>
      </c>
      <c r="G194" s="153">
        <f>SUM(G195:G202)</f>
        <v>134371760</v>
      </c>
      <c r="H194" s="153">
        <f t="shared" si="5"/>
        <v>-29028240</v>
      </c>
      <c r="I194" s="153">
        <f>SUM(I195:I202)</f>
        <v>99355702</v>
      </c>
      <c r="J194" s="57"/>
      <c r="K194" s="379"/>
      <c r="L194" s="379"/>
      <c r="N194" s="226"/>
    </row>
    <row r="195" spans="1:14" s="230" customFormat="1" ht="14.65" customHeight="1">
      <c r="A195" s="228">
        <v>45011</v>
      </c>
      <c r="B195" s="228">
        <v>1</v>
      </c>
      <c r="C195" s="228">
        <v>4</v>
      </c>
      <c r="D195" s="228">
        <v>4</v>
      </c>
      <c r="E195" s="216" t="s">
        <v>103</v>
      </c>
      <c r="F195" s="389">
        <v>2500000</v>
      </c>
      <c r="G195" s="389">
        <v>2500000</v>
      </c>
      <c r="H195" s="390">
        <f t="shared" si="5"/>
        <v>0</v>
      </c>
      <c r="I195" s="389">
        <v>2500000</v>
      </c>
      <c r="J195" s="57"/>
      <c r="K195" s="379"/>
      <c r="L195" s="379"/>
      <c r="N195" s="226"/>
    </row>
    <row r="196" spans="1:14" s="230" customFormat="1" ht="14.65" customHeight="1">
      <c r="A196" s="228">
        <v>45014</v>
      </c>
      <c r="B196" s="228">
        <v>1</v>
      </c>
      <c r="C196" s="228">
        <v>4</v>
      </c>
      <c r="D196" s="228">
        <v>4</v>
      </c>
      <c r="E196" s="216" t="s">
        <v>1013</v>
      </c>
      <c r="F196" s="388">
        <v>66400000</v>
      </c>
      <c r="G196" s="387">
        <v>45293862</v>
      </c>
      <c r="H196" s="389">
        <f t="shared" si="5"/>
        <v>-21106138</v>
      </c>
      <c r="I196" s="388">
        <v>24303717</v>
      </c>
      <c r="J196" s="57"/>
      <c r="K196" s="379"/>
      <c r="L196" s="379"/>
      <c r="N196" s="226"/>
    </row>
    <row r="197" spans="1:14" s="230" customFormat="1" ht="14.65" customHeight="1">
      <c r="A197" s="228">
        <v>45015</v>
      </c>
      <c r="B197" s="228">
        <v>1</v>
      </c>
      <c r="C197" s="228">
        <v>4</v>
      </c>
      <c r="D197" s="228">
        <v>4</v>
      </c>
      <c r="E197" s="216" t="s">
        <v>498</v>
      </c>
      <c r="F197" s="389">
        <v>18500000</v>
      </c>
      <c r="G197" s="389">
        <v>13728146</v>
      </c>
      <c r="H197" s="389">
        <f t="shared" si="5"/>
        <v>-4771854</v>
      </c>
      <c r="I197" s="389">
        <v>11764523</v>
      </c>
      <c r="J197" s="57"/>
      <c r="K197" s="379"/>
      <c r="L197" s="379"/>
      <c r="N197" s="226"/>
    </row>
    <row r="198" spans="1:14" s="230" customFormat="1" ht="14.65" customHeight="1">
      <c r="A198" s="228">
        <v>45016</v>
      </c>
      <c r="B198" s="228">
        <v>1</v>
      </c>
      <c r="C198" s="228">
        <v>4</v>
      </c>
      <c r="D198" s="228">
        <v>4</v>
      </c>
      <c r="E198" s="216" t="s">
        <v>499</v>
      </c>
      <c r="F198" s="388">
        <v>20000000</v>
      </c>
      <c r="G198" s="388">
        <v>20000000</v>
      </c>
      <c r="H198" s="390">
        <f t="shared" si="5"/>
        <v>0</v>
      </c>
      <c r="I198" s="388">
        <v>20000000</v>
      </c>
      <c r="J198" s="57"/>
      <c r="K198" s="379"/>
      <c r="L198" s="379"/>
      <c r="N198" s="226"/>
    </row>
    <row r="199" spans="1:14" s="230" customFormat="1" ht="14.65" customHeight="1">
      <c r="A199" s="228">
        <v>45017</v>
      </c>
      <c r="B199" s="228">
        <v>1</v>
      </c>
      <c r="C199" s="228">
        <v>4</v>
      </c>
      <c r="D199" s="228">
        <v>4</v>
      </c>
      <c r="E199" s="216" t="s">
        <v>500</v>
      </c>
      <c r="F199" s="389">
        <v>40000000</v>
      </c>
      <c r="G199" s="389">
        <v>40000000</v>
      </c>
      <c r="H199" s="390">
        <f t="shared" si="5"/>
        <v>0</v>
      </c>
      <c r="I199" s="389">
        <v>40000000</v>
      </c>
      <c r="J199" s="57"/>
      <c r="K199" s="379"/>
      <c r="L199" s="379"/>
      <c r="N199" s="226"/>
    </row>
    <row r="200" spans="1:14" s="230" customFormat="1" ht="14.65" customHeight="1">
      <c r="A200" s="228">
        <v>45019</v>
      </c>
      <c r="B200" s="228">
        <v>1</v>
      </c>
      <c r="C200" s="228">
        <v>4</v>
      </c>
      <c r="D200" s="228">
        <v>4</v>
      </c>
      <c r="E200" s="216" t="s">
        <v>501</v>
      </c>
      <c r="F200" s="389">
        <v>16000000</v>
      </c>
      <c r="G200" s="389">
        <v>5000000</v>
      </c>
      <c r="H200" s="389">
        <f t="shared" si="5"/>
        <v>-11000000</v>
      </c>
      <c r="I200" s="390">
        <v>0</v>
      </c>
      <c r="J200" s="57"/>
      <c r="K200" s="379"/>
      <c r="L200" s="379"/>
      <c r="N200" s="226"/>
    </row>
    <row r="201" spans="1:14" s="230" customFormat="1" ht="14.65" customHeight="1">
      <c r="A201" s="228">
        <v>45021</v>
      </c>
      <c r="B201" s="228">
        <v>1</v>
      </c>
      <c r="C201" s="228">
        <v>4</v>
      </c>
      <c r="D201" s="228">
        <v>4</v>
      </c>
      <c r="E201" s="439" t="s">
        <v>502</v>
      </c>
      <c r="F201" s="390">
        <v>0</v>
      </c>
      <c r="G201" s="156">
        <v>7298988</v>
      </c>
      <c r="H201" s="389">
        <f>G201-F201</f>
        <v>7298988</v>
      </c>
      <c r="I201" s="390">
        <v>0</v>
      </c>
      <c r="J201" s="57"/>
      <c r="K201" s="379"/>
      <c r="L201" s="379"/>
      <c r="N201" s="226"/>
    </row>
    <row r="202" spans="1:14" s="230" customFormat="1" ht="14.65" customHeight="1">
      <c r="A202" s="228">
        <v>45501</v>
      </c>
      <c r="B202" s="228">
        <v>1</v>
      </c>
      <c r="C202" s="228">
        <v>4</v>
      </c>
      <c r="D202" s="228">
        <v>4</v>
      </c>
      <c r="E202" s="216" t="s">
        <v>104</v>
      </c>
      <c r="F202" s="390">
        <v>0</v>
      </c>
      <c r="G202" s="387">
        <v>550764</v>
      </c>
      <c r="H202" s="389">
        <f t="shared" si="5"/>
        <v>550764</v>
      </c>
      <c r="I202" s="387">
        <v>787462</v>
      </c>
      <c r="J202" s="57"/>
      <c r="K202" s="379"/>
      <c r="L202" s="379"/>
      <c r="N202" s="226"/>
    </row>
    <row r="203" spans="1:14" s="231" customFormat="1" ht="14.65" customHeight="1">
      <c r="A203" s="440"/>
      <c r="B203" s="440">
        <v>2</v>
      </c>
      <c r="C203" s="440">
        <v>4</v>
      </c>
      <c r="D203" s="440">
        <v>4</v>
      </c>
      <c r="E203" s="436" t="s">
        <v>105</v>
      </c>
      <c r="F203" s="157">
        <f>SUM(F204:F212)</f>
        <v>20063913</v>
      </c>
      <c r="G203" s="157">
        <f>SUM(G204:G212)</f>
        <v>18737035</v>
      </c>
      <c r="H203" s="153">
        <f t="shared" si="5"/>
        <v>-1326878</v>
      </c>
      <c r="I203" s="157">
        <f>SUM(I204:I212)</f>
        <v>18476437</v>
      </c>
      <c r="J203" s="57"/>
      <c r="K203" s="379"/>
      <c r="L203" s="379"/>
      <c r="N203" s="226"/>
    </row>
    <row r="204" spans="1:14" s="230" customFormat="1" ht="14.65" customHeight="1">
      <c r="A204" s="228">
        <v>46011</v>
      </c>
      <c r="B204" s="228">
        <v>2</v>
      </c>
      <c r="C204" s="228">
        <v>4</v>
      </c>
      <c r="D204" s="228">
        <v>4</v>
      </c>
      <c r="E204" s="437" t="s">
        <v>106</v>
      </c>
      <c r="F204" s="389">
        <v>1896020</v>
      </c>
      <c r="G204" s="389">
        <v>2183626</v>
      </c>
      <c r="H204" s="389">
        <f t="shared" si="5"/>
        <v>287606</v>
      </c>
      <c r="I204" s="389">
        <v>2143344</v>
      </c>
      <c r="J204" s="57"/>
      <c r="K204" s="379"/>
      <c r="L204" s="379"/>
      <c r="N204" s="226"/>
    </row>
    <row r="205" spans="1:14" s="230" customFormat="1" ht="14.65" customHeight="1">
      <c r="A205" s="228">
        <v>46013</v>
      </c>
      <c r="B205" s="228">
        <v>2</v>
      </c>
      <c r="C205" s="228">
        <v>4</v>
      </c>
      <c r="D205" s="228">
        <v>4</v>
      </c>
      <c r="E205" s="437" t="s">
        <v>503</v>
      </c>
      <c r="F205" s="389">
        <v>20000</v>
      </c>
      <c r="G205" s="390">
        <v>0</v>
      </c>
      <c r="H205" s="389">
        <f t="shared" si="5"/>
        <v>-20000</v>
      </c>
      <c r="I205" s="390">
        <v>0</v>
      </c>
      <c r="J205" s="57"/>
      <c r="K205" s="379"/>
      <c r="L205" s="379"/>
      <c r="N205" s="226"/>
    </row>
    <row r="206" spans="1:14" s="230" customFormat="1" ht="14.65" customHeight="1">
      <c r="A206" s="228">
        <v>46021</v>
      </c>
      <c r="B206" s="228">
        <v>2</v>
      </c>
      <c r="C206" s="228">
        <v>4</v>
      </c>
      <c r="D206" s="228">
        <v>4</v>
      </c>
      <c r="E206" s="216" t="s">
        <v>107</v>
      </c>
      <c r="F206" s="388">
        <v>15538000</v>
      </c>
      <c r="G206" s="388">
        <v>14370064</v>
      </c>
      <c r="H206" s="389">
        <f t="shared" si="5"/>
        <v>-1167936</v>
      </c>
      <c r="I206" s="388">
        <v>15240245</v>
      </c>
      <c r="J206" s="57"/>
      <c r="K206" s="379"/>
      <c r="L206" s="379"/>
      <c r="N206" s="226"/>
    </row>
    <row r="207" spans="1:14" s="230" customFormat="1" ht="14.65" customHeight="1">
      <c r="A207" s="228">
        <v>46031</v>
      </c>
      <c r="B207" s="228">
        <v>2</v>
      </c>
      <c r="C207" s="228">
        <v>4</v>
      </c>
      <c r="D207" s="228">
        <v>4</v>
      </c>
      <c r="E207" s="216" t="s">
        <v>108</v>
      </c>
      <c r="F207" s="389">
        <v>2329382</v>
      </c>
      <c r="G207" s="389">
        <v>1928109</v>
      </c>
      <c r="H207" s="389">
        <f t="shared" si="5"/>
        <v>-401273</v>
      </c>
      <c r="I207" s="389">
        <v>760234</v>
      </c>
      <c r="J207" s="57"/>
      <c r="K207" s="379"/>
      <c r="L207" s="379"/>
      <c r="N207" s="226"/>
    </row>
    <row r="208" spans="1:14" s="230" customFormat="1" ht="14.65" customHeight="1">
      <c r="A208" s="228">
        <v>46041</v>
      </c>
      <c r="B208" s="228">
        <v>2</v>
      </c>
      <c r="C208" s="228">
        <v>4</v>
      </c>
      <c r="D208" s="228">
        <v>4</v>
      </c>
      <c r="E208" s="216" t="s">
        <v>109</v>
      </c>
      <c r="F208" s="388">
        <v>73968</v>
      </c>
      <c r="G208" s="388">
        <v>121992</v>
      </c>
      <c r="H208" s="389">
        <f t="shared" si="5"/>
        <v>48024</v>
      </c>
      <c r="I208" s="388">
        <v>118114</v>
      </c>
      <c r="J208" s="57"/>
      <c r="K208" s="379"/>
      <c r="L208" s="379"/>
      <c r="N208" s="226"/>
    </row>
    <row r="209" spans="1:14" s="230" customFormat="1" ht="14.65" customHeight="1">
      <c r="A209" s="228">
        <v>46051</v>
      </c>
      <c r="B209" s="228">
        <v>2</v>
      </c>
      <c r="C209" s="228">
        <v>4</v>
      </c>
      <c r="D209" s="228">
        <v>4</v>
      </c>
      <c r="E209" s="216" t="s">
        <v>504</v>
      </c>
      <c r="F209" s="389">
        <v>30000</v>
      </c>
      <c r="G209" s="389">
        <v>101000</v>
      </c>
      <c r="H209" s="389">
        <f t="shared" si="5"/>
        <v>71000</v>
      </c>
      <c r="I209" s="389">
        <v>54400</v>
      </c>
      <c r="J209" s="57"/>
      <c r="K209" s="379"/>
      <c r="L209" s="379"/>
      <c r="N209" s="226"/>
    </row>
    <row r="210" spans="1:14" s="230" customFormat="1" ht="14.65" customHeight="1">
      <c r="A210" s="228">
        <v>46061</v>
      </c>
      <c r="B210" s="228">
        <v>2</v>
      </c>
      <c r="C210" s="228">
        <v>4</v>
      </c>
      <c r="D210" s="228">
        <v>4</v>
      </c>
      <c r="E210" s="216" t="s">
        <v>505</v>
      </c>
      <c r="F210" s="388">
        <v>5400</v>
      </c>
      <c r="G210" s="388">
        <v>2700</v>
      </c>
      <c r="H210" s="389">
        <f t="shared" si="5"/>
        <v>-2700</v>
      </c>
      <c r="I210" s="388">
        <v>4950</v>
      </c>
      <c r="J210" s="57"/>
      <c r="K210" s="379"/>
      <c r="L210" s="379"/>
      <c r="N210" s="226"/>
    </row>
    <row r="211" spans="1:14" s="230" customFormat="1" ht="14.65" customHeight="1">
      <c r="A211" s="228">
        <v>46071</v>
      </c>
      <c r="B211" s="228">
        <v>2</v>
      </c>
      <c r="C211" s="228">
        <v>4</v>
      </c>
      <c r="D211" s="228">
        <v>4</v>
      </c>
      <c r="E211" s="216" t="s">
        <v>110</v>
      </c>
      <c r="F211" s="389">
        <v>61143</v>
      </c>
      <c r="G211" s="389">
        <v>29544</v>
      </c>
      <c r="H211" s="389">
        <f t="shared" si="5"/>
        <v>-31599</v>
      </c>
      <c r="I211" s="389">
        <v>155150</v>
      </c>
      <c r="J211" s="57"/>
      <c r="K211" s="379"/>
      <c r="L211" s="379"/>
      <c r="N211" s="226"/>
    </row>
    <row r="212" spans="1:14" s="230" customFormat="1" ht="14.65" customHeight="1">
      <c r="A212" s="228">
        <v>46081</v>
      </c>
      <c r="B212" s="228">
        <v>2</v>
      </c>
      <c r="C212" s="228">
        <v>4</v>
      </c>
      <c r="D212" s="228">
        <v>4</v>
      </c>
      <c r="E212" s="216" t="s">
        <v>506</v>
      </c>
      <c r="F212" s="388">
        <v>110000</v>
      </c>
      <c r="G212" s="390">
        <v>0</v>
      </c>
      <c r="H212" s="389">
        <f t="shared" si="5"/>
        <v>-110000</v>
      </c>
      <c r="I212" s="390">
        <v>0</v>
      </c>
      <c r="J212" s="57"/>
      <c r="K212" s="379"/>
      <c r="L212" s="379"/>
      <c r="N212" s="226"/>
    </row>
    <row r="213" spans="1:14" s="231" customFormat="1" ht="14.65" customHeight="1">
      <c r="A213" s="440"/>
      <c r="B213" s="440">
        <v>3</v>
      </c>
      <c r="C213" s="440">
        <v>4</v>
      </c>
      <c r="D213" s="440">
        <v>4</v>
      </c>
      <c r="E213" s="434" t="s">
        <v>111</v>
      </c>
      <c r="F213" s="157">
        <f>SUM(F214:F214)</f>
        <v>15000000</v>
      </c>
      <c r="G213" s="157">
        <f>SUM(G214:G214)</f>
        <v>13123129</v>
      </c>
      <c r="H213" s="153">
        <f t="shared" si="5"/>
        <v>-1876871</v>
      </c>
      <c r="I213" s="157">
        <f>SUM(I214:I214)</f>
        <v>13446257</v>
      </c>
      <c r="J213" s="57"/>
      <c r="K213" s="379"/>
      <c r="L213" s="379"/>
      <c r="N213" s="226"/>
    </row>
    <row r="214" spans="1:14" s="230" customFormat="1" ht="14.65" customHeight="1">
      <c r="A214" s="228">
        <v>45103</v>
      </c>
      <c r="B214" s="228">
        <v>3</v>
      </c>
      <c r="C214" s="228">
        <v>4</v>
      </c>
      <c r="D214" s="228">
        <v>4</v>
      </c>
      <c r="E214" s="216" t="s">
        <v>112</v>
      </c>
      <c r="F214" s="389">
        <v>15000000</v>
      </c>
      <c r="G214" s="389">
        <v>13123129</v>
      </c>
      <c r="H214" s="389">
        <f t="shared" si="5"/>
        <v>-1876871</v>
      </c>
      <c r="I214" s="389">
        <v>13446257</v>
      </c>
      <c r="J214" s="57"/>
      <c r="K214" s="379"/>
      <c r="L214" s="379"/>
      <c r="N214" s="226"/>
    </row>
    <row r="215" spans="1:14" s="411" customFormat="1" ht="14.65" customHeight="1">
      <c r="A215" s="440"/>
      <c r="B215" s="440"/>
      <c r="C215" s="440">
        <v>6</v>
      </c>
      <c r="D215" s="440">
        <v>4</v>
      </c>
      <c r="E215" s="434" t="s">
        <v>114</v>
      </c>
      <c r="F215" s="157">
        <f>F216+F222</f>
        <v>735167</v>
      </c>
      <c r="G215" s="157">
        <f>G216+G222</f>
        <v>640021</v>
      </c>
      <c r="H215" s="157">
        <f t="shared" si="5"/>
        <v>-95146</v>
      </c>
      <c r="I215" s="157">
        <f>I216+I222</f>
        <v>723808</v>
      </c>
      <c r="J215" s="61"/>
      <c r="K215" s="380"/>
      <c r="L215" s="380"/>
      <c r="N215" s="412"/>
    </row>
    <row r="216" spans="1:14" s="231" customFormat="1" ht="14.65" customHeight="1">
      <c r="A216" s="440"/>
      <c r="B216" s="440">
        <v>1</v>
      </c>
      <c r="C216" s="440">
        <v>6</v>
      </c>
      <c r="D216" s="440">
        <v>4</v>
      </c>
      <c r="E216" s="434" t="s">
        <v>115</v>
      </c>
      <c r="F216" s="157">
        <f>SUM(F217:F221)</f>
        <v>97572</v>
      </c>
      <c r="G216" s="157">
        <f>SUM(G217:G221)</f>
        <v>275504</v>
      </c>
      <c r="H216" s="153">
        <f t="shared" si="5"/>
        <v>177932</v>
      </c>
      <c r="I216" s="157">
        <f>SUM(I217:I221)</f>
        <v>252128</v>
      </c>
      <c r="J216" s="57"/>
      <c r="K216" s="379"/>
      <c r="L216" s="379"/>
      <c r="N216" s="226"/>
    </row>
    <row r="217" spans="1:14" s="230" customFormat="1" ht="14.65" customHeight="1">
      <c r="A217" s="228">
        <v>48011</v>
      </c>
      <c r="B217" s="228">
        <v>1</v>
      </c>
      <c r="C217" s="228">
        <v>6</v>
      </c>
      <c r="D217" s="228">
        <v>4</v>
      </c>
      <c r="E217" s="216" t="s">
        <v>116</v>
      </c>
      <c r="F217" s="388">
        <v>1036</v>
      </c>
      <c r="G217" s="388">
        <v>1166</v>
      </c>
      <c r="H217" s="154">
        <f t="shared" si="5"/>
        <v>130</v>
      </c>
      <c r="I217" s="388">
        <v>18330</v>
      </c>
      <c r="J217" s="57"/>
      <c r="K217" s="379"/>
      <c r="L217" s="379"/>
      <c r="N217" s="226"/>
    </row>
    <row r="218" spans="1:14" s="230" customFormat="1" ht="14.65" customHeight="1">
      <c r="A218" s="228">
        <v>48012</v>
      </c>
      <c r="B218" s="228">
        <v>1</v>
      </c>
      <c r="C218" s="228">
        <v>6</v>
      </c>
      <c r="D218" s="228">
        <v>4</v>
      </c>
      <c r="E218" s="216" t="s">
        <v>117</v>
      </c>
      <c r="F218" s="389">
        <v>66036</v>
      </c>
      <c r="G218" s="389">
        <v>258386</v>
      </c>
      <c r="H218" s="154">
        <f t="shared" si="5"/>
        <v>192350</v>
      </c>
      <c r="I218" s="389">
        <v>167074</v>
      </c>
      <c r="J218" s="57"/>
      <c r="K218" s="379"/>
      <c r="L218" s="379"/>
      <c r="N218" s="226"/>
    </row>
    <row r="219" spans="1:14" s="230" customFormat="1" ht="14.65" customHeight="1">
      <c r="A219" s="228">
        <v>48013</v>
      </c>
      <c r="B219" s="228">
        <v>1</v>
      </c>
      <c r="C219" s="228">
        <v>6</v>
      </c>
      <c r="D219" s="228">
        <v>4</v>
      </c>
      <c r="E219" s="216" t="s">
        <v>118</v>
      </c>
      <c r="F219" s="390">
        <v>0</v>
      </c>
      <c r="G219" s="388">
        <v>5191</v>
      </c>
      <c r="H219" s="154">
        <f t="shared" si="5"/>
        <v>5191</v>
      </c>
      <c r="I219" s="388">
        <v>500</v>
      </c>
      <c r="J219" s="57"/>
      <c r="K219" s="379"/>
      <c r="L219" s="379"/>
      <c r="N219" s="226"/>
    </row>
    <row r="220" spans="1:14" s="230" customFormat="1" ht="14.65" customHeight="1">
      <c r="A220" s="228">
        <v>48014</v>
      </c>
      <c r="B220" s="228">
        <v>1</v>
      </c>
      <c r="C220" s="228">
        <v>6</v>
      </c>
      <c r="D220" s="228">
        <v>4</v>
      </c>
      <c r="E220" s="216" t="s">
        <v>119</v>
      </c>
      <c r="F220" s="389">
        <v>20000</v>
      </c>
      <c r="G220" s="389">
        <v>2139</v>
      </c>
      <c r="H220" s="154">
        <f t="shared" si="5"/>
        <v>-17861</v>
      </c>
      <c r="I220" s="389">
        <v>63470</v>
      </c>
      <c r="J220" s="57"/>
      <c r="K220" s="379"/>
      <c r="L220" s="379"/>
      <c r="N220" s="226"/>
    </row>
    <row r="221" spans="1:14" s="230" customFormat="1" ht="14.65" customHeight="1">
      <c r="A221" s="228">
        <v>48015</v>
      </c>
      <c r="B221" s="228">
        <v>1</v>
      </c>
      <c r="C221" s="228">
        <v>6</v>
      </c>
      <c r="D221" s="228">
        <v>4</v>
      </c>
      <c r="E221" s="216" t="s">
        <v>133</v>
      </c>
      <c r="F221" s="388">
        <v>10500</v>
      </c>
      <c r="G221" s="388">
        <v>8622</v>
      </c>
      <c r="H221" s="154">
        <f t="shared" si="5"/>
        <v>-1878</v>
      </c>
      <c r="I221" s="388">
        <v>2754</v>
      </c>
      <c r="J221" s="57"/>
      <c r="K221" s="379"/>
      <c r="L221" s="379"/>
      <c r="N221" s="226"/>
    </row>
    <row r="222" spans="1:14" s="231" customFormat="1" ht="14.65" customHeight="1">
      <c r="A222" s="440"/>
      <c r="B222" s="440">
        <v>3</v>
      </c>
      <c r="C222" s="440">
        <v>6</v>
      </c>
      <c r="D222" s="440">
        <v>4</v>
      </c>
      <c r="E222" s="434" t="s">
        <v>120</v>
      </c>
      <c r="F222" s="157">
        <f>SUM(F223)</f>
        <v>637595</v>
      </c>
      <c r="G222" s="157">
        <f>SUM(G223)</f>
        <v>364517</v>
      </c>
      <c r="H222" s="157">
        <f t="shared" si="5"/>
        <v>-273078</v>
      </c>
      <c r="I222" s="157">
        <f>SUM(I223)</f>
        <v>471680</v>
      </c>
      <c r="J222" s="57"/>
      <c r="K222" s="379"/>
      <c r="L222" s="379"/>
      <c r="N222" s="226"/>
    </row>
    <row r="223" spans="1:14" s="230" customFormat="1" ht="14.65" customHeight="1">
      <c r="A223" s="228">
        <v>48501</v>
      </c>
      <c r="B223" s="228">
        <v>3</v>
      </c>
      <c r="C223" s="228">
        <v>6</v>
      </c>
      <c r="D223" s="228">
        <v>4</v>
      </c>
      <c r="E223" s="216" t="s">
        <v>120</v>
      </c>
      <c r="F223" s="389">
        <v>637595</v>
      </c>
      <c r="G223" s="389">
        <v>364517</v>
      </c>
      <c r="H223" s="154">
        <f t="shared" si="5"/>
        <v>-273078</v>
      </c>
      <c r="I223" s="389">
        <v>471680</v>
      </c>
      <c r="J223" s="57"/>
      <c r="K223" s="379"/>
      <c r="L223" s="379"/>
      <c r="N223" s="226"/>
    </row>
    <row r="224" spans="1:14" s="231" customFormat="1" ht="14.65" customHeight="1">
      <c r="A224" s="440"/>
      <c r="B224" s="440"/>
      <c r="C224" s="440">
        <v>7</v>
      </c>
      <c r="D224" s="440">
        <v>4</v>
      </c>
      <c r="E224" s="434" t="s">
        <v>121</v>
      </c>
      <c r="F224" s="153">
        <f>SUM(F225,F238,F248)</f>
        <v>75923334</v>
      </c>
      <c r="G224" s="153">
        <f>SUM(G225,G238,G248)</f>
        <v>23433622</v>
      </c>
      <c r="H224" s="153">
        <f t="shared" si="5"/>
        <v>-52489712</v>
      </c>
      <c r="I224" s="153">
        <f>SUM(I225,I238,I248)</f>
        <v>31964389</v>
      </c>
      <c r="J224" s="57"/>
      <c r="K224" s="379"/>
      <c r="L224" s="379"/>
      <c r="N224" s="226"/>
    </row>
    <row r="225" spans="1:14" s="231" customFormat="1" ht="14.65" customHeight="1">
      <c r="A225" s="440"/>
      <c r="B225" s="440">
        <v>1</v>
      </c>
      <c r="C225" s="440">
        <v>7</v>
      </c>
      <c r="D225" s="440">
        <v>4</v>
      </c>
      <c r="E225" s="434" t="s">
        <v>122</v>
      </c>
      <c r="F225" s="153">
        <f>SUM(F226:F237)</f>
        <v>31423552</v>
      </c>
      <c r="G225" s="153">
        <f>SUM(G226:G237)</f>
        <v>18140394</v>
      </c>
      <c r="H225" s="153">
        <f>G225-F225</f>
        <v>-13283158</v>
      </c>
      <c r="I225" s="153">
        <f>SUM(I226:I237)</f>
        <v>20155945</v>
      </c>
      <c r="J225" s="57"/>
      <c r="K225" s="379"/>
      <c r="L225" s="379"/>
      <c r="N225" s="226"/>
    </row>
    <row r="226" spans="1:14" s="230" customFormat="1" ht="14.65" customHeight="1">
      <c r="A226" s="228">
        <v>49011</v>
      </c>
      <c r="B226" s="228">
        <v>1</v>
      </c>
      <c r="C226" s="228">
        <v>7</v>
      </c>
      <c r="D226" s="228">
        <v>4</v>
      </c>
      <c r="E226" s="216" t="s">
        <v>123</v>
      </c>
      <c r="F226" s="388">
        <v>1007948</v>
      </c>
      <c r="G226" s="388">
        <v>790275</v>
      </c>
      <c r="H226" s="154">
        <f t="shared" si="5"/>
        <v>-217673</v>
      </c>
      <c r="I226" s="388">
        <v>1002937</v>
      </c>
      <c r="J226" s="57"/>
      <c r="K226" s="379"/>
      <c r="L226" s="379"/>
      <c r="N226" s="226"/>
    </row>
    <row r="227" spans="1:14" s="230" customFormat="1" ht="14.65" customHeight="1">
      <c r="A227" s="228">
        <v>49021</v>
      </c>
      <c r="B227" s="228">
        <v>1</v>
      </c>
      <c r="C227" s="228">
        <v>7</v>
      </c>
      <c r="D227" s="228">
        <v>4</v>
      </c>
      <c r="E227" s="216" t="s">
        <v>124</v>
      </c>
      <c r="F227" s="389">
        <v>525000</v>
      </c>
      <c r="G227" s="389">
        <v>472970</v>
      </c>
      <c r="H227" s="154">
        <f t="shared" ref="H227:H249" si="7">G227-F227</f>
        <v>-52030</v>
      </c>
      <c r="I227" s="389">
        <v>380693</v>
      </c>
      <c r="J227" s="57"/>
      <c r="K227" s="379"/>
      <c r="L227" s="379"/>
      <c r="N227" s="226"/>
    </row>
    <row r="228" spans="1:14" s="290" customFormat="1" ht="14.65" customHeight="1">
      <c r="A228" s="228">
        <v>49022</v>
      </c>
      <c r="B228" s="228">
        <v>1</v>
      </c>
      <c r="C228" s="228">
        <v>7</v>
      </c>
      <c r="D228" s="228">
        <v>4</v>
      </c>
      <c r="E228" s="216" t="s">
        <v>507</v>
      </c>
      <c r="F228" s="388">
        <v>2564000</v>
      </c>
      <c r="G228" s="388">
        <v>2466497</v>
      </c>
      <c r="H228" s="154">
        <f t="shared" si="7"/>
        <v>-97503</v>
      </c>
      <c r="I228" s="388">
        <v>2156564</v>
      </c>
      <c r="J228" s="57"/>
      <c r="K228" s="379"/>
      <c r="L228" s="379"/>
      <c r="N228" s="291"/>
    </row>
    <row r="229" spans="1:14" s="230" customFormat="1" ht="14.65" customHeight="1">
      <c r="A229" s="228">
        <v>49031</v>
      </c>
      <c r="B229" s="228">
        <v>1</v>
      </c>
      <c r="C229" s="228">
        <v>7</v>
      </c>
      <c r="D229" s="228">
        <v>4</v>
      </c>
      <c r="E229" s="216" t="s">
        <v>125</v>
      </c>
      <c r="F229" s="389">
        <v>40000</v>
      </c>
      <c r="G229" s="389">
        <v>438336</v>
      </c>
      <c r="H229" s="154">
        <f t="shared" si="7"/>
        <v>398336</v>
      </c>
      <c r="I229" s="389">
        <v>116243</v>
      </c>
      <c r="J229" s="57"/>
      <c r="K229" s="379"/>
      <c r="L229" s="379"/>
      <c r="N229" s="226"/>
    </row>
    <row r="230" spans="1:14" s="230" customFormat="1" ht="14.65" customHeight="1">
      <c r="A230" s="228">
        <v>49051</v>
      </c>
      <c r="B230" s="228">
        <v>1</v>
      </c>
      <c r="C230" s="228">
        <v>7</v>
      </c>
      <c r="D230" s="228">
        <v>4</v>
      </c>
      <c r="E230" s="216" t="s">
        <v>126</v>
      </c>
      <c r="F230" s="388">
        <v>59211</v>
      </c>
      <c r="G230" s="388">
        <v>49369</v>
      </c>
      <c r="H230" s="154">
        <f t="shared" si="7"/>
        <v>-9842</v>
      </c>
      <c r="I230" s="388">
        <v>33757</v>
      </c>
      <c r="J230" s="57"/>
      <c r="K230" s="379"/>
      <c r="L230" s="379"/>
      <c r="N230" s="226"/>
    </row>
    <row r="231" spans="1:14" s="230" customFormat="1" ht="14.65" customHeight="1">
      <c r="A231" s="228">
        <v>49052</v>
      </c>
      <c r="B231" s="228">
        <v>1</v>
      </c>
      <c r="C231" s="228">
        <v>7</v>
      </c>
      <c r="D231" s="228">
        <v>4</v>
      </c>
      <c r="E231" s="216" t="s">
        <v>127</v>
      </c>
      <c r="F231" s="389">
        <v>156393</v>
      </c>
      <c r="G231" s="389">
        <v>126418</v>
      </c>
      <c r="H231" s="154">
        <f t="shared" si="7"/>
        <v>-29975</v>
      </c>
      <c r="I231" s="389">
        <v>111530</v>
      </c>
      <c r="J231" s="57"/>
      <c r="K231" s="379"/>
      <c r="L231" s="379"/>
      <c r="N231" s="226"/>
    </row>
    <row r="232" spans="1:14" s="230" customFormat="1" ht="14.65" customHeight="1">
      <c r="A232" s="228">
        <v>49053</v>
      </c>
      <c r="B232" s="228">
        <v>1</v>
      </c>
      <c r="C232" s="228">
        <v>7</v>
      </c>
      <c r="D232" s="228">
        <v>4</v>
      </c>
      <c r="E232" s="216" t="s">
        <v>508</v>
      </c>
      <c r="F232" s="388">
        <v>15000000</v>
      </c>
      <c r="G232" s="388">
        <v>9466234</v>
      </c>
      <c r="H232" s="154">
        <f t="shared" si="7"/>
        <v>-5533766</v>
      </c>
      <c r="I232" s="388">
        <v>10968914</v>
      </c>
      <c r="J232" s="57"/>
      <c r="K232" s="379"/>
      <c r="L232" s="379"/>
      <c r="N232" s="226"/>
    </row>
    <row r="233" spans="1:14" s="230" customFormat="1" ht="14.65" customHeight="1">
      <c r="A233" s="228">
        <v>49061</v>
      </c>
      <c r="B233" s="228">
        <v>1</v>
      </c>
      <c r="C233" s="228">
        <v>7</v>
      </c>
      <c r="D233" s="228">
        <v>4</v>
      </c>
      <c r="E233" s="216" t="s">
        <v>128</v>
      </c>
      <c r="F233" s="389">
        <v>4521000</v>
      </c>
      <c r="G233" s="389">
        <v>683227</v>
      </c>
      <c r="H233" s="154">
        <f t="shared" si="7"/>
        <v>-3837773</v>
      </c>
      <c r="I233" s="389">
        <v>481816</v>
      </c>
      <c r="J233" s="57"/>
      <c r="K233" s="379"/>
      <c r="L233" s="379"/>
      <c r="N233" s="226"/>
    </row>
    <row r="234" spans="1:14" s="230" customFormat="1" ht="14.65" customHeight="1">
      <c r="A234" s="228">
        <v>49071</v>
      </c>
      <c r="B234" s="228">
        <v>1</v>
      </c>
      <c r="C234" s="228">
        <v>7</v>
      </c>
      <c r="D234" s="228">
        <v>4</v>
      </c>
      <c r="E234" s="216" t="s">
        <v>1009</v>
      </c>
      <c r="F234" s="390">
        <v>0</v>
      </c>
      <c r="G234" s="388">
        <v>31265</v>
      </c>
      <c r="H234" s="154">
        <f t="shared" si="7"/>
        <v>31265</v>
      </c>
      <c r="I234" s="388">
        <v>34224</v>
      </c>
      <c r="J234" s="57"/>
      <c r="K234" s="379"/>
      <c r="L234" s="379"/>
      <c r="N234" s="226"/>
    </row>
    <row r="235" spans="1:14" s="230" customFormat="1" ht="14.65" customHeight="1">
      <c r="A235" s="228">
        <v>49081</v>
      </c>
      <c r="B235" s="228">
        <v>1</v>
      </c>
      <c r="C235" s="228">
        <v>7</v>
      </c>
      <c r="D235" s="228">
        <v>4</v>
      </c>
      <c r="E235" s="216" t="s">
        <v>509</v>
      </c>
      <c r="F235" s="389">
        <v>5050000</v>
      </c>
      <c r="G235" s="389">
        <v>3100948</v>
      </c>
      <c r="H235" s="154">
        <f t="shared" si="7"/>
        <v>-1949052</v>
      </c>
      <c r="I235" s="389">
        <v>3102702</v>
      </c>
      <c r="J235" s="57"/>
      <c r="K235" s="379"/>
      <c r="L235" s="379"/>
      <c r="N235" s="226"/>
    </row>
    <row r="236" spans="1:14" s="230" customFormat="1" ht="14.65" customHeight="1">
      <c r="A236" s="228">
        <v>49082</v>
      </c>
      <c r="B236" s="228">
        <v>1</v>
      </c>
      <c r="C236" s="228">
        <v>7</v>
      </c>
      <c r="D236" s="228">
        <v>4</v>
      </c>
      <c r="E236" s="216" t="s">
        <v>510</v>
      </c>
      <c r="F236" s="388">
        <v>2500000</v>
      </c>
      <c r="G236" s="388">
        <v>250174</v>
      </c>
      <c r="H236" s="154">
        <f t="shared" si="7"/>
        <v>-2249826</v>
      </c>
      <c r="I236" s="388">
        <v>1766565</v>
      </c>
      <c r="J236" s="57"/>
      <c r="K236" s="379"/>
      <c r="L236" s="379"/>
      <c r="N236" s="226"/>
    </row>
    <row r="237" spans="1:14" s="230" customFormat="1" ht="14.65" customHeight="1">
      <c r="A237" s="228">
        <v>49083</v>
      </c>
      <c r="B237" s="228">
        <v>1</v>
      </c>
      <c r="C237" s="228">
        <v>7</v>
      </c>
      <c r="D237" s="228">
        <v>4</v>
      </c>
      <c r="E237" s="216" t="s">
        <v>511</v>
      </c>
      <c r="F237" s="390">
        <v>0</v>
      </c>
      <c r="G237" s="388">
        <v>264681</v>
      </c>
      <c r="H237" s="154">
        <f>G237-F237</f>
        <v>264681</v>
      </c>
      <c r="I237" s="390">
        <v>0</v>
      </c>
      <c r="J237" s="57"/>
      <c r="K237" s="379"/>
      <c r="L237" s="379"/>
      <c r="N237" s="226"/>
    </row>
    <row r="238" spans="1:14" s="231" customFormat="1" ht="14.65" customHeight="1">
      <c r="A238" s="440"/>
      <c r="B238" s="440">
        <v>2</v>
      </c>
      <c r="C238" s="440">
        <v>7</v>
      </c>
      <c r="D238" s="440">
        <v>4</v>
      </c>
      <c r="E238" s="434" t="s">
        <v>129</v>
      </c>
      <c r="F238" s="157">
        <f>SUM(F239:F247)</f>
        <v>41624782</v>
      </c>
      <c r="G238" s="157">
        <f>SUM(G239:G247)</f>
        <v>5001591</v>
      </c>
      <c r="H238" s="153">
        <f t="shared" si="7"/>
        <v>-36623191</v>
      </c>
      <c r="I238" s="157">
        <f>SUM(I239:I247)</f>
        <v>7936886</v>
      </c>
      <c r="J238" s="57"/>
      <c r="K238" s="379"/>
      <c r="L238" s="379"/>
      <c r="N238" s="226"/>
    </row>
    <row r="239" spans="1:14" s="230" customFormat="1" ht="14.65" customHeight="1">
      <c r="A239" s="228">
        <v>49901</v>
      </c>
      <c r="B239" s="228">
        <v>2</v>
      </c>
      <c r="C239" s="228">
        <v>7</v>
      </c>
      <c r="D239" s="228">
        <v>4</v>
      </c>
      <c r="E239" s="216" t="s">
        <v>130</v>
      </c>
      <c r="F239" s="390">
        <v>0</v>
      </c>
      <c r="G239" s="390">
        <v>0</v>
      </c>
      <c r="H239" s="390">
        <f t="shared" si="7"/>
        <v>0</v>
      </c>
      <c r="I239" s="388">
        <v>174</v>
      </c>
      <c r="J239" s="57"/>
      <c r="K239" s="379"/>
      <c r="L239" s="379"/>
      <c r="N239" s="226"/>
    </row>
    <row r="240" spans="1:14" s="230" customFormat="1" ht="14.65" customHeight="1">
      <c r="A240" s="228">
        <v>49902</v>
      </c>
      <c r="B240" s="228">
        <v>2</v>
      </c>
      <c r="C240" s="228">
        <v>7</v>
      </c>
      <c r="D240" s="228">
        <v>4</v>
      </c>
      <c r="E240" s="216" t="s">
        <v>131</v>
      </c>
      <c r="F240" s="389">
        <v>590000</v>
      </c>
      <c r="G240" s="389">
        <v>123465</v>
      </c>
      <c r="H240" s="154">
        <f t="shared" si="7"/>
        <v>-466535</v>
      </c>
      <c r="I240" s="389">
        <v>159892</v>
      </c>
      <c r="J240" s="57"/>
      <c r="K240" s="379"/>
      <c r="L240" s="379"/>
      <c r="N240" s="226"/>
    </row>
    <row r="241" spans="1:14" s="230" customFormat="1" ht="14.65" customHeight="1">
      <c r="A241" s="228">
        <v>49903</v>
      </c>
      <c r="B241" s="228">
        <v>2</v>
      </c>
      <c r="C241" s="228">
        <v>7</v>
      </c>
      <c r="D241" s="228">
        <v>4</v>
      </c>
      <c r="E241" s="216" t="s">
        <v>512</v>
      </c>
      <c r="F241" s="388">
        <v>149000</v>
      </c>
      <c r="G241" s="388">
        <v>2733</v>
      </c>
      <c r="H241" s="154">
        <f t="shared" si="7"/>
        <v>-146267</v>
      </c>
      <c r="I241" s="388">
        <v>7793</v>
      </c>
      <c r="J241" s="57"/>
      <c r="K241" s="379"/>
      <c r="L241" s="379"/>
      <c r="N241" s="226"/>
    </row>
    <row r="242" spans="1:14" s="230" customFormat="1" ht="14.65" customHeight="1">
      <c r="A242" s="228">
        <v>49906</v>
      </c>
      <c r="B242" s="228">
        <v>2</v>
      </c>
      <c r="C242" s="228">
        <v>7</v>
      </c>
      <c r="D242" s="228">
        <v>4</v>
      </c>
      <c r="E242" s="216" t="s">
        <v>513</v>
      </c>
      <c r="F242" s="388">
        <v>1589500</v>
      </c>
      <c r="G242" s="388">
        <v>909787</v>
      </c>
      <c r="H242" s="154">
        <f t="shared" si="7"/>
        <v>-679713</v>
      </c>
      <c r="I242" s="388">
        <v>653331</v>
      </c>
      <c r="J242" s="57"/>
      <c r="K242" s="379"/>
      <c r="L242" s="379"/>
      <c r="N242" s="226"/>
    </row>
    <row r="243" spans="1:14" s="230" customFormat="1" ht="14.65" customHeight="1">
      <c r="A243" s="228">
        <v>49913</v>
      </c>
      <c r="B243" s="228">
        <v>2</v>
      </c>
      <c r="C243" s="228">
        <v>7</v>
      </c>
      <c r="D243" s="228">
        <v>4</v>
      </c>
      <c r="E243" s="216" t="s">
        <v>514</v>
      </c>
      <c r="F243" s="390">
        <v>0</v>
      </c>
      <c r="G243" s="389">
        <v>308436</v>
      </c>
      <c r="H243" s="154">
        <f t="shared" si="7"/>
        <v>308436</v>
      </c>
      <c r="I243" s="389">
        <v>151333</v>
      </c>
      <c r="J243" s="57"/>
      <c r="K243" s="379"/>
      <c r="L243" s="379"/>
      <c r="N243" s="226"/>
    </row>
    <row r="244" spans="1:14" s="230" customFormat="1" ht="14.65" customHeight="1">
      <c r="A244" s="228">
        <v>49914</v>
      </c>
      <c r="B244" s="228">
        <v>2</v>
      </c>
      <c r="C244" s="228">
        <v>7</v>
      </c>
      <c r="D244" s="228">
        <v>4</v>
      </c>
      <c r="E244" s="216" t="s">
        <v>515</v>
      </c>
      <c r="F244" s="390">
        <v>0</v>
      </c>
      <c r="G244" s="388">
        <v>149346</v>
      </c>
      <c r="H244" s="154">
        <f t="shared" si="7"/>
        <v>149346</v>
      </c>
      <c r="I244" s="388">
        <v>504673</v>
      </c>
      <c r="J244" s="57"/>
      <c r="K244" s="379"/>
      <c r="L244" s="379"/>
      <c r="N244" s="226"/>
    </row>
    <row r="245" spans="1:14" s="230" customFormat="1" ht="14.65" customHeight="1">
      <c r="A245" s="228">
        <v>49919</v>
      </c>
      <c r="B245" s="228">
        <v>2</v>
      </c>
      <c r="C245" s="228">
        <v>7</v>
      </c>
      <c r="D245" s="228">
        <v>4</v>
      </c>
      <c r="E245" s="216" t="s">
        <v>516</v>
      </c>
      <c r="F245" s="389">
        <v>151000</v>
      </c>
      <c r="G245" s="389">
        <v>62134</v>
      </c>
      <c r="H245" s="155">
        <f t="shared" si="7"/>
        <v>-88866</v>
      </c>
      <c r="I245" s="389">
        <v>70939</v>
      </c>
      <c r="J245" s="57"/>
      <c r="K245" s="379"/>
      <c r="L245" s="379"/>
      <c r="N245" s="226"/>
    </row>
    <row r="246" spans="1:14" s="230" customFormat="1" ht="14.65" customHeight="1">
      <c r="A246" s="228">
        <v>49920</v>
      </c>
      <c r="B246" s="228">
        <v>2</v>
      </c>
      <c r="C246" s="228">
        <v>7</v>
      </c>
      <c r="D246" s="228">
        <v>4</v>
      </c>
      <c r="E246" s="216" t="s">
        <v>1008</v>
      </c>
      <c r="F246" s="390">
        <v>0</v>
      </c>
      <c r="G246" s="389">
        <v>114924</v>
      </c>
      <c r="H246" s="155">
        <f>G246-F246</f>
        <v>114924</v>
      </c>
      <c r="I246" s="390">
        <v>0</v>
      </c>
      <c r="J246" s="57"/>
      <c r="K246" s="379"/>
      <c r="L246" s="379"/>
      <c r="N246" s="226"/>
    </row>
    <row r="247" spans="1:14" s="230" customFormat="1" ht="14.65" customHeight="1">
      <c r="A247" s="228">
        <v>49999</v>
      </c>
      <c r="B247" s="228">
        <v>2</v>
      </c>
      <c r="C247" s="228">
        <v>7</v>
      </c>
      <c r="D247" s="228">
        <v>4</v>
      </c>
      <c r="E247" s="216" t="s">
        <v>132</v>
      </c>
      <c r="F247" s="388">
        <v>39145282</v>
      </c>
      <c r="G247" s="388">
        <v>3330766</v>
      </c>
      <c r="H247" s="154">
        <f t="shared" si="7"/>
        <v>-35814516</v>
      </c>
      <c r="I247" s="388">
        <v>6388751</v>
      </c>
      <c r="J247" s="57"/>
      <c r="K247" s="379"/>
      <c r="L247" s="379"/>
      <c r="N247" s="226"/>
    </row>
    <row r="248" spans="1:14" s="231" customFormat="1" ht="14.65" customHeight="1">
      <c r="A248" s="440"/>
      <c r="B248" s="440">
        <v>3</v>
      </c>
      <c r="C248" s="440">
        <v>7</v>
      </c>
      <c r="D248" s="440">
        <v>4</v>
      </c>
      <c r="E248" s="434" t="s">
        <v>1021</v>
      </c>
      <c r="F248" s="157">
        <f>SUM(F249:F249)</f>
        <v>2875000</v>
      </c>
      <c r="G248" s="157">
        <f>SUM(G249:G249)</f>
        <v>291637</v>
      </c>
      <c r="H248" s="153">
        <f t="shared" si="7"/>
        <v>-2583363</v>
      </c>
      <c r="I248" s="157">
        <f>SUM(I249:I249)</f>
        <v>3871558</v>
      </c>
      <c r="J248" s="57"/>
      <c r="K248" s="379"/>
      <c r="L248" s="379"/>
      <c r="N248" s="226"/>
    </row>
    <row r="249" spans="1:14" s="230" customFormat="1" ht="14.65" customHeight="1">
      <c r="A249" s="228">
        <v>49908</v>
      </c>
      <c r="B249" s="228">
        <v>3</v>
      </c>
      <c r="C249" s="228">
        <v>7</v>
      </c>
      <c r="D249" s="228">
        <v>4</v>
      </c>
      <c r="E249" s="216" t="s">
        <v>517</v>
      </c>
      <c r="F249" s="393">
        <v>2875000</v>
      </c>
      <c r="G249" s="393">
        <v>291637</v>
      </c>
      <c r="H249" s="154">
        <f t="shared" si="7"/>
        <v>-2583363</v>
      </c>
      <c r="I249" s="393">
        <v>3871558</v>
      </c>
      <c r="J249" s="57"/>
      <c r="K249" s="379"/>
      <c r="L249" s="379"/>
      <c r="N249" s="226"/>
    </row>
    <row r="250" spans="1:14" s="230" customFormat="1" ht="16.149999999999999" customHeight="1">
      <c r="A250" s="539" t="s">
        <v>518</v>
      </c>
      <c r="B250" s="539"/>
      <c r="C250" s="539"/>
      <c r="D250" s="539"/>
      <c r="E250" s="539"/>
      <c r="F250" s="158">
        <f>F224+F215+F193+F120+F15+F5</f>
        <v>3469374000</v>
      </c>
      <c r="G250" s="158">
        <f>G224+G215+G193+G120+G15+G5</f>
        <v>3026094034</v>
      </c>
      <c r="H250" s="158">
        <f>H224+H215+H193+H120+H15+H5</f>
        <v>-443279966</v>
      </c>
      <c r="I250" s="158">
        <f>I224+I215++I193+I120+I15+I5</f>
        <v>3195971301</v>
      </c>
      <c r="J250" s="57"/>
      <c r="K250" s="379"/>
      <c r="L250" s="379"/>
    </row>
    <row r="251" spans="1:14" s="230" customFormat="1" ht="13.9" customHeight="1">
      <c r="A251" s="286"/>
      <c r="B251" s="287"/>
      <c r="C251" s="287"/>
      <c r="D251" s="287"/>
      <c r="E251" s="287"/>
      <c r="F251" s="432"/>
      <c r="G251" s="432"/>
      <c r="H251" s="433"/>
      <c r="I251" s="432"/>
      <c r="J251" s="57"/>
      <c r="K251" s="379"/>
      <c r="L251" s="379"/>
    </row>
    <row r="252" spans="1:14" s="230" customFormat="1" ht="13.15" customHeight="1">
      <c r="A252" s="286"/>
      <c r="B252" s="287"/>
      <c r="C252" s="287"/>
      <c r="D252" s="287"/>
      <c r="E252" s="287"/>
      <c r="F252" s="288"/>
      <c r="G252" s="288"/>
      <c r="H252" s="289"/>
      <c r="I252" s="288"/>
      <c r="J252" s="57"/>
      <c r="K252" s="379"/>
      <c r="L252" s="379"/>
    </row>
    <row r="253" spans="1:14">
      <c r="E253" s="371"/>
      <c r="H253" s="232"/>
      <c r="J253" s="57"/>
    </row>
    <row r="254" spans="1:14">
      <c r="E254" s="371"/>
      <c r="J254" s="57"/>
    </row>
    <row r="264" spans="1:9">
      <c r="A264" s="226"/>
      <c r="F264" s="226"/>
      <c r="G264" s="226"/>
      <c r="H264" s="226"/>
      <c r="I264" s="226"/>
    </row>
    <row r="265" spans="1:9">
      <c r="A265" s="226"/>
      <c r="F265" s="226"/>
      <c r="G265" s="226"/>
      <c r="H265" s="226"/>
      <c r="I265" s="226"/>
    </row>
    <row r="266" spans="1:9">
      <c r="A266" s="226"/>
      <c r="F266" s="226"/>
      <c r="G266" s="226"/>
      <c r="H266" s="226"/>
      <c r="I266" s="226"/>
    </row>
    <row r="267" spans="1:9">
      <c r="A267" s="226"/>
      <c r="F267" s="226"/>
      <c r="G267" s="226"/>
      <c r="H267" s="226"/>
      <c r="I267" s="226"/>
    </row>
  </sheetData>
  <mergeCells count="12">
    <mergeCell ref="A59:I59"/>
    <mergeCell ref="A250:E250"/>
    <mergeCell ref="A1:I1"/>
    <mergeCell ref="A2:I2"/>
    <mergeCell ref="A3:D3"/>
    <mergeCell ref="E3:E4"/>
    <mergeCell ref="F3:H3"/>
    <mergeCell ref="I3:I4"/>
    <mergeCell ref="F60:H60"/>
    <mergeCell ref="I60:I61"/>
    <mergeCell ref="E60:E61"/>
    <mergeCell ref="A60:D60"/>
  </mergeCells>
  <printOptions horizontalCentered="1"/>
  <pageMargins left="0.6" right="0.6" top="1.25" bottom="0.7" header="0.5" footer="0.3"/>
  <pageSetup paperSize="9" scale="74" firstPageNumber="12" fitToWidth="0" fitToHeight="0" orientation="portrait" useFirstPageNumber="1" r:id="rId1"/>
  <headerFooter alignWithMargins="0">
    <oddHeader>&amp;C&amp;"Times New Roman,Regular"&amp;20
&amp;"Times New Roman,Bold"___________________________________________________________________&amp;R&amp;"Times New Roman,Regular"&amp;12
  مملكة البحرين 
  الحساب الختامي الموحد للدولة للسنة المالية المنتهية في 31 ديسمبر 2024</oddHeader>
    <oddFooter>&amp;C&amp;"Arial,Bold"&amp;20____________________________________________________&amp;"Arabic Transparent,Regular"&amp;14
&amp;"Times New Roman,Regular"&amp;16&amp;P</oddFooter>
  </headerFooter>
  <rowBreaks count="3" manualBreakCount="3">
    <brk id="57" max="8" man="1"/>
    <brk id="114" max="8" man="1"/>
    <brk id="221" max="8" man="1"/>
  </rowBreaks>
  <ignoredErrors>
    <ignoredError sqref="H24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7"/>
  <sheetViews>
    <sheetView rightToLeft="1" view="pageBreakPreview" zoomScale="110" zoomScaleNormal="100" zoomScaleSheetLayoutView="110" zoomScalePageLayoutView="120" workbookViewId="0">
      <selection sqref="A1:E1"/>
    </sheetView>
  </sheetViews>
  <sheetFormatPr defaultColWidth="9.140625" defaultRowHeight="12.75"/>
  <cols>
    <col min="1" max="1" width="39.7109375" style="23" customWidth="1"/>
    <col min="2" max="2" width="15.7109375" style="32" customWidth="1"/>
    <col min="3" max="3" width="14.7109375" style="32" bestFit="1" customWidth="1"/>
    <col min="4" max="4" width="16.7109375" style="32" customWidth="1"/>
    <col min="5" max="5" width="15.7109375" style="32" customWidth="1"/>
    <col min="6" max="7" width="15.7109375" style="23" customWidth="1"/>
    <col min="8" max="16384" width="9.140625" style="23"/>
  </cols>
  <sheetData>
    <row r="1" spans="1:7" ht="30.95" customHeight="1">
      <c r="A1" s="547" t="s">
        <v>519</v>
      </c>
      <c r="B1" s="547"/>
      <c r="C1" s="547"/>
      <c r="D1" s="547"/>
      <c r="E1" s="547"/>
      <c r="F1" s="81"/>
      <c r="G1" s="81"/>
    </row>
    <row r="2" spans="1:7" ht="21.6" customHeight="1">
      <c r="A2" s="193"/>
      <c r="B2" s="194"/>
      <c r="C2" s="194"/>
      <c r="D2" s="194"/>
      <c r="E2" s="194"/>
      <c r="F2" s="195"/>
      <c r="G2" s="196" t="s">
        <v>291</v>
      </c>
    </row>
    <row r="3" spans="1:7" ht="36" customHeight="1">
      <c r="A3" s="183" t="s">
        <v>520</v>
      </c>
      <c r="B3" s="183" t="s">
        <v>521</v>
      </c>
      <c r="C3" s="183" t="s">
        <v>522</v>
      </c>
      <c r="D3" s="183" t="s">
        <v>524</v>
      </c>
      <c r="E3" s="183" t="s">
        <v>525</v>
      </c>
      <c r="F3" s="183" t="s">
        <v>526</v>
      </c>
      <c r="G3" s="183" t="s">
        <v>527</v>
      </c>
    </row>
    <row r="4" spans="1:7" s="24" customFormat="1" ht="20.100000000000001" customHeight="1">
      <c r="A4" s="172" t="s">
        <v>306</v>
      </c>
      <c r="B4" s="173"/>
      <c r="C4" s="173"/>
      <c r="D4" s="192"/>
      <c r="E4" s="192"/>
      <c r="F4" s="192"/>
      <c r="G4" s="192"/>
    </row>
    <row r="5" spans="1:7" s="24" customFormat="1" ht="20.100000000000001" customHeight="1">
      <c r="A5" s="173" t="s">
        <v>307</v>
      </c>
      <c r="B5" s="159">
        <v>1246438000</v>
      </c>
      <c r="C5" s="159">
        <v>101283063</v>
      </c>
      <c r="D5" s="499">
        <v>0</v>
      </c>
      <c r="E5" s="159">
        <f t="shared" ref="E5:E11" si="0">B5+C5+D5</f>
        <v>1347721063</v>
      </c>
      <c r="F5" s="159">
        <v>1377932661</v>
      </c>
      <c r="G5" s="159">
        <f>E5-F5</f>
        <v>-30211598</v>
      </c>
    </row>
    <row r="6" spans="1:7" s="483" customFormat="1" ht="20.100000000000001" customHeight="1">
      <c r="A6" s="173" t="s">
        <v>309</v>
      </c>
      <c r="B6" s="159">
        <v>214153353</v>
      </c>
      <c r="C6" s="159">
        <v>17976877</v>
      </c>
      <c r="D6" s="425">
        <v>314708</v>
      </c>
      <c r="E6" s="159">
        <f t="shared" si="0"/>
        <v>232444938</v>
      </c>
      <c r="F6" s="159">
        <v>250179667</v>
      </c>
      <c r="G6" s="159">
        <f t="shared" ref="G6:G11" si="1">E6-F6</f>
        <v>-17734729</v>
      </c>
    </row>
    <row r="7" spans="1:7" s="24" customFormat="1" ht="20.100000000000001" customHeight="1">
      <c r="A7" s="173" t="s">
        <v>310</v>
      </c>
      <c r="B7" s="159">
        <v>49221471</v>
      </c>
      <c r="C7" s="159">
        <v>6749884</v>
      </c>
      <c r="D7" s="499">
        <v>0</v>
      </c>
      <c r="E7" s="159">
        <f t="shared" si="0"/>
        <v>55971355</v>
      </c>
      <c r="F7" s="159">
        <v>55141382</v>
      </c>
      <c r="G7" s="159">
        <f t="shared" si="1"/>
        <v>829973</v>
      </c>
    </row>
    <row r="8" spans="1:7" s="24" customFormat="1" ht="20.100000000000001" customHeight="1">
      <c r="A8" s="173" t="s">
        <v>311</v>
      </c>
      <c r="B8" s="159">
        <v>16869439</v>
      </c>
      <c r="C8" s="159">
        <v>-2634910</v>
      </c>
      <c r="D8" s="499">
        <v>0</v>
      </c>
      <c r="E8" s="159">
        <f t="shared" si="0"/>
        <v>14234529</v>
      </c>
      <c r="F8" s="159">
        <v>13330175</v>
      </c>
      <c r="G8" s="159">
        <f>E8-F8</f>
        <v>904354</v>
      </c>
    </row>
    <row r="9" spans="1:7" s="24" customFormat="1" ht="20.100000000000001" customHeight="1">
      <c r="A9" s="173" t="s">
        <v>312</v>
      </c>
      <c r="B9" s="159">
        <v>35757285</v>
      </c>
      <c r="C9" s="159">
        <v>-3851812</v>
      </c>
      <c r="D9" s="499">
        <v>0</v>
      </c>
      <c r="E9" s="159">
        <f t="shared" si="0"/>
        <v>31905473</v>
      </c>
      <c r="F9" s="159">
        <v>38481640</v>
      </c>
      <c r="G9" s="159">
        <f t="shared" si="1"/>
        <v>-6576167</v>
      </c>
    </row>
    <row r="10" spans="1:7" s="24" customFormat="1" ht="20.100000000000001" customHeight="1">
      <c r="A10" s="173" t="s">
        <v>313</v>
      </c>
      <c r="B10" s="159">
        <v>688708443</v>
      </c>
      <c r="C10" s="159">
        <v>-155649010</v>
      </c>
      <c r="D10" s="425">
        <v>7413412</v>
      </c>
      <c r="E10" s="159">
        <f t="shared" si="0"/>
        <v>540472845</v>
      </c>
      <c r="F10" s="159">
        <v>626613466</v>
      </c>
      <c r="G10" s="159">
        <f t="shared" si="1"/>
        <v>-86140621</v>
      </c>
    </row>
    <row r="11" spans="1:7" s="483" customFormat="1" ht="20.100000000000001" customHeight="1">
      <c r="A11" s="173" t="s">
        <v>314</v>
      </c>
      <c r="B11" s="159">
        <v>1154637009</v>
      </c>
      <c r="C11" s="159">
        <v>9125908</v>
      </c>
      <c r="D11" s="418">
        <v>0</v>
      </c>
      <c r="E11" s="159">
        <f t="shared" si="0"/>
        <v>1163762917</v>
      </c>
      <c r="F11" s="159">
        <v>1399598456</v>
      </c>
      <c r="G11" s="159">
        <f t="shared" si="1"/>
        <v>-235835539</v>
      </c>
    </row>
    <row r="12" spans="1:7" s="25" customFormat="1" ht="20.100000000000001" customHeight="1">
      <c r="A12" s="394" t="s">
        <v>315</v>
      </c>
      <c r="B12" s="267">
        <f>SUM(B5:B11)</f>
        <v>3405785000</v>
      </c>
      <c r="C12" s="267">
        <f t="shared" ref="C12" si="2">SUM(C5:C11)</f>
        <v>-27000000</v>
      </c>
      <c r="D12" s="444">
        <f>SUM(D5:D11)</f>
        <v>7728120</v>
      </c>
      <c r="E12" s="267">
        <f>SUM(E5:E11)</f>
        <v>3386513120</v>
      </c>
      <c r="F12" s="267">
        <f>SUM(F5:F11)</f>
        <v>3761277447</v>
      </c>
      <c r="G12" s="267">
        <f>SUM(G5:G11)</f>
        <v>-374764327</v>
      </c>
    </row>
    <row r="13" spans="1:7" s="25" customFormat="1" ht="20.100000000000001" customHeight="1">
      <c r="A13" s="395" t="s">
        <v>317</v>
      </c>
      <c r="B13" s="159">
        <v>225000000</v>
      </c>
      <c r="C13" s="159">
        <v>27000000</v>
      </c>
      <c r="D13" s="425">
        <v>47000000</v>
      </c>
      <c r="E13" s="296">
        <f>B13+C13+D13</f>
        <v>299000000</v>
      </c>
      <c r="F13" s="159">
        <v>290992012</v>
      </c>
      <c r="G13" s="159">
        <f>E13-F13</f>
        <v>8007988</v>
      </c>
    </row>
    <row r="14" spans="1:7" s="25" customFormat="1" ht="20.100000000000001" customHeight="1" thickBot="1">
      <c r="A14" s="396" t="s">
        <v>528</v>
      </c>
      <c r="B14" s="268">
        <f t="shared" ref="B14:E14" si="3">B13+B12</f>
        <v>3630785000</v>
      </c>
      <c r="C14" s="269">
        <f>C13+C12</f>
        <v>0</v>
      </c>
      <c r="D14" s="270">
        <f t="shared" si="3"/>
        <v>54728120</v>
      </c>
      <c r="E14" s="268">
        <f t="shared" si="3"/>
        <v>3685513120</v>
      </c>
      <c r="F14" s="268">
        <f>F13+F12</f>
        <v>4052269459</v>
      </c>
      <c r="G14" s="268">
        <f>G13+G12</f>
        <v>-366756339</v>
      </c>
    </row>
    <row r="15" spans="1:7" ht="15.75" thickTop="1">
      <c r="A15" s="197"/>
      <c r="B15" s="198"/>
      <c r="C15" s="198"/>
      <c r="D15" s="198"/>
      <c r="E15" s="198"/>
      <c r="F15" s="198"/>
      <c r="G15" s="198"/>
    </row>
    <row r="16" spans="1:7" s="26" customFormat="1" ht="15" customHeight="1">
      <c r="A16" s="199"/>
      <c r="B16" s="200"/>
      <c r="C16" s="200"/>
      <c r="D16" s="200"/>
      <c r="E16" s="200"/>
      <c r="F16" s="200"/>
      <c r="G16" s="200"/>
    </row>
    <row r="17" spans="1:7" s="26" customFormat="1" ht="21" customHeight="1">
      <c r="A17" s="201"/>
      <c r="B17" s="201"/>
      <c r="C17" s="201"/>
      <c r="D17" s="201"/>
      <c r="E17" s="202"/>
      <c r="F17" s="202"/>
      <c r="G17" s="200"/>
    </row>
    <row r="18" spans="1:7" s="26" customFormat="1" ht="20.25" customHeight="1">
      <c r="A18" s="201"/>
      <c r="B18" s="201"/>
      <c r="C18" s="201"/>
      <c r="D18" s="201"/>
      <c r="E18" s="202"/>
      <c r="F18" s="202"/>
      <c r="G18" s="200"/>
    </row>
    <row r="19" spans="1:7" s="26" customFormat="1" ht="16.5" customHeight="1">
      <c r="A19" s="203"/>
      <c r="B19" s="203"/>
      <c r="C19" s="203"/>
      <c r="D19" s="203"/>
      <c r="E19" s="127"/>
      <c r="F19" s="127"/>
      <c r="G19" s="200"/>
    </row>
    <row r="20" spans="1:7" s="26" customFormat="1" ht="17.25" customHeight="1">
      <c r="A20" s="203"/>
      <c r="B20" s="127"/>
      <c r="C20" s="203"/>
      <c r="D20" s="203"/>
      <c r="E20" s="204"/>
      <c r="F20" s="205"/>
      <c r="G20" s="200"/>
    </row>
    <row r="21" spans="1:7" s="26" customFormat="1" ht="13.15" customHeight="1">
      <c r="A21" s="206"/>
      <c r="B21" s="203"/>
      <c r="C21" s="206"/>
      <c r="D21" s="206"/>
      <c r="E21" s="207"/>
      <c r="F21" s="208"/>
      <c r="G21" s="127"/>
    </row>
    <row r="22" spans="1:7" s="26" customFormat="1" ht="46.15" customHeight="1">
      <c r="A22" s="548"/>
      <c r="B22" s="548"/>
      <c r="C22" s="548"/>
      <c r="D22" s="548"/>
      <c r="E22" s="548"/>
      <c r="F22" s="548"/>
      <c r="G22" s="548"/>
    </row>
    <row r="23" spans="1:7" s="26" customFormat="1" ht="37.9" customHeight="1">
      <c r="A23" s="203"/>
      <c r="B23" s="203"/>
      <c r="C23" s="203"/>
      <c r="D23" s="209"/>
      <c r="E23" s="127"/>
      <c r="F23" s="127"/>
      <c r="G23" s="127"/>
    </row>
    <row r="24" spans="1:7" s="26" customFormat="1" ht="26.25" customHeight="1">
      <c r="A24" s="27"/>
      <c r="B24" s="27"/>
      <c r="C24" s="27"/>
      <c r="D24" s="28"/>
    </row>
    <row r="25" spans="1:7" s="26" customFormat="1" ht="13.9" customHeight="1">
      <c r="A25" s="404"/>
      <c r="B25" s="27"/>
      <c r="C25" s="27"/>
      <c r="D25" s="28"/>
    </row>
    <row r="26" spans="1:7" s="26" customFormat="1" ht="13.9" customHeight="1">
      <c r="A26" s="27"/>
      <c r="B26" s="27"/>
      <c r="C26" s="27"/>
      <c r="D26" s="28"/>
    </row>
    <row r="27" spans="1:7" ht="15">
      <c r="A27" s="29"/>
      <c r="B27" s="30"/>
      <c r="C27" s="30"/>
      <c r="D27" s="31"/>
      <c r="E27" s="23"/>
    </row>
  </sheetData>
  <mergeCells count="2">
    <mergeCell ref="A1:E1"/>
    <mergeCell ref="A22:G22"/>
  </mergeCells>
  <printOptions horizontalCentered="1"/>
  <pageMargins left="0.6" right="0.6" top="1.25" bottom="0.7" header="0.5" footer="0.3"/>
  <pageSetup paperSize="9" firstPageNumber="17" orientation="landscape" useFirstPageNumber="1" r:id="rId1"/>
  <headerFooter alignWithMargins="0">
    <oddHeader xml:space="preserve">&amp;C&amp;"+,Bold"&amp;17
&amp;"Times New Roman,Bold"&amp;20_________________________________________________________________________________________&amp;R&amp;"Times New Roman,Regular"&amp;11    
  مملكة البحرين 
  الحساب الختامي الموحد للدولة للسنة المالية المنتهية في 31 ديسمبر 2024
</oddHeader>
    <oddFooter>&amp;C&amp;"Arial,Bold"&amp;20_________________________________________________________________&amp;"Arial,Regular"&amp;10
&amp;"Times New Roman,Regular"&amp;14&amp;P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EA68-00E0-4A7A-A54F-DC4DC0A1A02B}">
  <dimension ref="A1:K155"/>
  <sheetViews>
    <sheetView rightToLeft="1" view="pageBreakPreview" zoomScale="120" zoomScaleNormal="110" zoomScaleSheetLayoutView="120" zoomScalePageLayoutView="110" workbookViewId="0"/>
  </sheetViews>
  <sheetFormatPr defaultColWidth="14" defaultRowHeight="12.75"/>
  <cols>
    <col min="1" max="1" width="42.7109375" style="180" customWidth="1"/>
    <col min="2" max="2" width="13.7109375" style="334" customWidth="1"/>
    <col min="3" max="3" width="18.28515625" style="334" bestFit="1" customWidth="1"/>
    <col min="4" max="4" width="11.7109375" style="334" customWidth="1"/>
    <col min="5" max="5" width="18" style="334" bestFit="1" customWidth="1"/>
    <col min="6" max="6" width="7.28515625" customWidth="1"/>
    <col min="7" max="7" width="11.42578125" bestFit="1" customWidth="1"/>
    <col min="8" max="8" width="12.42578125" bestFit="1" customWidth="1"/>
    <col min="9" max="9" width="8.85546875" customWidth="1"/>
    <col min="10" max="10" width="7" customWidth="1"/>
    <col min="11" max="11" width="8.28515625" customWidth="1"/>
    <col min="12" max="16384" width="14" style="180"/>
  </cols>
  <sheetData>
    <row r="1" spans="1:11" s="258" customFormat="1" ht="30.95" customHeight="1">
      <c r="A1" s="500" t="s">
        <v>529</v>
      </c>
      <c r="B1" s="259"/>
      <c r="C1" s="259"/>
      <c r="D1" s="259"/>
      <c r="E1" s="259"/>
      <c r="F1"/>
      <c r="G1"/>
      <c r="H1"/>
      <c r="I1"/>
      <c r="J1"/>
      <c r="K1"/>
    </row>
    <row r="2" spans="1:11" ht="18" customHeight="1">
      <c r="A2" s="272"/>
      <c r="B2" s="257"/>
      <c r="C2" s="257"/>
      <c r="D2" s="257"/>
      <c r="E2" s="273" t="s">
        <v>291</v>
      </c>
    </row>
    <row r="3" spans="1:11" s="181" customFormat="1" ht="49.9" customHeight="1">
      <c r="A3" s="183" t="s">
        <v>520</v>
      </c>
      <c r="B3" s="297" t="s">
        <v>521</v>
      </c>
      <c r="C3" s="297" t="s">
        <v>530</v>
      </c>
      <c r="D3" s="297" t="s">
        <v>524</v>
      </c>
      <c r="E3" s="297" t="s">
        <v>523</v>
      </c>
      <c r="F3"/>
      <c r="G3"/>
      <c r="H3"/>
      <c r="I3"/>
      <c r="J3"/>
      <c r="K3"/>
    </row>
    <row r="4" spans="1:11" s="330" customFormat="1" ht="15.6" customHeight="1">
      <c r="A4" s="313" t="s">
        <v>531</v>
      </c>
      <c r="B4" s="314">
        <f t="shared" ref="B4:E4" si="0">SUM(B5:B39)</f>
        <v>287433000</v>
      </c>
      <c r="C4" s="314">
        <f t="shared" si="0"/>
        <v>-88142451</v>
      </c>
      <c r="D4" s="314">
        <f t="shared" si="0"/>
        <v>7109185</v>
      </c>
      <c r="E4" s="314">
        <f t="shared" si="0"/>
        <v>206399734</v>
      </c>
      <c r="F4"/>
      <c r="G4"/>
      <c r="H4"/>
      <c r="I4"/>
      <c r="J4"/>
      <c r="K4"/>
    </row>
    <row r="5" spans="1:11" s="330" customFormat="1" ht="15.6" customHeight="1">
      <c r="A5" s="316" t="s">
        <v>337</v>
      </c>
      <c r="B5" s="501">
        <v>19736000</v>
      </c>
      <c r="C5" s="318">
        <v>0</v>
      </c>
      <c r="D5" s="318">
        <v>0</v>
      </c>
      <c r="E5" s="317">
        <f t="shared" ref="E5:E39" si="1">SUM(B5:D5)</f>
        <v>19736000</v>
      </c>
      <c r="F5"/>
      <c r="G5"/>
      <c r="H5"/>
      <c r="I5"/>
      <c r="J5"/>
      <c r="K5"/>
    </row>
    <row r="6" spans="1:11" s="330" customFormat="1" ht="15.6" customHeight="1">
      <c r="A6" s="316" t="s">
        <v>1017</v>
      </c>
      <c r="B6" s="501">
        <v>1280000</v>
      </c>
      <c r="C6" s="317">
        <v>167229</v>
      </c>
      <c r="D6" s="405">
        <v>0</v>
      </c>
      <c r="E6" s="317">
        <f t="shared" si="1"/>
        <v>1447229</v>
      </c>
      <c r="F6"/>
      <c r="G6"/>
      <c r="H6"/>
      <c r="I6"/>
      <c r="J6"/>
      <c r="K6"/>
    </row>
    <row r="7" spans="1:11" s="330" customFormat="1" ht="15.6" customHeight="1">
      <c r="A7" s="316" t="s">
        <v>349</v>
      </c>
      <c r="B7" s="501">
        <v>649000</v>
      </c>
      <c r="C7" s="317">
        <v>11789</v>
      </c>
      <c r="D7" s="318">
        <v>0</v>
      </c>
      <c r="E7" s="317">
        <f t="shared" si="1"/>
        <v>660789</v>
      </c>
      <c r="F7"/>
      <c r="G7"/>
      <c r="H7"/>
      <c r="I7"/>
      <c r="J7"/>
      <c r="K7"/>
    </row>
    <row r="8" spans="1:11" s="330" customFormat="1" ht="15.6" customHeight="1">
      <c r="A8" s="489" t="s">
        <v>346</v>
      </c>
      <c r="B8" s="501">
        <v>2702000</v>
      </c>
      <c r="C8" s="318">
        <v>0</v>
      </c>
      <c r="D8" s="318">
        <v>0</v>
      </c>
      <c r="E8" s="317">
        <f t="shared" si="1"/>
        <v>2702000</v>
      </c>
      <c r="F8"/>
      <c r="G8"/>
      <c r="H8"/>
      <c r="I8"/>
      <c r="J8"/>
      <c r="K8"/>
    </row>
    <row r="9" spans="1:11" s="330" customFormat="1" ht="15.6" customHeight="1">
      <c r="A9" s="316" t="s">
        <v>336</v>
      </c>
      <c r="B9" s="501">
        <v>242000</v>
      </c>
      <c r="C9" s="317">
        <v>19608</v>
      </c>
      <c r="D9" s="504">
        <v>0</v>
      </c>
      <c r="E9" s="317">
        <f t="shared" si="1"/>
        <v>261608</v>
      </c>
      <c r="F9"/>
      <c r="G9"/>
      <c r="H9"/>
      <c r="I9"/>
      <c r="J9"/>
      <c r="K9"/>
    </row>
    <row r="10" spans="1:11" s="330" customFormat="1" ht="15.6" customHeight="1">
      <c r="A10" s="316" t="s">
        <v>371</v>
      </c>
      <c r="B10" s="317">
        <v>2029000</v>
      </c>
      <c r="C10" s="501">
        <v>487929</v>
      </c>
      <c r="D10" s="405">
        <v>0</v>
      </c>
      <c r="E10" s="317">
        <f t="shared" si="1"/>
        <v>2516929</v>
      </c>
      <c r="F10"/>
      <c r="G10"/>
      <c r="H10"/>
      <c r="I10"/>
      <c r="J10"/>
      <c r="K10"/>
    </row>
    <row r="11" spans="1:11" s="330" customFormat="1" ht="15.6" customHeight="1">
      <c r="A11" s="316" t="s">
        <v>28</v>
      </c>
      <c r="B11" s="501">
        <v>1198000</v>
      </c>
      <c r="C11" s="501">
        <v>345335</v>
      </c>
      <c r="D11" s="318">
        <v>0</v>
      </c>
      <c r="E11" s="317">
        <f t="shared" si="1"/>
        <v>1543335</v>
      </c>
      <c r="F11"/>
      <c r="G11"/>
      <c r="H11"/>
      <c r="I11"/>
      <c r="J11"/>
      <c r="K11"/>
    </row>
    <row r="12" spans="1:11" s="330" customFormat="1" ht="15.6" customHeight="1">
      <c r="A12" s="316" t="s">
        <v>532</v>
      </c>
      <c r="B12" s="501">
        <v>8946000</v>
      </c>
      <c r="C12" s="318">
        <v>0</v>
      </c>
      <c r="D12" s="318">
        <v>0</v>
      </c>
      <c r="E12" s="317">
        <f t="shared" si="1"/>
        <v>8946000</v>
      </c>
      <c r="F12"/>
      <c r="G12"/>
      <c r="H12"/>
      <c r="I12"/>
      <c r="J12"/>
      <c r="K12"/>
    </row>
    <row r="13" spans="1:11" s="330" customFormat="1" ht="15.6" customHeight="1">
      <c r="A13" s="316" t="s">
        <v>533</v>
      </c>
      <c r="B13" s="501">
        <v>10235000</v>
      </c>
      <c r="C13" s="317">
        <v>99200</v>
      </c>
      <c r="D13" s="318">
        <v>0</v>
      </c>
      <c r="E13" s="317">
        <f t="shared" si="1"/>
        <v>10334200</v>
      </c>
      <c r="F13"/>
      <c r="G13"/>
      <c r="H13"/>
      <c r="I13"/>
      <c r="J13"/>
      <c r="K13"/>
    </row>
    <row r="14" spans="1:11" s="330" customFormat="1" ht="15.6" customHeight="1">
      <c r="A14" s="316" t="s">
        <v>534</v>
      </c>
      <c r="B14" s="501">
        <v>5014000</v>
      </c>
      <c r="C14" s="318">
        <v>0</v>
      </c>
      <c r="D14" s="318">
        <v>0</v>
      </c>
      <c r="E14" s="317">
        <f t="shared" si="1"/>
        <v>5014000</v>
      </c>
      <c r="F14"/>
      <c r="G14"/>
      <c r="H14"/>
      <c r="I14"/>
      <c r="J14"/>
      <c r="K14"/>
    </row>
    <row r="15" spans="1:11" s="330" customFormat="1" ht="15.6" customHeight="1">
      <c r="A15" s="316" t="s">
        <v>49</v>
      </c>
      <c r="B15" s="501">
        <v>7702000</v>
      </c>
      <c r="C15" s="317">
        <v>1223682</v>
      </c>
      <c r="D15" s="318">
        <v>0</v>
      </c>
      <c r="E15" s="317">
        <f t="shared" si="1"/>
        <v>8925682</v>
      </c>
      <c r="F15"/>
      <c r="G15"/>
      <c r="H15"/>
      <c r="I15"/>
      <c r="J15"/>
      <c r="K15"/>
    </row>
    <row r="16" spans="1:11" s="330" customFormat="1" ht="15.6" customHeight="1">
      <c r="A16" s="316" t="s">
        <v>358</v>
      </c>
      <c r="B16" s="501">
        <v>6521000</v>
      </c>
      <c r="C16" s="317">
        <v>393046</v>
      </c>
      <c r="D16" s="318">
        <v>0</v>
      </c>
      <c r="E16" s="317">
        <f t="shared" si="1"/>
        <v>6914046</v>
      </c>
      <c r="F16"/>
      <c r="G16"/>
      <c r="H16"/>
      <c r="I16"/>
      <c r="J16"/>
      <c r="K16"/>
    </row>
    <row r="17" spans="1:11" s="330" customFormat="1" ht="15.6" customHeight="1">
      <c r="A17" s="316" t="s">
        <v>9</v>
      </c>
      <c r="B17" s="501">
        <v>42709000</v>
      </c>
      <c r="C17" s="501">
        <v>2352875</v>
      </c>
      <c r="D17" s="318">
        <v>0</v>
      </c>
      <c r="E17" s="317">
        <f t="shared" si="1"/>
        <v>45061875</v>
      </c>
      <c r="F17"/>
      <c r="G17"/>
      <c r="H17"/>
      <c r="I17"/>
      <c r="J17"/>
      <c r="K17"/>
    </row>
    <row r="18" spans="1:11" s="330" customFormat="1" ht="15.6" customHeight="1">
      <c r="A18" s="316" t="s">
        <v>535</v>
      </c>
      <c r="B18" s="317">
        <v>10220000</v>
      </c>
      <c r="C18" s="318">
        <v>0</v>
      </c>
      <c r="D18" s="318">
        <v>0</v>
      </c>
      <c r="E18" s="317">
        <f t="shared" si="1"/>
        <v>10220000</v>
      </c>
      <c r="F18"/>
      <c r="G18"/>
      <c r="H18"/>
      <c r="I18"/>
      <c r="J18"/>
      <c r="K18"/>
    </row>
    <row r="19" spans="1:11" s="330" customFormat="1" ht="15.6" customHeight="1">
      <c r="A19" s="489" t="s">
        <v>536</v>
      </c>
      <c r="B19" s="317">
        <v>3360000</v>
      </c>
      <c r="C19" s="318">
        <v>0</v>
      </c>
      <c r="D19" s="318">
        <v>0</v>
      </c>
      <c r="E19" s="317">
        <f t="shared" si="1"/>
        <v>3360000</v>
      </c>
      <c r="F19"/>
      <c r="G19"/>
      <c r="H19"/>
      <c r="I19"/>
      <c r="J19"/>
      <c r="K19"/>
    </row>
    <row r="20" spans="1:11" s="490" customFormat="1" ht="15.6" customHeight="1">
      <c r="A20" s="489" t="s">
        <v>537</v>
      </c>
      <c r="B20" s="317">
        <v>1000000</v>
      </c>
      <c r="C20" s="318">
        <v>0</v>
      </c>
      <c r="D20" s="318">
        <v>0</v>
      </c>
      <c r="E20" s="317">
        <f t="shared" si="1"/>
        <v>1000000</v>
      </c>
      <c r="F20"/>
      <c r="G20"/>
      <c r="H20"/>
      <c r="I20"/>
      <c r="J20"/>
      <c r="K20"/>
    </row>
    <row r="21" spans="1:11" s="330" customFormat="1" ht="15.6" customHeight="1">
      <c r="A21" s="316" t="s">
        <v>355</v>
      </c>
      <c r="B21" s="501">
        <v>5297000</v>
      </c>
      <c r="C21" s="501">
        <v>306599</v>
      </c>
      <c r="D21" s="318">
        <v>0</v>
      </c>
      <c r="E21" s="317">
        <f t="shared" si="1"/>
        <v>5603599</v>
      </c>
      <c r="F21"/>
      <c r="G21"/>
      <c r="H21"/>
      <c r="I21"/>
      <c r="J21"/>
      <c r="K21"/>
    </row>
    <row r="22" spans="1:11" s="330" customFormat="1" ht="15.6" customHeight="1">
      <c r="A22" s="316" t="s">
        <v>356</v>
      </c>
      <c r="B22" s="501">
        <v>12807000</v>
      </c>
      <c r="C22" s="501">
        <v>1284324</v>
      </c>
      <c r="D22" s="318">
        <v>0</v>
      </c>
      <c r="E22" s="317">
        <f t="shared" si="1"/>
        <v>14091324</v>
      </c>
      <c r="F22"/>
      <c r="G22"/>
      <c r="H22"/>
      <c r="I22"/>
      <c r="J22"/>
      <c r="K22"/>
    </row>
    <row r="23" spans="1:11" s="330" customFormat="1" ht="15.6" customHeight="1">
      <c r="A23" s="316" t="s">
        <v>46</v>
      </c>
      <c r="B23" s="317">
        <v>4223000</v>
      </c>
      <c r="C23" s="501">
        <v>158210</v>
      </c>
      <c r="D23" s="318">
        <v>0</v>
      </c>
      <c r="E23" s="317">
        <f t="shared" si="1"/>
        <v>4381210</v>
      </c>
      <c r="F23"/>
      <c r="G23"/>
      <c r="H23"/>
      <c r="I23"/>
      <c r="J23"/>
      <c r="K23"/>
    </row>
    <row r="24" spans="1:11" s="330" customFormat="1" ht="15.6" customHeight="1">
      <c r="A24" s="316" t="s">
        <v>538</v>
      </c>
      <c r="B24" s="317">
        <v>1400000</v>
      </c>
      <c r="C24" s="501">
        <v>4560</v>
      </c>
      <c r="D24" s="317">
        <v>314708</v>
      </c>
      <c r="E24" s="317">
        <f t="shared" si="1"/>
        <v>1719268</v>
      </c>
      <c r="F24"/>
      <c r="G24"/>
      <c r="H24"/>
      <c r="I24"/>
      <c r="J24"/>
      <c r="K24"/>
    </row>
    <row r="25" spans="1:11" s="493" customFormat="1" ht="15.6" customHeight="1">
      <c r="A25" s="316" t="s">
        <v>566</v>
      </c>
      <c r="B25" s="317">
        <v>500000</v>
      </c>
      <c r="C25" s="405">
        <v>0</v>
      </c>
      <c r="D25" s="318">
        <v>0</v>
      </c>
      <c r="E25" s="317">
        <f t="shared" si="1"/>
        <v>500000</v>
      </c>
      <c r="F25"/>
      <c r="G25"/>
      <c r="H25"/>
      <c r="I25"/>
      <c r="J25"/>
      <c r="K25"/>
    </row>
    <row r="26" spans="1:11" s="330" customFormat="1" ht="15.6" customHeight="1">
      <c r="A26" s="316" t="s">
        <v>539</v>
      </c>
      <c r="B26" s="317">
        <v>780000</v>
      </c>
      <c r="C26" s="318">
        <v>0</v>
      </c>
      <c r="D26" s="318">
        <v>0</v>
      </c>
      <c r="E26" s="317">
        <f t="shared" si="1"/>
        <v>780000</v>
      </c>
      <c r="F26"/>
      <c r="G26"/>
      <c r="H26"/>
      <c r="I26"/>
      <c r="J26"/>
      <c r="K26"/>
    </row>
    <row r="27" spans="1:11" s="330" customFormat="1" ht="15.6" customHeight="1">
      <c r="A27" s="316" t="s">
        <v>540</v>
      </c>
      <c r="B27" s="501">
        <v>1550000</v>
      </c>
      <c r="C27" s="501">
        <v>1015832</v>
      </c>
      <c r="D27" s="318">
        <v>0</v>
      </c>
      <c r="E27" s="317">
        <f t="shared" si="1"/>
        <v>2565832</v>
      </c>
      <c r="F27"/>
      <c r="G27"/>
      <c r="H27"/>
      <c r="I27"/>
      <c r="J27"/>
      <c r="K27"/>
    </row>
    <row r="28" spans="1:11" s="330" customFormat="1" ht="15.6" customHeight="1">
      <c r="A28" s="316" t="s">
        <v>62</v>
      </c>
      <c r="B28" s="501">
        <v>1020000</v>
      </c>
      <c r="C28" s="501">
        <v>47916</v>
      </c>
      <c r="D28" s="318">
        <v>0</v>
      </c>
      <c r="E28" s="317">
        <f t="shared" si="1"/>
        <v>1067916</v>
      </c>
      <c r="F28"/>
      <c r="G28"/>
      <c r="H28"/>
      <c r="I28"/>
      <c r="J28"/>
      <c r="K28"/>
    </row>
    <row r="29" spans="1:11" s="330" customFormat="1" ht="15.6" customHeight="1">
      <c r="A29" s="316" t="s">
        <v>357</v>
      </c>
      <c r="B29" s="501">
        <v>3016000</v>
      </c>
      <c r="C29" s="405">
        <v>0</v>
      </c>
      <c r="D29" s="318">
        <v>0</v>
      </c>
      <c r="E29" s="317">
        <f t="shared" si="1"/>
        <v>3016000</v>
      </c>
      <c r="F29"/>
      <c r="G29"/>
      <c r="H29"/>
      <c r="I29"/>
      <c r="J29"/>
      <c r="K29"/>
    </row>
    <row r="30" spans="1:11" s="330" customFormat="1" ht="15.6" customHeight="1">
      <c r="A30" s="316" t="s">
        <v>541</v>
      </c>
      <c r="B30" s="501">
        <v>2200000</v>
      </c>
      <c r="C30" s="405">
        <v>0</v>
      </c>
      <c r="D30" s="318">
        <v>0</v>
      </c>
      <c r="E30" s="317">
        <f t="shared" si="1"/>
        <v>2200000</v>
      </c>
      <c r="F30"/>
      <c r="G30"/>
      <c r="H30"/>
      <c r="I30"/>
      <c r="J30"/>
      <c r="K30"/>
    </row>
    <row r="31" spans="1:11" s="330" customFormat="1" ht="15.6" customHeight="1">
      <c r="A31" s="316" t="s">
        <v>542</v>
      </c>
      <c r="B31" s="501">
        <v>2200000</v>
      </c>
      <c r="C31" s="405">
        <v>0</v>
      </c>
      <c r="D31" s="318">
        <v>0</v>
      </c>
      <c r="E31" s="317">
        <f t="shared" si="1"/>
        <v>2200000</v>
      </c>
      <c r="F31"/>
      <c r="G31"/>
      <c r="H31"/>
      <c r="I31"/>
      <c r="J31"/>
      <c r="K31"/>
    </row>
    <row r="32" spans="1:11" s="330" customFormat="1" ht="15.6" customHeight="1">
      <c r="A32" s="316" t="s">
        <v>543</v>
      </c>
      <c r="B32" s="501">
        <v>75000</v>
      </c>
      <c r="C32" s="405">
        <v>0</v>
      </c>
      <c r="D32" s="318">
        <v>0</v>
      </c>
      <c r="E32" s="317">
        <f t="shared" si="1"/>
        <v>75000</v>
      </c>
      <c r="F32"/>
      <c r="G32"/>
      <c r="H32"/>
      <c r="I32"/>
      <c r="J32"/>
      <c r="K32"/>
    </row>
    <row r="33" spans="1:11" s="330" customFormat="1" ht="15.6" customHeight="1">
      <c r="A33" s="316" t="s">
        <v>545</v>
      </c>
      <c r="B33" s="317">
        <v>300000</v>
      </c>
      <c r="C33" s="318">
        <v>0</v>
      </c>
      <c r="D33" s="318">
        <v>0</v>
      </c>
      <c r="E33" s="317">
        <f t="shared" si="1"/>
        <v>300000</v>
      </c>
      <c r="F33"/>
      <c r="G33"/>
      <c r="H33"/>
      <c r="I33"/>
      <c r="J33"/>
      <c r="K33"/>
    </row>
    <row r="34" spans="1:11" s="330" customFormat="1" ht="15.6" customHeight="1">
      <c r="A34" s="316" t="s">
        <v>551</v>
      </c>
      <c r="B34" s="405">
        <v>0</v>
      </c>
      <c r="C34" s="502">
        <v>208175</v>
      </c>
      <c r="D34" s="405">
        <v>0</v>
      </c>
      <c r="E34" s="502">
        <f t="shared" si="1"/>
        <v>208175</v>
      </c>
      <c r="F34"/>
      <c r="G34"/>
      <c r="H34"/>
      <c r="I34"/>
      <c r="J34"/>
      <c r="K34"/>
    </row>
    <row r="35" spans="1:11" s="330" customFormat="1" ht="15.6" customHeight="1">
      <c r="A35" s="316" t="s">
        <v>546</v>
      </c>
      <c r="B35" s="501">
        <v>7500000</v>
      </c>
      <c r="C35" s="405">
        <v>0</v>
      </c>
      <c r="D35" s="318">
        <v>0</v>
      </c>
      <c r="E35" s="317">
        <f t="shared" si="1"/>
        <v>7500000</v>
      </c>
      <c r="F35"/>
      <c r="G35"/>
      <c r="H35"/>
      <c r="I35"/>
      <c r="J35"/>
      <c r="K35"/>
    </row>
    <row r="36" spans="1:11" s="330" customFormat="1" ht="15.6" customHeight="1">
      <c r="A36" s="316" t="s">
        <v>547</v>
      </c>
      <c r="B36" s="501">
        <v>900000</v>
      </c>
      <c r="C36" s="405">
        <v>0</v>
      </c>
      <c r="D36" s="318">
        <v>0</v>
      </c>
      <c r="E36" s="317">
        <f t="shared" si="1"/>
        <v>900000</v>
      </c>
      <c r="F36"/>
      <c r="G36"/>
      <c r="H36"/>
      <c r="I36"/>
      <c r="J36"/>
      <c r="K36"/>
    </row>
    <row r="37" spans="1:11" s="330" customFormat="1" ht="15.6" customHeight="1">
      <c r="A37" s="316" t="s">
        <v>548</v>
      </c>
      <c r="B37" s="501">
        <v>22000000</v>
      </c>
      <c r="C37" s="501">
        <v>1853240</v>
      </c>
      <c r="D37" s="317">
        <v>25970</v>
      </c>
      <c r="E37" s="317">
        <f t="shared" si="1"/>
        <v>23879210</v>
      </c>
      <c r="F37"/>
      <c r="G37"/>
      <c r="H37"/>
      <c r="I37"/>
      <c r="J37"/>
      <c r="K37"/>
    </row>
    <row r="38" spans="1:11" s="330" customFormat="1" ht="15.6" customHeight="1">
      <c r="A38" s="316" t="s">
        <v>549</v>
      </c>
      <c r="B38" s="501">
        <v>98122000</v>
      </c>
      <c r="C38" s="501">
        <v>-98122000</v>
      </c>
      <c r="D38" s="318">
        <v>0</v>
      </c>
      <c r="E38" s="318">
        <f t="shared" si="1"/>
        <v>0</v>
      </c>
      <c r="F38"/>
      <c r="G38"/>
      <c r="H38"/>
      <c r="I38"/>
      <c r="J38"/>
      <c r="K38"/>
    </row>
    <row r="39" spans="1:11" s="330" customFormat="1" ht="15.6" customHeight="1">
      <c r="A39" s="316" t="s">
        <v>550</v>
      </c>
      <c r="B39" s="318">
        <v>0</v>
      </c>
      <c r="C39" s="318">
        <v>0</v>
      </c>
      <c r="D39" s="317">
        <v>6768507</v>
      </c>
      <c r="E39" s="317">
        <f t="shared" si="1"/>
        <v>6768507</v>
      </c>
      <c r="F39"/>
      <c r="G39"/>
      <c r="H39"/>
      <c r="I39"/>
      <c r="J39"/>
      <c r="K39"/>
    </row>
    <row r="40" spans="1:11" s="330" customFormat="1" ht="8.1" customHeight="1">
      <c r="A40" s="316"/>
      <c r="B40" s="317"/>
      <c r="C40" s="317"/>
      <c r="D40" s="317"/>
      <c r="E40" s="317"/>
      <c r="F40"/>
      <c r="G40"/>
      <c r="H40"/>
      <c r="I40"/>
      <c r="J40"/>
      <c r="K40"/>
    </row>
    <row r="41" spans="1:11" s="330" customFormat="1" ht="15.6" customHeight="1">
      <c r="A41" s="313" t="s">
        <v>552</v>
      </c>
      <c r="B41" s="314">
        <f>SUM(B42:B45)</f>
        <v>525763000</v>
      </c>
      <c r="C41" s="314">
        <f t="shared" ref="C41:E41" si="2">SUM(C42:C45)</f>
        <v>42020075</v>
      </c>
      <c r="D41" s="318">
        <f t="shared" si="2"/>
        <v>0</v>
      </c>
      <c r="E41" s="314">
        <f t="shared" si="2"/>
        <v>567783075</v>
      </c>
      <c r="F41"/>
      <c r="G41"/>
      <c r="H41"/>
      <c r="I41"/>
      <c r="J41"/>
      <c r="K41"/>
    </row>
    <row r="42" spans="1:11" s="330" customFormat="1" ht="15.6" customHeight="1">
      <c r="A42" s="316" t="s">
        <v>338</v>
      </c>
      <c r="B42" s="501">
        <v>476892000</v>
      </c>
      <c r="C42" s="501">
        <v>39765511</v>
      </c>
      <c r="D42" s="318">
        <v>0</v>
      </c>
      <c r="E42" s="317">
        <f>SUM(B42:D42)</f>
        <v>516657511</v>
      </c>
      <c r="F42"/>
      <c r="G42"/>
      <c r="H42"/>
      <c r="I42"/>
      <c r="J42"/>
      <c r="K42"/>
    </row>
    <row r="43" spans="1:11" s="330" customFormat="1" ht="15.6" customHeight="1">
      <c r="A43" s="316" t="s">
        <v>553</v>
      </c>
      <c r="B43" s="501">
        <v>6434000</v>
      </c>
      <c r="C43" s="501">
        <v>1000000</v>
      </c>
      <c r="D43" s="318">
        <v>0</v>
      </c>
      <c r="E43" s="317">
        <f>SUM(B43:D43)</f>
        <v>7434000</v>
      </c>
      <c r="F43"/>
      <c r="G43"/>
      <c r="H43"/>
      <c r="I43"/>
      <c r="J43"/>
      <c r="K43"/>
    </row>
    <row r="44" spans="1:11" s="330" customFormat="1" ht="15.6" customHeight="1">
      <c r="A44" s="316" t="s">
        <v>25</v>
      </c>
      <c r="B44" s="501">
        <v>41974000</v>
      </c>
      <c r="C44" s="501">
        <v>1000000</v>
      </c>
      <c r="D44" s="318">
        <v>0</v>
      </c>
      <c r="E44" s="317">
        <f>SUM(B44:D44)</f>
        <v>42974000</v>
      </c>
      <c r="F44"/>
      <c r="G44"/>
      <c r="H44"/>
      <c r="I44"/>
      <c r="J44"/>
      <c r="K44"/>
    </row>
    <row r="45" spans="1:11" s="494" customFormat="1" ht="15.6" customHeight="1">
      <c r="A45" s="495" t="s">
        <v>572</v>
      </c>
      <c r="B45" s="503">
        <v>463000</v>
      </c>
      <c r="C45" s="501">
        <v>254564</v>
      </c>
      <c r="D45" s="505">
        <v>0</v>
      </c>
      <c r="E45" s="503">
        <f>SUM(B45:D45)</f>
        <v>717564</v>
      </c>
      <c r="F45"/>
      <c r="G45"/>
      <c r="H45"/>
      <c r="I45"/>
      <c r="J45"/>
      <c r="K45"/>
    </row>
    <row r="46" spans="1:11" s="330" customFormat="1" ht="7.9" customHeight="1">
      <c r="A46" s="316"/>
      <c r="B46" s="317"/>
      <c r="C46" s="317"/>
      <c r="D46" s="318"/>
      <c r="E46" s="317"/>
      <c r="F46"/>
      <c r="G46"/>
      <c r="H46"/>
      <c r="I46"/>
      <c r="J46"/>
      <c r="K46"/>
    </row>
    <row r="47" spans="1:11" s="330" customFormat="1" ht="15.6" customHeight="1">
      <c r="A47" s="313" t="s">
        <v>554</v>
      </c>
      <c r="B47" s="314">
        <f t="shared" ref="B47:E47" si="3">SUM(B48:B58)</f>
        <v>447078000</v>
      </c>
      <c r="C47" s="314">
        <f t="shared" si="3"/>
        <v>20160583</v>
      </c>
      <c r="D47" s="318">
        <f t="shared" si="3"/>
        <v>0</v>
      </c>
      <c r="E47" s="314">
        <f t="shared" si="3"/>
        <v>467238583</v>
      </c>
      <c r="F47"/>
      <c r="G47"/>
      <c r="H47"/>
      <c r="I47"/>
      <c r="J47"/>
      <c r="K47"/>
    </row>
    <row r="48" spans="1:11" s="493" customFormat="1" ht="15.6" customHeight="1">
      <c r="A48" s="316" t="s">
        <v>2</v>
      </c>
      <c r="B48" s="501">
        <v>362579000</v>
      </c>
      <c r="C48" s="501">
        <v>13049090</v>
      </c>
      <c r="D48" s="318">
        <v>0</v>
      </c>
      <c r="E48" s="317">
        <f>SUM(B48:D48)</f>
        <v>375628090</v>
      </c>
      <c r="F48"/>
      <c r="G48"/>
      <c r="H48"/>
      <c r="I48"/>
      <c r="J48"/>
      <c r="K48"/>
    </row>
    <row r="49" spans="1:11" s="493" customFormat="1" ht="15.6" customHeight="1">
      <c r="A49" s="489" t="s">
        <v>555</v>
      </c>
      <c r="B49" s="501">
        <v>4156000</v>
      </c>
      <c r="C49" s="501">
        <v>80880</v>
      </c>
      <c r="D49" s="318">
        <v>0</v>
      </c>
      <c r="E49" s="317">
        <f>SUM(B49:D49)</f>
        <v>4236880</v>
      </c>
      <c r="F49"/>
      <c r="G49"/>
      <c r="H49"/>
      <c r="I49"/>
      <c r="J49"/>
      <c r="K49"/>
    </row>
    <row r="50" spans="1:11" s="493" customFormat="1" ht="30.95" customHeight="1">
      <c r="A50" s="500" t="s">
        <v>556</v>
      </c>
      <c r="B50" s="179"/>
      <c r="C50" s="179"/>
      <c r="D50" s="179"/>
      <c r="E50" s="179"/>
      <c r="F50"/>
      <c r="G50"/>
      <c r="H50"/>
      <c r="I50"/>
      <c r="J50"/>
      <c r="K50"/>
    </row>
    <row r="51" spans="1:11" s="493" customFormat="1" ht="18" customHeight="1">
      <c r="A51" s="272"/>
      <c r="B51" s="257"/>
      <c r="C51" s="257"/>
      <c r="D51" s="257"/>
      <c r="E51" s="273" t="s">
        <v>291</v>
      </c>
      <c r="F51"/>
      <c r="G51"/>
      <c r="H51"/>
      <c r="I51"/>
      <c r="J51"/>
      <c r="K51"/>
    </row>
    <row r="52" spans="1:11" s="493" customFormat="1" ht="48" customHeight="1">
      <c r="A52" s="183" t="s">
        <v>520</v>
      </c>
      <c r="B52" s="297" t="s">
        <v>521</v>
      </c>
      <c r="C52" s="297" t="s">
        <v>530</v>
      </c>
      <c r="D52" s="297" t="s">
        <v>524</v>
      </c>
      <c r="E52" s="297" t="s">
        <v>523</v>
      </c>
      <c r="F52"/>
      <c r="G52"/>
      <c r="H52"/>
      <c r="I52"/>
      <c r="J52"/>
      <c r="K52"/>
    </row>
    <row r="53" spans="1:11" s="493" customFormat="1" ht="15.6" customHeight="1">
      <c r="A53" s="316" t="s">
        <v>557</v>
      </c>
      <c r="B53" s="501">
        <v>33314000</v>
      </c>
      <c r="C53" s="501">
        <v>816480</v>
      </c>
      <c r="D53" s="318">
        <v>0</v>
      </c>
      <c r="E53" s="317">
        <f t="shared" ref="E53:E58" si="4">SUM(B53:D53)</f>
        <v>34130480</v>
      </c>
      <c r="F53"/>
      <c r="G53"/>
      <c r="H53"/>
      <c r="I53"/>
      <c r="J53"/>
      <c r="K53"/>
    </row>
    <row r="54" spans="1:11" s="493" customFormat="1" ht="15.6" customHeight="1">
      <c r="A54" s="316" t="s">
        <v>558</v>
      </c>
      <c r="B54" s="501">
        <v>15760000</v>
      </c>
      <c r="C54" s="501">
        <v>3237718</v>
      </c>
      <c r="D54" s="318">
        <v>0</v>
      </c>
      <c r="E54" s="317">
        <f t="shared" si="4"/>
        <v>18997718</v>
      </c>
      <c r="F54"/>
      <c r="G54"/>
      <c r="H54"/>
      <c r="I54"/>
      <c r="J54"/>
      <c r="K54"/>
    </row>
    <row r="55" spans="1:11" s="493" customFormat="1" ht="15.6" customHeight="1">
      <c r="A55" s="316" t="s">
        <v>43</v>
      </c>
      <c r="B55" s="501">
        <v>14151000</v>
      </c>
      <c r="C55" s="501">
        <v>1783684</v>
      </c>
      <c r="D55" s="318">
        <v>0</v>
      </c>
      <c r="E55" s="317">
        <f t="shared" si="4"/>
        <v>15934684</v>
      </c>
      <c r="F55"/>
      <c r="G55"/>
      <c r="H55"/>
      <c r="I55"/>
      <c r="J55"/>
      <c r="K55"/>
    </row>
    <row r="56" spans="1:11" s="493" customFormat="1" ht="15.6" customHeight="1">
      <c r="A56" s="316" t="s">
        <v>11</v>
      </c>
      <c r="B56" s="501">
        <v>11546000</v>
      </c>
      <c r="C56" s="501">
        <v>600021</v>
      </c>
      <c r="D56" s="318">
        <v>0</v>
      </c>
      <c r="E56" s="317">
        <f t="shared" si="4"/>
        <v>12146021</v>
      </c>
      <c r="F56"/>
      <c r="G56"/>
      <c r="H56"/>
      <c r="I56"/>
      <c r="J56"/>
      <c r="K56"/>
    </row>
    <row r="57" spans="1:11" s="493" customFormat="1" ht="15.6" customHeight="1">
      <c r="A57" s="316" t="s">
        <v>38</v>
      </c>
      <c r="B57" s="501">
        <v>3302000</v>
      </c>
      <c r="C57" s="501">
        <v>592710</v>
      </c>
      <c r="D57" s="318">
        <v>0</v>
      </c>
      <c r="E57" s="317">
        <f t="shared" si="4"/>
        <v>3894710</v>
      </c>
      <c r="F57"/>
      <c r="G57"/>
      <c r="H57"/>
      <c r="I57"/>
      <c r="J57"/>
      <c r="K57"/>
    </row>
    <row r="58" spans="1:11" s="493" customFormat="1" ht="15.6" customHeight="1">
      <c r="A58" s="316" t="s">
        <v>559</v>
      </c>
      <c r="B58" s="501">
        <v>2270000</v>
      </c>
      <c r="C58" s="504">
        <v>0</v>
      </c>
      <c r="D58" s="318">
        <v>0</v>
      </c>
      <c r="E58" s="317">
        <f t="shared" si="4"/>
        <v>2270000</v>
      </c>
      <c r="F58"/>
      <c r="G58"/>
      <c r="H58"/>
      <c r="I58"/>
      <c r="J58"/>
      <c r="K58"/>
    </row>
    <row r="59" spans="1:11" ht="7.9" customHeight="1">
      <c r="A59" s="316"/>
      <c r="B59" s="317"/>
      <c r="C59" s="317"/>
      <c r="D59" s="317"/>
      <c r="E59" s="317"/>
    </row>
    <row r="60" spans="1:11" ht="7.9" customHeight="1">
      <c r="A60" s="316"/>
      <c r="B60" s="317"/>
      <c r="C60" s="317"/>
      <c r="D60" s="317"/>
      <c r="E60" s="317"/>
    </row>
    <row r="61" spans="1:11" ht="15.6" customHeight="1">
      <c r="A61" s="313" t="s">
        <v>561</v>
      </c>
      <c r="B61" s="314">
        <f>SUM(B62:B75)</f>
        <v>104582000</v>
      </c>
      <c r="C61" s="314">
        <f>SUM(C62:C75)</f>
        <v>21085027</v>
      </c>
      <c r="D61" s="314">
        <f>SUM(D62:D75)</f>
        <v>321385</v>
      </c>
      <c r="E61" s="314">
        <f>SUM(E62:E75)</f>
        <v>125988412</v>
      </c>
    </row>
    <row r="62" spans="1:11" s="492" customFormat="1" ht="15.6" customHeight="1">
      <c r="A62" s="491" t="s">
        <v>562</v>
      </c>
      <c r="B62" s="501">
        <v>5369000</v>
      </c>
      <c r="C62" s="318">
        <v>0</v>
      </c>
      <c r="D62" s="318">
        <v>0</v>
      </c>
      <c r="E62" s="317">
        <f t="shared" ref="E62:E75" si="5">SUM(B62:D62)</f>
        <v>5369000</v>
      </c>
      <c r="F62"/>
      <c r="G62"/>
      <c r="H62"/>
      <c r="I62"/>
      <c r="J62"/>
      <c r="K62"/>
    </row>
    <row r="63" spans="1:11" s="493" customFormat="1" ht="15.6" customHeight="1">
      <c r="A63" s="316" t="s">
        <v>347</v>
      </c>
      <c r="B63" s="501">
        <v>8344000</v>
      </c>
      <c r="C63" s="501">
        <v>1887883</v>
      </c>
      <c r="D63" s="318">
        <v>0</v>
      </c>
      <c r="E63" s="317">
        <f t="shared" si="5"/>
        <v>10231883</v>
      </c>
      <c r="F63"/>
      <c r="G63"/>
      <c r="H63"/>
      <c r="I63"/>
      <c r="J63"/>
      <c r="K63"/>
    </row>
    <row r="64" spans="1:11" s="493" customFormat="1" ht="15.6" customHeight="1">
      <c r="A64" s="316" t="s">
        <v>563</v>
      </c>
      <c r="B64" s="501">
        <v>4000000</v>
      </c>
      <c r="C64" s="501">
        <v>1322777</v>
      </c>
      <c r="D64" s="318">
        <v>0</v>
      </c>
      <c r="E64" s="317">
        <f t="shared" si="5"/>
        <v>5322777</v>
      </c>
      <c r="F64"/>
      <c r="G64"/>
      <c r="H64"/>
      <c r="I64"/>
      <c r="J64"/>
      <c r="K64"/>
    </row>
    <row r="65" spans="1:11" s="493" customFormat="1" ht="15.6" customHeight="1">
      <c r="A65" s="316" t="s">
        <v>564</v>
      </c>
      <c r="B65" s="501">
        <v>4400000</v>
      </c>
      <c r="C65" s="501">
        <v>2880889</v>
      </c>
      <c r="D65" s="318">
        <v>0</v>
      </c>
      <c r="E65" s="317">
        <f t="shared" si="5"/>
        <v>7280889</v>
      </c>
      <c r="F65"/>
      <c r="G65"/>
      <c r="H65"/>
      <c r="I65"/>
      <c r="J65"/>
      <c r="K65"/>
    </row>
    <row r="66" spans="1:11" s="493" customFormat="1" ht="15.6" customHeight="1">
      <c r="A66" s="316" t="s">
        <v>565</v>
      </c>
      <c r="B66" s="501">
        <v>242000</v>
      </c>
      <c r="C66" s="501">
        <v>41455</v>
      </c>
      <c r="D66" s="318">
        <v>0</v>
      </c>
      <c r="E66" s="317">
        <f t="shared" si="5"/>
        <v>283455</v>
      </c>
      <c r="F66"/>
      <c r="G66"/>
      <c r="H66"/>
      <c r="I66"/>
      <c r="J66"/>
      <c r="K66"/>
    </row>
    <row r="67" spans="1:11" s="493" customFormat="1" ht="15.6" customHeight="1">
      <c r="A67" s="316" t="s">
        <v>567</v>
      </c>
      <c r="B67" s="501">
        <v>8439000</v>
      </c>
      <c r="C67" s="501">
        <v>2210426</v>
      </c>
      <c r="D67" s="318">
        <v>0</v>
      </c>
      <c r="E67" s="317">
        <f t="shared" si="5"/>
        <v>10649426</v>
      </c>
      <c r="F67"/>
      <c r="G67"/>
      <c r="H67"/>
      <c r="I67"/>
      <c r="J67"/>
      <c r="K67"/>
    </row>
    <row r="68" spans="1:11" s="493" customFormat="1" ht="15.6" customHeight="1">
      <c r="A68" s="316" t="s">
        <v>31</v>
      </c>
      <c r="B68" s="501">
        <v>1570000</v>
      </c>
      <c r="C68" s="317">
        <v>338639</v>
      </c>
      <c r="D68" s="318">
        <v>0</v>
      </c>
      <c r="E68" s="317">
        <f t="shared" si="5"/>
        <v>1908639</v>
      </c>
      <c r="F68"/>
      <c r="G68"/>
      <c r="H68"/>
      <c r="I68"/>
      <c r="J68"/>
      <c r="K68"/>
    </row>
    <row r="69" spans="1:11" s="493" customFormat="1" ht="15.6" customHeight="1">
      <c r="A69" s="316" t="s">
        <v>350</v>
      </c>
      <c r="B69" s="317">
        <v>646000</v>
      </c>
      <c r="C69" s="318">
        <v>0</v>
      </c>
      <c r="D69" s="318">
        <v>0</v>
      </c>
      <c r="E69" s="317">
        <f t="shared" si="5"/>
        <v>646000</v>
      </c>
      <c r="F69"/>
      <c r="G69"/>
      <c r="H69"/>
      <c r="I69"/>
      <c r="J69"/>
      <c r="K69"/>
    </row>
    <row r="70" spans="1:11" s="493" customFormat="1" ht="15.6" customHeight="1">
      <c r="A70" s="489" t="s">
        <v>21</v>
      </c>
      <c r="B70" s="501">
        <v>38682000</v>
      </c>
      <c r="C70" s="501">
        <v>6727075</v>
      </c>
      <c r="D70" s="405">
        <v>0</v>
      </c>
      <c r="E70" s="317">
        <f t="shared" si="5"/>
        <v>45409075</v>
      </c>
      <c r="F70"/>
      <c r="G70"/>
      <c r="H70"/>
      <c r="I70"/>
      <c r="J70"/>
      <c r="K70"/>
    </row>
    <row r="71" spans="1:11" s="493" customFormat="1" ht="15.6" customHeight="1">
      <c r="A71" s="316" t="s">
        <v>23</v>
      </c>
      <c r="B71" s="501">
        <v>23914000</v>
      </c>
      <c r="C71" s="501">
        <v>5522800</v>
      </c>
      <c r="D71" s="318">
        <v>0</v>
      </c>
      <c r="E71" s="317">
        <f t="shared" si="5"/>
        <v>29436800</v>
      </c>
      <c r="F71"/>
      <c r="G71"/>
      <c r="H71"/>
      <c r="I71"/>
      <c r="J71"/>
      <c r="K71"/>
    </row>
    <row r="72" spans="1:11" s="493" customFormat="1" ht="15.6" customHeight="1">
      <c r="A72" s="316" t="s">
        <v>568</v>
      </c>
      <c r="B72" s="501">
        <v>3121000</v>
      </c>
      <c r="C72" s="318">
        <v>0</v>
      </c>
      <c r="D72" s="318">
        <v>0</v>
      </c>
      <c r="E72" s="317">
        <f t="shared" si="5"/>
        <v>3121000</v>
      </c>
      <c r="F72"/>
      <c r="G72"/>
      <c r="H72"/>
      <c r="I72"/>
      <c r="J72"/>
      <c r="K72"/>
    </row>
    <row r="73" spans="1:11" s="493" customFormat="1" ht="15.6" customHeight="1">
      <c r="A73" s="316" t="s">
        <v>569</v>
      </c>
      <c r="B73" s="501">
        <v>1131000</v>
      </c>
      <c r="C73" s="501">
        <v>153083</v>
      </c>
      <c r="D73" s="317">
        <v>321385</v>
      </c>
      <c r="E73" s="317">
        <f t="shared" si="5"/>
        <v>1605468</v>
      </c>
      <c r="F73"/>
      <c r="G73"/>
      <c r="H73"/>
      <c r="I73"/>
      <c r="J73"/>
      <c r="K73"/>
    </row>
    <row r="74" spans="1:11" s="493" customFormat="1" ht="15.6" customHeight="1">
      <c r="A74" s="491" t="s">
        <v>570</v>
      </c>
      <c r="B74" s="501">
        <v>1226000</v>
      </c>
      <c r="C74" s="318">
        <v>0</v>
      </c>
      <c r="D74" s="318">
        <v>0</v>
      </c>
      <c r="E74" s="317">
        <f t="shared" si="5"/>
        <v>1226000</v>
      </c>
      <c r="F74"/>
      <c r="G74"/>
      <c r="H74"/>
      <c r="I74"/>
      <c r="J74"/>
      <c r="K74"/>
    </row>
    <row r="75" spans="1:11" s="493" customFormat="1" ht="15.6" customHeight="1">
      <c r="A75" s="316" t="s">
        <v>571</v>
      </c>
      <c r="B75" s="501">
        <v>3498000</v>
      </c>
      <c r="C75" s="318">
        <v>0</v>
      </c>
      <c r="D75" s="318">
        <v>0</v>
      </c>
      <c r="E75" s="317">
        <f t="shared" si="5"/>
        <v>3498000</v>
      </c>
      <c r="F75"/>
      <c r="G75"/>
      <c r="H75"/>
      <c r="I75"/>
      <c r="J75"/>
      <c r="K75"/>
    </row>
    <row r="76" spans="1:11" s="330" customFormat="1" ht="7.9" customHeight="1">
      <c r="A76" s="316"/>
      <c r="B76" s="317"/>
      <c r="C76" s="317"/>
      <c r="D76" s="317"/>
      <c r="E76" s="317"/>
      <c r="F76"/>
      <c r="G76"/>
      <c r="H76"/>
      <c r="I76"/>
      <c r="J76"/>
      <c r="K76"/>
    </row>
    <row r="77" spans="1:11" s="331" customFormat="1" ht="15.6" customHeight="1">
      <c r="A77" s="313" t="s">
        <v>573</v>
      </c>
      <c r="B77" s="314">
        <f>SUM(B78:B79)</f>
        <v>4830000</v>
      </c>
      <c r="C77" s="314">
        <f>SUM(C78:C79)</f>
        <v>1818069</v>
      </c>
      <c r="D77" s="315">
        <f>SUM(D78:D79)</f>
        <v>0</v>
      </c>
      <c r="E77" s="314">
        <f>SUM(E78:F79)</f>
        <v>6648069</v>
      </c>
      <c r="F77"/>
      <c r="G77"/>
      <c r="H77"/>
      <c r="I77"/>
      <c r="J77"/>
      <c r="K77"/>
    </row>
    <row r="78" spans="1:11" s="330" customFormat="1" ht="15.6" customHeight="1">
      <c r="A78" s="316" t="s">
        <v>20</v>
      </c>
      <c r="B78" s="501">
        <v>4330000</v>
      </c>
      <c r="C78" s="501">
        <v>2318069</v>
      </c>
      <c r="D78" s="318">
        <v>0</v>
      </c>
      <c r="E78" s="317">
        <f>SUM(B78:D78)</f>
        <v>6648069</v>
      </c>
      <c r="F78"/>
      <c r="G78"/>
      <c r="H78"/>
      <c r="I78"/>
      <c r="J78"/>
      <c r="K78"/>
    </row>
    <row r="79" spans="1:11" s="330" customFormat="1" ht="15.6" customHeight="1">
      <c r="A79" s="316" t="s">
        <v>574</v>
      </c>
      <c r="B79" s="501">
        <v>500000</v>
      </c>
      <c r="C79" s="501">
        <v>-500000</v>
      </c>
      <c r="D79" s="318">
        <v>0</v>
      </c>
      <c r="E79" s="318">
        <f>SUM(B79:D79)</f>
        <v>0</v>
      </c>
      <c r="F79"/>
      <c r="G79"/>
      <c r="H79"/>
      <c r="I79"/>
      <c r="J79"/>
      <c r="K79"/>
    </row>
    <row r="80" spans="1:11" s="330" customFormat="1" ht="7.9" customHeight="1">
      <c r="A80" s="316"/>
      <c r="B80" s="317"/>
      <c r="C80" s="317"/>
      <c r="D80" s="317"/>
      <c r="E80" s="317"/>
      <c r="F80"/>
      <c r="G80"/>
      <c r="H80"/>
      <c r="I80"/>
      <c r="J80"/>
      <c r="K80"/>
    </row>
    <row r="81" spans="1:11" s="330" customFormat="1" ht="15.6" customHeight="1">
      <c r="A81" s="313" t="s">
        <v>575</v>
      </c>
      <c r="B81" s="314">
        <f t="shared" ref="B81:E81" si="6">SUM(B82:B86)</f>
        <v>11911000</v>
      </c>
      <c r="C81" s="314">
        <f t="shared" si="6"/>
        <v>1409048</v>
      </c>
      <c r="D81" s="318">
        <f t="shared" si="6"/>
        <v>0</v>
      </c>
      <c r="E81" s="314">
        <f t="shared" si="6"/>
        <v>13320048</v>
      </c>
      <c r="F81"/>
      <c r="G81"/>
      <c r="H81"/>
      <c r="I81"/>
      <c r="J81"/>
      <c r="K81"/>
    </row>
    <row r="82" spans="1:11" s="330" customFormat="1" ht="15.6" customHeight="1">
      <c r="A82" s="316" t="s">
        <v>348</v>
      </c>
      <c r="B82" s="501">
        <v>3625000</v>
      </c>
      <c r="C82" s="317">
        <v>682433</v>
      </c>
      <c r="D82" s="318">
        <v>0</v>
      </c>
      <c r="E82" s="317">
        <f>SUM(B82:D82)</f>
        <v>4307433</v>
      </c>
      <c r="F82"/>
      <c r="G82"/>
      <c r="H82"/>
      <c r="I82"/>
      <c r="J82"/>
      <c r="K82"/>
    </row>
    <row r="83" spans="1:11" s="330" customFormat="1" ht="15.6" customHeight="1">
      <c r="A83" s="489" t="s">
        <v>342</v>
      </c>
      <c r="B83" s="501">
        <v>4596000</v>
      </c>
      <c r="C83" s="317">
        <v>-174396</v>
      </c>
      <c r="D83" s="318">
        <v>0</v>
      </c>
      <c r="E83" s="317">
        <f>SUM(B83:D83)</f>
        <v>4421604</v>
      </c>
      <c r="F83"/>
      <c r="G83"/>
      <c r="H83"/>
      <c r="I83"/>
      <c r="J83"/>
      <c r="K83"/>
    </row>
    <row r="84" spans="1:11" s="330" customFormat="1" ht="15.6" customHeight="1">
      <c r="A84" s="517" t="s">
        <v>1030</v>
      </c>
      <c r="B84" s="317">
        <v>2366000</v>
      </c>
      <c r="C84" s="317">
        <v>639346</v>
      </c>
      <c r="D84" s="318">
        <v>0</v>
      </c>
      <c r="E84" s="317">
        <f>SUM(B84:D84)</f>
        <v>3005346</v>
      </c>
      <c r="F84"/>
      <c r="G84"/>
      <c r="H84"/>
      <c r="I84"/>
      <c r="J84"/>
      <c r="K84"/>
    </row>
    <row r="85" spans="1:11" s="330" customFormat="1" ht="15.6" customHeight="1">
      <c r="A85" s="489" t="s">
        <v>576</v>
      </c>
      <c r="B85" s="317">
        <v>712000</v>
      </c>
      <c r="C85" s="317">
        <v>261665</v>
      </c>
      <c r="D85" s="318">
        <v>0</v>
      </c>
      <c r="E85" s="317">
        <f>SUM(B85:D85)</f>
        <v>973665</v>
      </c>
      <c r="F85"/>
      <c r="G85"/>
      <c r="H85"/>
      <c r="I85"/>
      <c r="J85"/>
      <c r="K85"/>
    </row>
    <row r="86" spans="1:11" s="330" customFormat="1" ht="15.6" customHeight="1">
      <c r="A86" s="316" t="s">
        <v>577</v>
      </c>
      <c r="B86" s="317">
        <v>612000</v>
      </c>
      <c r="C86" s="318">
        <v>0</v>
      </c>
      <c r="D86" s="318">
        <v>0</v>
      </c>
      <c r="E86" s="317">
        <f>SUM(B86:D86)</f>
        <v>612000</v>
      </c>
      <c r="F86"/>
      <c r="G86"/>
      <c r="H86"/>
      <c r="I86"/>
      <c r="J86"/>
      <c r="K86"/>
    </row>
    <row r="87" spans="1:11" s="330" customFormat="1" ht="7.9" customHeight="1">
      <c r="A87" s="316"/>
      <c r="B87" s="317"/>
      <c r="C87" s="317"/>
      <c r="D87" s="317"/>
      <c r="E87" s="317"/>
      <c r="F87"/>
      <c r="G87"/>
      <c r="H87"/>
      <c r="I87"/>
      <c r="J87"/>
      <c r="K87"/>
    </row>
    <row r="88" spans="1:11" s="330" customFormat="1" ht="15.6" customHeight="1">
      <c r="A88" s="313" t="s">
        <v>578</v>
      </c>
      <c r="B88" s="314">
        <f>SUM(B89:B98)</f>
        <v>288217000</v>
      </c>
      <c r="C88" s="314">
        <f>SUM(C89:C98)</f>
        <v>34292046</v>
      </c>
      <c r="D88" s="314">
        <f>SUM(D89:D98)</f>
        <v>297550</v>
      </c>
      <c r="E88" s="314">
        <f>SUM(E89:E98)</f>
        <v>322806596</v>
      </c>
      <c r="F88"/>
      <c r="G88"/>
      <c r="H88"/>
      <c r="I88"/>
      <c r="J88"/>
      <c r="K88"/>
    </row>
    <row r="89" spans="1:11" s="330" customFormat="1" ht="15.6" customHeight="1">
      <c r="A89" s="489" t="s">
        <v>52</v>
      </c>
      <c r="B89" s="317">
        <v>1484000</v>
      </c>
      <c r="C89" s="501">
        <v>856212</v>
      </c>
      <c r="D89" s="318">
        <v>0</v>
      </c>
      <c r="E89" s="317">
        <f t="shared" ref="E89:E98" si="7">SUM(B89:D89)</f>
        <v>2340212</v>
      </c>
      <c r="F89"/>
      <c r="G89"/>
      <c r="H89"/>
      <c r="I89"/>
      <c r="J89"/>
      <c r="K89"/>
    </row>
    <row r="90" spans="1:11" s="330" customFormat="1" ht="15.6" customHeight="1">
      <c r="A90" s="316" t="s">
        <v>341</v>
      </c>
      <c r="B90" s="317">
        <v>28330000</v>
      </c>
      <c r="C90" s="317">
        <v>170528</v>
      </c>
      <c r="D90" s="318">
        <v>0</v>
      </c>
      <c r="E90" s="317">
        <f t="shared" si="7"/>
        <v>28500528</v>
      </c>
      <c r="F90"/>
      <c r="G90"/>
      <c r="H90"/>
      <c r="I90"/>
      <c r="J90"/>
      <c r="K90"/>
    </row>
    <row r="91" spans="1:11" s="330" customFormat="1" ht="15.6" customHeight="1">
      <c r="A91" s="316" t="s">
        <v>579</v>
      </c>
      <c r="B91" s="317">
        <v>101230000</v>
      </c>
      <c r="C91" s="317">
        <v>27488895</v>
      </c>
      <c r="D91" s="318">
        <v>0</v>
      </c>
      <c r="E91" s="317">
        <f t="shared" si="7"/>
        <v>128718895</v>
      </c>
      <c r="F91"/>
      <c r="G91"/>
      <c r="H91"/>
      <c r="I91"/>
      <c r="J91"/>
      <c r="K91"/>
    </row>
    <row r="92" spans="1:11" s="330" customFormat="1" ht="15.6" customHeight="1">
      <c r="A92" s="316" t="s">
        <v>580</v>
      </c>
      <c r="B92" s="317">
        <v>58702000</v>
      </c>
      <c r="C92" s="317">
        <v>3390777</v>
      </c>
      <c r="D92" s="318">
        <v>0</v>
      </c>
      <c r="E92" s="317">
        <f t="shared" si="7"/>
        <v>62092777</v>
      </c>
      <c r="F92"/>
      <c r="G92"/>
      <c r="H92"/>
      <c r="I92"/>
      <c r="J92"/>
      <c r="K92"/>
    </row>
    <row r="93" spans="1:11" s="330" customFormat="1" ht="15.6" customHeight="1">
      <c r="A93" s="316" t="s">
        <v>1031</v>
      </c>
      <c r="B93" s="405">
        <v>0</v>
      </c>
      <c r="C93" s="501">
        <v>1286642</v>
      </c>
      <c r="D93" s="317">
        <v>297550</v>
      </c>
      <c r="E93" s="317">
        <f t="shared" si="7"/>
        <v>1584192</v>
      </c>
      <c r="F93"/>
      <c r="G93"/>
      <c r="H93"/>
      <c r="I93"/>
      <c r="J93"/>
      <c r="K93"/>
    </row>
    <row r="94" spans="1:11" s="330" customFormat="1" ht="15.6" customHeight="1">
      <c r="A94" s="316" t="s">
        <v>55</v>
      </c>
      <c r="B94" s="501">
        <v>2806000</v>
      </c>
      <c r="C94" s="501">
        <v>442392</v>
      </c>
      <c r="D94" s="405">
        <v>0</v>
      </c>
      <c r="E94" s="317">
        <f t="shared" si="7"/>
        <v>3248392</v>
      </c>
      <c r="F94"/>
      <c r="G94"/>
      <c r="H94"/>
      <c r="I94"/>
      <c r="J94"/>
      <c r="K94"/>
    </row>
    <row r="95" spans="1:11" s="330" customFormat="1" ht="15.6" customHeight="1">
      <c r="A95" s="316" t="s">
        <v>1016</v>
      </c>
      <c r="B95" s="501">
        <v>37000000</v>
      </c>
      <c r="C95" s="501">
        <v>281400</v>
      </c>
      <c r="D95" s="318">
        <v>0</v>
      </c>
      <c r="E95" s="317">
        <f t="shared" si="7"/>
        <v>37281400</v>
      </c>
      <c r="F95"/>
      <c r="G95"/>
      <c r="H95"/>
      <c r="I95"/>
      <c r="J95"/>
      <c r="K95"/>
    </row>
    <row r="96" spans="1:11" s="330" customFormat="1" ht="15.6" customHeight="1">
      <c r="A96" s="316" t="s">
        <v>352</v>
      </c>
      <c r="B96" s="501">
        <v>25465000</v>
      </c>
      <c r="C96" s="501">
        <v>201000</v>
      </c>
      <c r="D96" s="318">
        <v>0</v>
      </c>
      <c r="E96" s="317">
        <f t="shared" si="7"/>
        <v>25666000</v>
      </c>
      <c r="F96"/>
      <c r="G96"/>
      <c r="H96"/>
      <c r="I96"/>
      <c r="J96"/>
      <c r="K96"/>
    </row>
    <row r="97" spans="1:11" s="330" customFormat="1" ht="15.6" customHeight="1">
      <c r="A97" s="316" t="s">
        <v>1015</v>
      </c>
      <c r="B97" s="501">
        <v>33000000</v>
      </c>
      <c r="C97" s="501">
        <v>174200</v>
      </c>
      <c r="D97" s="318">
        <v>0</v>
      </c>
      <c r="E97" s="317">
        <f t="shared" si="7"/>
        <v>33174200</v>
      </c>
      <c r="F97"/>
      <c r="G97"/>
      <c r="H97"/>
      <c r="I97"/>
      <c r="J97"/>
      <c r="K97"/>
    </row>
    <row r="98" spans="1:11" s="330" customFormat="1" ht="31.9" customHeight="1">
      <c r="A98" s="491" t="s">
        <v>581</v>
      </c>
      <c r="B98" s="501">
        <v>200000</v>
      </c>
      <c r="C98" s="504">
        <v>0</v>
      </c>
      <c r="D98" s="318">
        <v>0</v>
      </c>
      <c r="E98" s="317">
        <f t="shared" si="7"/>
        <v>200000</v>
      </c>
      <c r="F98"/>
      <c r="G98"/>
      <c r="H98"/>
      <c r="I98"/>
      <c r="J98"/>
      <c r="K98"/>
    </row>
    <row r="99" spans="1:11" s="330" customFormat="1" ht="7.9" customHeight="1">
      <c r="A99" s="316"/>
      <c r="B99" s="317"/>
      <c r="C99" s="317"/>
      <c r="D99" s="317"/>
      <c r="E99" s="317"/>
      <c r="F99"/>
      <c r="G99"/>
      <c r="H99"/>
      <c r="I99"/>
      <c r="J99"/>
      <c r="K99"/>
    </row>
    <row r="100" spans="1:11" s="330" customFormat="1" ht="15.6" customHeight="1">
      <c r="A100" s="313" t="s">
        <v>582</v>
      </c>
      <c r="B100" s="314">
        <f>SUM(B101:B110)</f>
        <v>48203000</v>
      </c>
      <c r="C100" s="314">
        <f>SUM(C101:C110)</f>
        <v>21202641</v>
      </c>
      <c r="D100" s="315">
        <f>SUM(D101:D110)</f>
        <v>0</v>
      </c>
      <c r="E100" s="314">
        <f>SUM(E101:E110)</f>
        <v>69405641</v>
      </c>
      <c r="F100"/>
      <c r="G100"/>
      <c r="H100"/>
      <c r="I100"/>
      <c r="J100"/>
      <c r="K100"/>
    </row>
    <row r="101" spans="1:11" s="330" customFormat="1" ht="15.6" customHeight="1">
      <c r="A101" s="316" t="s">
        <v>372</v>
      </c>
      <c r="B101" s="501">
        <v>5008000</v>
      </c>
      <c r="C101" s="501">
        <v>-1757493</v>
      </c>
      <c r="D101" s="405">
        <v>0</v>
      </c>
      <c r="E101" s="317">
        <f t="shared" ref="E101:E110" si="8">SUM(B101:D101)</f>
        <v>3250507</v>
      </c>
      <c r="F101"/>
      <c r="G101"/>
      <c r="H101"/>
      <c r="I101"/>
      <c r="J101"/>
      <c r="K101"/>
    </row>
    <row r="102" spans="1:11" s="330" customFormat="1" ht="15.6" customHeight="1">
      <c r="A102" s="316" t="s">
        <v>41</v>
      </c>
      <c r="B102" s="501">
        <v>5404000</v>
      </c>
      <c r="C102" s="501">
        <v>1919524</v>
      </c>
      <c r="D102" s="318">
        <v>0</v>
      </c>
      <c r="E102" s="317">
        <f t="shared" si="8"/>
        <v>7323524</v>
      </c>
      <c r="F102"/>
      <c r="G102"/>
      <c r="H102"/>
      <c r="I102"/>
      <c r="J102"/>
      <c r="K102"/>
    </row>
    <row r="103" spans="1:11" s="330" customFormat="1" ht="15.6" customHeight="1">
      <c r="A103" s="316" t="s">
        <v>15</v>
      </c>
      <c r="B103" s="317">
        <v>1670000</v>
      </c>
      <c r="C103" s="501">
        <v>3049643</v>
      </c>
      <c r="D103" s="318">
        <v>0</v>
      </c>
      <c r="E103" s="317">
        <f t="shared" si="8"/>
        <v>4719643</v>
      </c>
      <c r="F103"/>
      <c r="G103"/>
      <c r="H103"/>
      <c r="I103"/>
      <c r="J103"/>
      <c r="K103"/>
    </row>
    <row r="104" spans="1:11" s="330" customFormat="1" ht="15.6" customHeight="1">
      <c r="A104" s="316" t="s">
        <v>586</v>
      </c>
      <c r="B104" s="501">
        <v>10910000</v>
      </c>
      <c r="C104" s="502">
        <v>12546462</v>
      </c>
      <c r="D104" s="318">
        <v>0</v>
      </c>
      <c r="E104" s="317">
        <f t="shared" si="8"/>
        <v>23456462</v>
      </c>
      <c r="F104"/>
      <c r="G104"/>
      <c r="H104"/>
      <c r="I104"/>
      <c r="J104"/>
      <c r="K104"/>
    </row>
    <row r="105" spans="1:11" s="330" customFormat="1" ht="15.6" customHeight="1">
      <c r="A105" s="316" t="s">
        <v>36</v>
      </c>
      <c r="B105" s="317">
        <v>6528000</v>
      </c>
      <c r="C105" s="317">
        <v>532839</v>
      </c>
      <c r="D105" s="405">
        <v>0</v>
      </c>
      <c r="E105" s="317">
        <f t="shared" si="8"/>
        <v>7060839</v>
      </c>
      <c r="F105"/>
      <c r="G105"/>
      <c r="H105"/>
      <c r="I105"/>
      <c r="J105"/>
      <c r="K105"/>
    </row>
    <row r="106" spans="1:11" s="330" customFormat="1" ht="15.6" customHeight="1">
      <c r="A106" s="316" t="s">
        <v>583</v>
      </c>
      <c r="B106" s="317">
        <v>1221000</v>
      </c>
      <c r="C106" s="318">
        <v>0</v>
      </c>
      <c r="D106" s="318">
        <v>0</v>
      </c>
      <c r="E106" s="317">
        <f t="shared" si="8"/>
        <v>1221000</v>
      </c>
      <c r="F106"/>
      <c r="G106"/>
      <c r="H106"/>
      <c r="I106"/>
      <c r="J106"/>
      <c r="K106"/>
    </row>
    <row r="107" spans="1:11" s="330" customFormat="1" ht="15.6" customHeight="1">
      <c r="A107" s="316" t="s">
        <v>584</v>
      </c>
      <c r="B107" s="317">
        <v>931000</v>
      </c>
      <c r="C107" s="405">
        <v>0</v>
      </c>
      <c r="D107" s="318">
        <v>0</v>
      </c>
      <c r="E107" s="317">
        <f t="shared" si="8"/>
        <v>931000</v>
      </c>
      <c r="F107"/>
      <c r="G107"/>
      <c r="H107"/>
      <c r="I107"/>
      <c r="J107"/>
      <c r="K107"/>
    </row>
    <row r="108" spans="1:11" s="330" customFormat="1" ht="15.6" customHeight="1">
      <c r="A108" s="316" t="s">
        <v>585</v>
      </c>
      <c r="B108" s="317">
        <v>830000</v>
      </c>
      <c r="C108" s="318">
        <v>0</v>
      </c>
      <c r="D108" s="318">
        <v>0</v>
      </c>
      <c r="E108" s="317">
        <f t="shared" si="8"/>
        <v>830000</v>
      </c>
      <c r="F108"/>
      <c r="G108"/>
      <c r="H108"/>
      <c r="I108"/>
      <c r="J108"/>
      <c r="K108"/>
    </row>
    <row r="109" spans="1:11" s="330" customFormat="1" ht="15.6" customHeight="1">
      <c r="A109" s="316" t="s">
        <v>353</v>
      </c>
      <c r="B109" s="501">
        <v>15510000</v>
      </c>
      <c r="C109" s="501">
        <v>4911666</v>
      </c>
      <c r="D109" s="405">
        <v>0</v>
      </c>
      <c r="E109" s="317">
        <f t="shared" si="8"/>
        <v>20421666</v>
      </c>
      <c r="F109"/>
      <c r="G109"/>
      <c r="H109"/>
      <c r="I109"/>
      <c r="J109"/>
      <c r="K109"/>
    </row>
    <row r="110" spans="1:11" s="330" customFormat="1" ht="15.6" customHeight="1">
      <c r="A110" s="316" t="s">
        <v>587</v>
      </c>
      <c r="B110" s="317">
        <v>191000</v>
      </c>
      <c r="C110" s="318">
        <v>0</v>
      </c>
      <c r="D110" s="318">
        <v>0</v>
      </c>
      <c r="E110" s="317">
        <f t="shared" si="8"/>
        <v>191000</v>
      </c>
      <c r="F110"/>
      <c r="G110"/>
      <c r="H110"/>
      <c r="I110"/>
      <c r="J110"/>
      <c r="K110"/>
    </row>
    <row r="111" spans="1:11" s="330" customFormat="1" ht="7.15" customHeight="1">
      <c r="A111" s="316"/>
      <c r="B111" s="317"/>
      <c r="C111" s="317"/>
      <c r="D111" s="317"/>
      <c r="E111" s="317"/>
      <c r="F111"/>
      <c r="G111"/>
      <c r="H111"/>
      <c r="I111"/>
      <c r="J111"/>
      <c r="K111"/>
    </row>
    <row r="112" spans="1:11" s="330" customFormat="1" ht="7.9" customHeight="1">
      <c r="A112" s="316"/>
      <c r="B112" s="317"/>
      <c r="C112" s="317"/>
      <c r="D112" s="317"/>
      <c r="E112" s="317"/>
      <c r="F112"/>
      <c r="G112"/>
      <c r="H112"/>
      <c r="I112"/>
      <c r="J112"/>
      <c r="K112"/>
    </row>
    <row r="113" spans="1:11" s="330" customFormat="1" ht="15.6" customHeight="1">
      <c r="A113" s="313" t="s">
        <v>588</v>
      </c>
      <c r="B113" s="314">
        <f>SUM(B114:B120)</f>
        <v>312016000</v>
      </c>
      <c r="C113" s="314">
        <f>SUM(C114:C120)</f>
        <v>18315762</v>
      </c>
      <c r="D113" s="406">
        <f>SUM(D114:D120)</f>
        <v>0</v>
      </c>
      <c r="E113" s="314">
        <f>SUM(E114:E120)</f>
        <v>330331762</v>
      </c>
      <c r="F113"/>
      <c r="G113"/>
      <c r="H113"/>
      <c r="I113"/>
      <c r="J113"/>
      <c r="K113"/>
    </row>
    <row r="114" spans="1:11" s="330" customFormat="1" ht="15.6" customHeight="1">
      <c r="A114" s="316" t="s">
        <v>340</v>
      </c>
      <c r="B114" s="501">
        <v>256800000</v>
      </c>
      <c r="C114" s="501">
        <v>17648433</v>
      </c>
      <c r="D114" s="318">
        <v>0</v>
      </c>
      <c r="E114" s="317">
        <f t="shared" ref="E114:E120" si="9">SUM(B114:D114)</f>
        <v>274448433</v>
      </c>
      <c r="F114"/>
      <c r="G114"/>
      <c r="H114"/>
      <c r="I114"/>
      <c r="J114"/>
      <c r="K114"/>
    </row>
    <row r="115" spans="1:11" s="330" customFormat="1" ht="15.6" customHeight="1">
      <c r="A115" s="316" t="s">
        <v>60</v>
      </c>
      <c r="B115" s="501">
        <v>2976000</v>
      </c>
      <c r="C115" s="501">
        <v>416243</v>
      </c>
      <c r="D115" s="405">
        <v>0</v>
      </c>
      <c r="E115" s="317">
        <f t="shared" si="9"/>
        <v>3392243</v>
      </c>
      <c r="F115"/>
      <c r="G115"/>
      <c r="H115"/>
      <c r="I115"/>
      <c r="J115"/>
      <c r="K115"/>
    </row>
    <row r="116" spans="1:11" s="330" customFormat="1" ht="15.6" customHeight="1">
      <c r="A116" s="316" t="s">
        <v>589</v>
      </c>
      <c r="B116" s="501">
        <v>1240000</v>
      </c>
      <c r="C116" s="501" t="s">
        <v>560</v>
      </c>
      <c r="D116" s="318">
        <v>0</v>
      </c>
      <c r="E116" s="317">
        <f t="shared" si="9"/>
        <v>1240000</v>
      </c>
      <c r="F116"/>
      <c r="G116"/>
      <c r="H116"/>
      <c r="I116"/>
      <c r="J116"/>
      <c r="K116"/>
    </row>
    <row r="117" spans="1:11" s="330" customFormat="1" ht="15.6" customHeight="1">
      <c r="A117" s="316" t="s">
        <v>590</v>
      </c>
      <c r="B117" s="501" t="s">
        <v>560</v>
      </c>
      <c r="C117" s="501">
        <v>251086</v>
      </c>
      <c r="D117" s="318">
        <v>0</v>
      </c>
      <c r="E117" s="317">
        <f t="shared" si="9"/>
        <v>251086</v>
      </c>
      <c r="F117"/>
      <c r="G117"/>
      <c r="H117"/>
      <c r="I117"/>
      <c r="J117"/>
      <c r="K117"/>
    </row>
    <row r="118" spans="1:11" s="330" customFormat="1" ht="15.6" customHeight="1">
      <c r="A118" s="316" t="s">
        <v>591</v>
      </c>
      <c r="B118" s="501">
        <v>30000000</v>
      </c>
      <c r="C118" s="318">
        <v>0</v>
      </c>
      <c r="D118" s="318">
        <v>0</v>
      </c>
      <c r="E118" s="317">
        <f t="shared" si="9"/>
        <v>30000000</v>
      </c>
      <c r="F118"/>
      <c r="G118"/>
      <c r="H118"/>
      <c r="I118"/>
      <c r="J118"/>
      <c r="K118"/>
    </row>
    <row r="119" spans="1:11" s="330" customFormat="1" ht="15.6" customHeight="1">
      <c r="A119" s="316" t="s">
        <v>592</v>
      </c>
      <c r="B119" s="501">
        <v>4000000</v>
      </c>
      <c r="C119" s="318">
        <v>0</v>
      </c>
      <c r="D119" s="318">
        <v>0</v>
      </c>
      <c r="E119" s="317">
        <f t="shared" si="9"/>
        <v>4000000</v>
      </c>
      <c r="F119"/>
      <c r="G119"/>
      <c r="H119"/>
      <c r="I119"/>
      <c r="J119"/>
      <c r="K119"/>
    </row>
    <row r="120" spans="1:11" s="330" customFormat="1" ht="15.6" customHeight="1">
      <c r="A120" s="316" t="s">
        <v>593</v>
      </c>
      <c r="B120" s="501">
        <v>17000000</v>
      </c>
      <c r="C120" s="318">
        <v>0</v>
      </c>
      <c r="D120" s="318">
        <v>0</v>
      </c>
      <c r="E120" s="317">
        <f t="shared" si="9"/>
        <v>17000000</v>
      </c>
      <c r="F120"/>
      <c r="G120"/>
      <c r="H120"/>
      <c r="I120"/>
      <c r="J120"/>
      <c r="K120"/>
    </row>
    <row r="121" spans="1:11" s="330" customFormat="1" ht="7.9" customHeight="1">
      <c r="A121" s="316"/>
      <c r="B121" s="317"/>
      <c r="C121" s="317"/>
      <c r="D121" s="317"/>
      <c r="E121" s="317"/>
      <c r="F121"/>
      <c r="G121"/>
      <c r="H121"/>
      <c r="I121"/>
      <c r="J121"/>
      <c r="K121"/>
    </row>
    <row r="122" spans="1:11" s="330" customFormat="1" ht="7.9" customHeight="1">
      <c r="A122" s="316"/>
      <c r="B122" s="317"/>
      <c r="C122" s="317"/>
      <c r="D122" s="317"/>
      <c r="E122" s="317"/>
      <c r="F122"/>
      <c r="G122"/>
      <c r="H122"/>
      <c r="I122"/>
      <c r="J122"/>
      <c r="K122"/>
    </row>
    <row r="123" spans="1:11" s="330" customFormat="1" ht="15.6" customHeight="1">
      <c r="A123" s="313" t="s">
        <v>594</v>
      </c>
      <c r="B123" s="314">
        <f>SUM(B124:B133)</f>
        <v>488554000</v>
      </c>
      <c r="C123" s="314">
        <f>SUM(C124:C133)</f>
        <v>37200</v>
      </c>
      <c r="D123" s="315">
        <f>SUM(D124:D133)</f>
        <v>0</v>
      </c>
      <c r="E123" s="314">
        <f>SUM(E124:E133)</f>
        <v>488591200</v>
      </c>
      <c r="F123"/>
      <c r="G123"/>
      <c r="H123"/>
      <c r="I123"/>
      <c r="J123"/>
      <c r="K123"/>
    </row>
    <row r="124" spans="1:11" s="330" customFormat="1" ht="15.6" customHeight="1">
      <c r="A124" s="316" t="s">
        <v>595</v>
      </c>
      <c r="B124" s="501">
        <v>22400000</v>
      </c>
      <c r="C124" s="317">
        <v>37200</v>
      </c>
      <c r="D124" s="318">
        <v>0</v>
      </c>
      <c r="E124" s="317">
        <f t="shared" ref="E124:E133" si="10">SUM(B124:D124)</f>
        <v>22437200</v>
      </c>
      <c r="F124"/>
      <c r="G124"/>
      <c r="H124"/>
      <c r="I124"/>
      <c r="J124"/>
      <c r="K124"/>
    </row>
    <row r="125" spans="1:11" s="330" customFormat="1" ht="15.6" customHeight="1">
      <c r="A125" s="316" t="s">
        <v>596</v>
      </c>
      <c r="B125" s="501">
        <v>21500000</v>
      </c>
      <c r="C125" s="318">
        <v>0</v>
      </c>
      <c r="D125" s="318">
        <v>0</v>
      </c>
      <c r="E125" s="317">
        <f t="shared" si="10"/>
        <v>21500000</v>
      </c>
      <c r="F125"/>
      <c r="G125"/>
      <c r="H125"/>
      <c r="I125"/>
      <c r="J125"/>
      <c r="K125"/>
    </row>
    <row r="126" spans="1:11" s="330" customFormat="1" ht="15.6" customHeight="1">
      <c r="A126" s="316" t="s">
        <v>597</v>
      </c>
      <c r="B126" s="501">
        <v>21000000</v>
      </c>
      <c r="C126" s="405">
        <v>0</v>
      </c>
      <c r="D126" s="318">
        <v>0</v>
      </c>
      <c r="E126" s="317">
        <f t="shared" si="10"/>
        <v>21000000</v>
      </c>
      <c r="F126"/>
      <c r="G126"/>
      <c r="H126"/>
      <c r="I126"/>
      <c r="J126"/>
      <c r="K126"/>
    </row>
    <row r="127" spans="1:11" s="330" customFormat="1" ht="15.6" customHeight="1">
      <c r="A127" s="316" t="s">
        <v>598</v>
      </c>
      <c r="B127" s="501">
        <v>177500000</v>
      </c>
      <c r="C127" s="318">
        <v>0</v>
      </c>
      <c r="D127" s="318">
        <v>0</v>
      </c>
      <c r="E127" s="317">
        <f t="shared" si="10"/>
        <v>177500000</v>
      </c>
      <c r="F127"/>
      <c r="G127"/>
      <c r="H127"/>
      <c r="I127"/>
      <c r="J127"/>
      <c r="K127"/>
    </row>
    <row r="128" spans="1:11" s="330" customFormat="1" ht="15.6" customHeight="1">
      <c r="A128" s="316" t="s">
        <v>284</v>
      </c>
      <c r="B128" s="317">
        <v>128000000</v>
      </c>
      <c r="C128" s="318">
        <v>0</v>
      </c>
      <c r="D128" s="318">
        <v>0</v>
      </c>
      <c r="E128" s="317">
        <f t="shared" si="10"/>
        <v>128000000</v>
      </c>
      <c r="F128"/>
      <c r="G128"/>
      <c r="H128"/>
      <c r="I128"/>
      <c r="J128"/>
      <c r="K128"/>
    </row>
    <row r="129" spans="1:11" s="330" customFormat="1" ht="15.6" customHeight="1">
      <c r="A129" s="316" t="s">
        <v>600</v>
      </c>
      <c r="B129" s="317">
        <v>250000</v>
      </c>
      <c r="C129" s="318">
        <v>0</v>
      </c>
      <c r="D129" s="318">
        <v>0</v>
      </c>
      <c r="E129" s="317">
        <f t="shared" si="10"/>
        <v>250000</v>
      </c>
      <c r="F129"/>
      <c r="G129"/>
      <c r="H129"/>
      <c r="I129"/>
      <c r="J129"/>
      <c r="K129"/>
    </row>
    <row r="130" spans="1:11" s="330" customFormat="1" ht="15.6" customHeight="1">
      <c r="A130" s="316" t="s">
        <v>279</v>
      </c>
      <c r="B130" s="501">
        <v>35904000</v>
      </c>
      <c r="C130" s="318">
        <v>0</v>
      </c>
      <c r="D130" s="318">
        <v>0</v>
      </c>
      <c r="E130" s="317">
        <f t="shared" si="10"/>
        <v>35904000</v>
      </c>
      <c r="F130"/>
      <c r="G130"/>
      <c r="H130"/>
      <c r="I130"/>
      <c r="J130"/>
      <c r="K130"/>
    </row>
    <row r="131" spans="1:11" s="330" customFormat="1" ht="15.6" customHeight="1">
      <c r="A131" s="316" t="s">
        <v>150</v>
      </c>
      <c r="B131" s="317">
        <v>21000000</v>
      </c>
      <c r="C131" s="318">
        <v>0</v>
      </c>
      <c r="D131" s="318">
        <v>0</v>
      </c>
      <c r="E131" s="317">
        <f t="shared" si="10"/>
        <v>21000000</v>
      </c>
      <c r="F131"/>
      <c r="G131"/>
      <c r="H131"/>
      <c r="I131"/>
      <c r="J131"/>
      <c r="K131"/>
    </row>
    <row r="132" spans="1:11" s="330" customFormat="1" ht="15.6" customHeight="1">
      <c r="A132" s="332" t="s">
        <v>601</v>
      </c>
      <c r="B132" s="317">
        <v>57000000</v>
      </c>
      <c r="C132" s="318">
        <v>0</v>
      </c>
      <c r="D132" s="318">
        <v>0</v>
      </c>
      <c r="E132" s="317">
        <f t="shared" si="10"/>
        <v>57000000</v>
      </c>
      <c r="F132"/>
      <c r="G132"/>
      <c r="H132"/>
      <c r="I132"/>
      <c r="J132"/>
      <c r="K132"/>
    </row>
    <row r="133" spans="1:11" s="330" customFormat="1" ht="15.6" customHeight="1">
      <c r="A133" s="316" t="s">
        <v>602</v>
      </c>
      <c r="B133" s="317">
        <v>4000000</v>
      </c>
      <c r="C133" s="318">
        <v>0</v>
      </c>
      <c r="D133" s="318">
        <v>0</v>
      </c>
      <c r="E133" s="317">
        <f t="shared" si="10"/>
        <v>4000000</v>
      </c>
      <c r="F133"/>
      <c r="G133"/>
      <c r="H133"/>
      <c r="I133"/>
      <c r="J133"/>
      <c r="K133"/>
    </row>
    <row r="134" spans="1:11" s="330" customFormat="1" ht="7.15" customHeight="1">
      <c r="A134" s="316"/>
      <c r="B134" s="317"/>
      <c r="C134" s="317"/>
      <c r="D134" s="318"/>
      <c r="E134" s="317"/>
      <c r="F134"/>
      <c r="G134"/>
      <c r="H134"/>
      <c r="I134"/>
      <c r="J134"/>
      <c r="K134"/>
    </row>
    <row r="135" spans="1:11" s="331" customFormat="1" ht="15.6" customHeight="1">
      <c r="A135" s="313" t="s">
        <v>603</v>
      </c>
      <c r="B135" s="314">
        <v>99198000</v>
      </c>
      <c r="C135" s="314">
        <v>-99198000</v>
      </c>
      <c r="D135" s="315">
        <v>0</v>
      </c>
      <c r="E135" s="445">
        <f>SUM(B135:D135)</f>
        <v>0</v>
      </c>
      <c r="F135"/>
      <c r="G135"/>
      <c r="H135"/>
      <c r="I135"/>
      <c r="J135"/>
      <c r="K135"/>
    </row>
    <row r="136" spans="1:11" s="331" customFormat="1" ht="15.6" customHeight="1">
      <c r="A136" s="313" t="s">
        <v>544</v>
      </c>
      <c r="B136" s="516">
        <v>788000000</v>
      </c>
      <c r="C136" s="406">
        <v>0</v>
      </c>
      <c r="D136" s="315">
        <v>0</v>
      </c>
      <c r="E136" s="314">
        <f>SUM(B136:D136)</f>
        <v>788000000</v>
      </c>
      <c r="F136"/>
      <c r="G136"/>
      <c r="H136"/>
      <c r="I136"/>
      <c r="J136"/>
      <c r="K136"/>
    </row>
    <row r="137" spans="1:11" s="330" customFormat="1" ht="19.899999999999999" customHeight="1" thickBot="1">
      <c r="A137" s="484" t="s">
        <v>361</v>
      </c>
      <c r="B137" s="361">
        <f>B123+B113+B100+B88+B81+B77+B61+B47+B41+B4+B135+B136</f>
        <v>3405785000</v>
      </c>
      <c r="C137" s="361">
        <f>C123+C113+C100+C88+C81+C77+C61+C47+C41+C4+C135+C136</f>
        <v>-27000000</v>
      </c>
      <c r="D137" s="361">
        <f>D123+D113+D100+D88+D81+D77+D61+D47+D41+D4+D135+D136</f>
        <v>7728120</v>
      </c>
      <c r="E137" s="361">
        <f>E123+E113+E100+E88+E81+E77+E61+E47+E41+E4+E135+E136</f>
        <v>3386513120</v>
      </c>
      <c r="F137"/>
      <c r="G137"/>
      <c r="H137"/>
      <c r="I137"/>
      <c r="J137"/>
      <c r="K137"/>
    </row>
    <row r="138" spans="1:11" ht="13.5" thickTop="1">
      <c r="B138" s="333"/>
    </row>
    <row r="139" spans="1:11">
      <c r="B139" s="333"/>
    </row>
    <row r="140" spans="1:11">
      <c r="B140" s="333"/>
    </row>
    <row r="141" spans="1:11">
      <c r="B141" s="333"/>
    </row>
    <row r="142" spans="1:11">
      <c r="B142" s="333"/>
    </row>
    <row r="143" spans="1:11">
      <c r="B143" s="333"/>
    </row>
    <row r="144" spans="1:11">
      <c r="B144" s="333"/>
    </row>
    <row r="145" spans="1:5">
      <c r="B145" s="333"/>
    </row>
    <row r="146" spans="1:5">
      <c r="B146" s="333"/>
    </row>
    <row r="147" spans="1:5">
      <c r="B147" s="333"/>
      <c r="C147" s="333"/>
      <c r="D147" s="333"/>
      <c r="E147" s="333"/>
    </row>
    <row r="148" spans="1:5">
      <c r="A148" s="410"/>
      <c r="B148" s="333"/>
    </row>
    <row r="149" spans="1:5">
      <c r="A149" s="410"/>
      <c r="B149" s="333"/>
    </row>
    <row r="150" spans="1:5">
      <c r="A150" s="410"/>
      <c r="B150" s="333"/>
    </row>
    <row r="151" spans="1:5">
      <c r="B151" s="333"/>
    </row>
    <row r="152" spans="1:5">
      <c r="B152" s="333"/>
    </row>
    <row r="153" spans="1:5">
      <c r="B153" s="180"/>
      <c r="C153" s="180"/>
      <c r="D153" s="180"/>
      <c r="E153" s="180"/>
    </row>
    <row r="154" spans="1:5">
      <c r="B154" s="180"/>
      <c r="C154" s="180"/>
      <c r="D154" s="180"/>
      <c r="E154" s="180"/>
    </row>
    <row r="155" spans="1:5">
      <c r="B155" s="180"/>
      <c r="C155" s="180"/>
      <c r="D155" s="180"/>
      <c r="E155" s="180"/>
    </row>
  </sheetData>
  <printOptions horizontalCentered="1"/>
  <pageMargins left="0.6" right="0.6" top="1.25" bottom="0.7" header="0.5" footer="0.3"/>
  <pageSetup paperSize="9" scale="80" firstPageNumber="18" orientation="portrait" useFirstPageNumber="1" r:id="rId1"/>
  <headerFooter alignWithMargins="0">
    <oddHeader>&amp;C&amp;"Times New Roman,Bold"&amp;18
&amp;20______________________________________________________________________&amp;R&amp;"Times New Roman,Regular"&amp;11  
&amp;12  مملكة البحرين 
  الحساب الختامي الموحد للدولة للسنة المالية المنتهية في 31 ديسمبر 2024</oddHeader>
    <oddFooter>&amp;C&amp;"Arial,Bold"&amp;20
_______________________________________________&amp;"Arabic Transparent,Regular"&amp;14
&amp;"Times New Roman,Regular"&amp;15&amp;P</oddFooter>
  </headerFooter>
  <rowBreaks count="2" manualBreakCount="2">
    <brk id="49" max="4" man="1"/>
    <brk id="99"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YB506"/>
  <sheetViews>
    <sheetView rightToLeft="1" view="pageBreakPreview" zoomScaleNormal="90" zoomScaleSheetLayoutView="100" zoomScalePageLayoutView="120" workbookViewId="0">
      <selection sqref="A1:J1"/>
    </sheetView>
  </sheetViews>
  <sheetFormatPr defaultColWidth="9.140625" defaultRowHeight="12.75"/>
  <cols>
    <col min="1" max="1" width="36.7109375" style="81" customWidth="1"/>
    <col min="2" max="2" width="15" style="89" bestFit="1" customWidth="1"/>
    <col min="3" max="3" width="13.28515625" style="89" bestFit="1" customWidth="1"/>
    <col min="4" max="4" width="11.28515625" style="89" customWidth="1"/>
    <col min="5" max="5" width="12" style="89" bestFit="1" customWidth="1"/>
    <col min="6" max="6" width="11.28515625" style="89" customWidth="1"/>
    <col min="7" max="7" width="13.28515625" style="89" bestFit="1" customWidth="1"/>
    <col min="8" max="11" width="15" style="89" bestFit="1" customWidth="1"/>
    <col min="12" max="12" width="11" style="81" bestFit="1" customWidth="1"/>
    <col min="13" max="16384" width="9.140625" style="81"/>
  </cols>
  <sheetData>
    <row r="1" spans="1:13" s="129" customFormat="1" ht="30.95" customHeight="1">
      <c r="A1" s="549" t="s">
        <v>890</v>
      </c>
      <c r="B1" s="549"/>
      <c r="C1" s="549"/>
      <c r="D1" s="549"/>
      <c r="E1" s="549"/>
      <c r="F1" s="549"/>
      <c r="G1" s="549"/>
      <c r="H1" s="549"/>
      <c r="I1" s="549"/>
      <c r="J1" s="549"/>
      <c r="K1" s="83"/>
    </row>
    <row r="2" spans="1:13" s="84" customFormat="1" ht="22.9" customHeight="1">
      <c r="A2" s="94"/>
      <c r="B2" s="93"/>
      <c r="C2" s="93"/>
      <c r="D2" s="93"/>
      <c r="E2" s="93"/>
      <c r="F2" s="93"/>
      <c r="G2" s="93"/>
      <c r="H2" s="93"/>
      <c r="I2" s="93"/>
      <c r="J2" s="93"/>
      <c r="K2" s="273" t="s">
        <v>291</v>
      </c>
    </row>
    <row r="3" spans="1:13" s="335" customFormat="1" ht="36" customHeight="1">
      <c r="A3" s="211" t="s">
        <v>328</v>
      </c>
      <c r="B3" s="212" t="s">
        <v>891</v>
      </c>
      <c r="C3" s="212" t="s">
        <v>892</v>
      </c>
      <c r="D3" s="224" t="s">
        <v>893</v>
      </c>
      <c r="E3" s="224" t="s">
        <v>894</v>
      </c>
      <c r="F3" s="213" t="s">
        <v>895</v>
      </c>
      <c r="G3" s="223" t="s">
        <v>896</v>
      </c>
      <c r="H3" s="223" t="s">
        <v>897</v>
      </c>
      <c r="I3" s="213" t="s">
        <v>361</v>
      </c>
      <c r="J3" s="213" t="s">
        <v>370</v>
      </c>
      <c r="K3" s="214" t="s">
        <v>295</v>
      </c>
    </row>
    <row r="4" spans="1:13" s="265" customFormat="1" ht="17.100000000000001" customHeight="1">
      <c r="A4" s="86" t="s">
        <v>565</v>
      </c>
      <c r="B4" s="70">
        <v>195053</v>
      </c>
      <c r="C4" s="70">
        <v>88401</v>
      </c>
      <c r="D4" s="318">
        <v>0</v>
      </c>
      <c r="E4" s="318">
        <v>0</v>
      </c>
      <c r="F4" s="318">
        <v>0</v>
      </c>
      <c r="G4" s="318">
        <v>0</v>
      </c>
      <c r="H4" s="318">
        <v>0</v>
      </c>
      <c r="I4" s="70">
        <f>SUM(B4:H4)</f>
        <v>283454</v>
      </c>
      <c r="J4" s="70">
        <v>283455</v>
      </c>
      <c r="K4" s="317">
        <v>195788</v>
      </c>
    </row>
    <row r="5" spans="1:13" s="265" customFormat="1" ht="17.100000000000001" customHeight="1">
      <c r="A5" s="86" t="s">
        <v>566</v>
      </c>
      <c r="B5" s="70">
        <v>342899</v>
      </c>
      <c r="C5" s="70">
        <v>130351</v>
      </c>
      <c r="D5" s="70">
        <v>622</v>
      </c>
      <c r="E5" s="70">
        <v>13051</v>
      </c>
      <c r="F5" s="317">
        <v>10423</v>
      </c>
      <c r="G5" s="318">
        <v>0</v>
      </c>
      <c r="H5" s="318">
        <v>0</v>
      </c>
      <c r="I5" s="70">
        <f>SUM(B5:H5)</f>
        <v>497346</v>
      </c>
      <c r="J5" s="70">
        <v>500000</v>
      </c>
      <c r="K5" s="317">
        <v>399199</v>
      </c>
    </row>
    <row r="6" spans="1:13" s="265" customFormat="1" ht="17.100000000000001" customHeight="1">
      <c r="A6" s="86" t="s">
        <v>898</v>
      </c>
      <c r="B6" s="70">
        <v>249940</v>
      </c>
      <c r="C6" s="70">
        <v>9513</v>
      </c>
      <c r="D6" s="70">
        <v>2079</v>
      </c>
      <c r="E6" s="70">
        <v>75</v>
      </c>
      <c r="F6" s="318">
        <v>0</v>
      </c>
      <c r="G6" s="318">
        <v>0</v>
      </c>
      <c r="H6" s="318">
        <v>0</v>
      </c>
      <c r="I6" s="70">
        <f>SUM(B6:H6)</f>
        <v>261607</v>
      </c>
      <c r="J6" s="70">
        <v>261608</v>
      </c>
      <c r="K6" s="317">
        <v>263684</v>
      </c>
    </row>
    <row r="7" spans="1:13" s="265" customFormat="1" ht="17.100000000000001" customHeight="1">
      <c r="A7" s="86" t="s">
        <v>899</v>
      </c>
      <c r="B7" s="77">
        <v>5242666</v>
      </c>
      <c r="C7" s="77">
        <v>2021979</v>
      </c>
      <c r="D7" s="77">
        <v>101529</v>
      </c>
      <c r="E7" s="77">
        <v>141417</v>
      </c>
      <c r="F7" s="77">
        <v>88540</v>
      </c>
      <c r="G7" s="77">
        <v>10000000</v>
      </c>
      <c r="H7" s="77">
        <v>1025437</v>
      </c>
      <c r="I7" s="77">
        <f t="shared" ref="I7:I15" si="0">SUM(B7:H7)</f>
        <v>18621568</v>
      </c>
      <c r="J7" s="77">
        <v>19736000</v>
      </c>
      <c r="K7" s="77">
        <v>19266087</v>
      </c>
    </row>
    <row r="8" spans="1:13" s="265" customFormat="1" ht="17.100000000000001" customHeight="1">
      <c r="A8" s="86" t="s">
        <v>338</v>
      </c>
      <c r="B8" s="77">
        <v>442833596</v>
      </c>
      <c r="C8" s="77">
        <v>29571999</v>
      </c>
      <c r="D8" s="77">
        <v>15626560</v>
      </c>
      <c r="E8" s="77">
        <v>3948254</v>
      </c>
      <c r="F8" s="77">
        <v>23088108</v>
      </c>
      <c r="G8" s="191">
        <v>0</v>
      </c>
      <c r="H8" s="77">
        <v>1588994</v>
      </c>
      <c r="I8" s="77">
        <f t="shared" si="0"/>
        <v>516657511</v>
      </c>
      <c r="J8" s="77">
        <v>516657511</v>
      </c>
      <c r="K8" s="77">
        <v>566765132</v>
      </c>
      <c r="M8" s="336"/>
    </row>
    <row r="9" spans="1:13" s="265" customFormat="1" ht="17.100000000000001" customHeight="1">
      <c r="A9" s="86" t="s">
        <v>2</v>
      </c>
      <c r="B9" s="77">
        <v>343323749</v>
      </c>
      <c r="C9" s="77">
        <v>29113981</v>
      </c>
      <c r="D9" s="77">
        <v>5865478</v>
      </c>
      <c r="E9" s="77">
        <v>3910142</v>
      </c>
      <c r="F9" s="77">
        <v>5301057</v>
      </c>
      <c r="G9" s="191">
        <v>0</v>
      </c>
      <c r="H9" s="191">
        <v>0</v>
      </c>
      <c r="I9" s="77">
        <f t="shared" si="0"/>
        <v>387514407</v>
      </c>
      <c r="J9" s="77">
        <v>375628090</v>
      </c>
      <c r="K9" s="77">
        <v>377992717</v>
      </c>
      <c r="M9" s="336"/>
    </row>
    <row r="10" spans="1:13" s="265" customFormat="1" ht="17.100000000000001" customHeight="1">
      <c r="A10" s="86" t="s">
        <v>557</v>
      </c>
      <c r="B10" s="191">
        <v>0</v>
      </c>
      <c r="C10" s="191">
        <v>0</v>
      </c>
      <c r="D10" s="191">
        <v>0</v>
      </c>
      <c r="E10" s="191">
        <v>0</v>
      </c>
      <c r="F10" s="191">
        <v>0</v>
      </c>
      <c r="G10" s="77">
        <v>34130480</v>
      </c>
      <c r="H10" s="191">
        <v>0</v>
      </c>
      <c r="I10" s="77">
        <f t="shared" si="0"/>
        <v>34130480</v>
      </c>
      <c r="J10" s="77">
        <v>34130480</v>
      </c>
      <c r="K10" s="77">
        <v>33790280</v>
      </c>
    </row>
    <row r="11" spans="1:13" s="265" customFormat="1" ht="17.100000000000001" customHeight="1">
      <c r="A11" s="86" t="s">
        <v>7</v>
      </c>
      <c r="B11" s="77">
        <v>2234337</v>
      </c>
      <c r="C11" s="77">
        <v>254381</v>
      </c>
      <c r="D11" s="77">
        <v>2035</v>
      </c>
      <c r="E11" s="77">
        <v>19693</v>
      </c>
      <c r="F11" s="77">
        <v>6482</v>
      </c>
      <c r="G11" s="191">
        <v>0</v>
      </c>
      <c r="H11" s="191">
        <v>0</v>
      </c>
      <c r="I11" s="77">
        <f t="shared" si="0"/>
        <v>2516928</v>
      </c>
      <c r="J11" s="77">
        <v>2516929</v>
      </c>
      <c r="K11" s="77">
        <v>2476821</v>
      </c>
    </row>
    <row r="12" spans="1:13" s="265" customFormat="1" ht="17.100000000000001" customHeight="1">
      <c r="A12" s="86" t="s">
        <v>9</v>
      </c>
      <c r="B12" s="77">
        <v>26776220</v>
      </c>
      <c r="C12" s="70">
        <v>15887669</v>
      </c>
      <c r="D12" s="77">
        <v>518982</v>
      </c>
      <c r="E12" s="77">
        <v>850889</v>
      </c>
      <c r="F12" s="77">
        <v>986530</v>
      </c>
      <c r="G12" s="191">
        <v>0</v>
      </c>
      <c r="H12" s="77">
        <v>41584</v>
      </c>
      <c r="I12" s="77">
        <f>SUM(B12:H12)</f>
        <v>45061874</v>
      </c>
      <c r="J12" s="77">
        <v>45061875</v>
      </c>
      <c r="K12" s="77">
        <v>44738193</v>
      </c>
    </row>
    <row r="13" spans="1:13" s="265" customFormat="1" ht="17.100000000000001" customHeight="1">
      <c r="A13" s="210" t="s">
        <v>11</v>
      </c>
      <c r="B13" s="77">
        <v>8567603</v>
      </c>
      <c r="C13" s="77">
        <v>3332298</v>
      </c>
      <c r="D13" s="70">
        <v>55370</v>
      </c>
      <c r="E13" s="77">
        <v>10738</v>
      </c>
      <c r="F13" s="77">
        <v>91710</v>
      </c>
      <c r="G13" s="77">
        <v>22300</v>
      </c>
      <c r="H13" s="77">
        <v>66000</v>
      </c>
      <c r="I13" s="77">
        <f t="shared" si="0"/>
        <v>12146019</v>
      </c>
      <c r="J13" s="77">
        <v>12146021</v>
      </c>
      <c r="K13" s="77">
        <v>15591627</v>
      </c>
    </row>
    <row r="14" spans="1:13" s="265" customFormat="1" ht="17.100000000000001" customHeight="1">
      <c r="A14" s="86" t="s">
        <v>13</v>
      </c>
      <c r="B14" s="77">
        <v>257586291</v>
      </c>
      <c r="C14" s="77">
        <v>37330020</v>
      </c>
      <c r="D14" s="77">
        <v>3476234</v>
      </c>
      <c r="E14" s="77">
        <v>2115456</v>
      </c>
      <c r="F14" s="77">
        <v>2010035</v>
      </c>
      <c r="G14" s="191">
        <v>0</v>
      </c>
      <c r="H14" s="191">
        <v>0</v>
      </c>
      <c r="I14" s="77">
        <f t="shared" si="0"/>
        <v>302518036</v>
      </c>
      <c r="J14" s="77">
        <v>274448433</v>
      </c>
      <c r="K14" s="77">
        <v>289420530</v>
      </c>
    </row>
    <row r="15" spans="1:13" s="265" customFormat="1" ht="17.100000000000001" customHeight="1">
      <c r="A15" s="86" t="s">
        <v>341</v>
      </c>
      <c r="B15" s="77">
        <v>8689858</v>
      </c>
      <c r="C15" s="77">
        <v>17826441</v>
      </c>
      <c r="D15" s="77">
        <v>1733983</v>
      </c>
      <c r="E15" s="77">
        <v>9104</v>
      </c>
      <c r="F15" s="77">
        <v>241141</v>
      </c>
      <c r="G15" s="191">
        <v>0</v>
      </c>
      <c r="H15" s="191">
        <v>0</v>
      </c>
      <c r="I15" s="77">
        <f t="shared" si="0"/>
        <v>28500527</v>
      </c>
      <c r="J15" s="77">
        <v>28500528</v>
      </c>
      <c r="K15" s="77">
        <v>48292593</v>
      </c>
    </row>
    <row r="16" spans="1:13" s="265" customFormat="1" ht="17.100000000000001" customHeight="1">
      <c r="A16" s="86" t="s">
        <v>342</v>
      </c>
      <c r="B16" s="77">
        <v>3248856</v>
      </c>
      <c r="C16" s="77">
        <v>972802</v>
      </c>
      <c r="D16" s="77">
        <v>176361</v>
      </c>
      <c r="E16" s="70">
        <v>4751</v>
      </c>
      <c r="F16" s="77">
        <v>18834</v>
      </c>
      <c r="G16" s="191">
        <v>0</v>
      </c>
      <c r="H16" s="191">
        <v>0</v>
      </c>
      <c r="I16" s="77">
        <f t="shared" ref="I16:I23" si="1">SUM(B16:H16)</f>
        <v>4421604</v>
      </c>
      <c r="J16" s="77">
        <v>4421604</v>
      </c>
      <c r="K16" s="77">
        <v>5480640</v>
      </c>
    </row>
    <row r="17" spans="1:12" s="265" customFormat="1" ht="17.100000000000001" customHeight="1">
      <c r="A17" s="86" t="s">
        <v>343</v>
      </c>
      <c r="B17" s="77">
        <v>4378143</v>
      </c>
      <c r="C17" s="77">
        <v>693337</v>
      </c>
      <c r="D17" s="70">
        <v>5467</v>
      </c>
      <c r="E17" s="77">
        <v>11815</v>
      </c>
      <c r="F17" s="77">
        <v>34014</v>
      </c>
      <c r="G17" s="191">
        <v>0</v>
      </c>
      <c r="H17" s="77">
        <v>200000</v>
      </c>
      <c r="I17" s="77">
        <f>SUM(B17:H17)</f>
        <v>5322776</v>
      </c>
      <c r="J17" s="77">
        <v>5322777</v>
      </c>
      <c r="K17" s="77">
        <v>6043153</v>
      </c>
    </row>
    <row r="18" spans="1:12" s="265" customFormat="1" ht="17.100000000000001" customHeight="1">
      <c r="A18" s="86" t="s">
        <v>372</v>
      </c>
      <c r="B18" s="77">
        <v>1729720</v>
      </c>
      <c r="C18" s="77">
        <v>1319862</v>
      </c>
      <c r="D18" s="77">
        <v>6295</v>
      </c>
      <c r="E18" s="77">
        <v>6027</v>
      </c>
      <c r="F18" s="77">
        <v>31778</v>
      </c>
      <c r="G18" s="77">
        <v>156824</v>
      </c>
      <c r="H18" s="191">
        <v>0</v>
      </c>
      <c r="I18" s="77">
        <f t="shared" si="1"/>
        <v>3250506</v>
      </c>
      <c r="J18" s="77">
        <v>3250507</v>
      </c>
      <c r="K18" s="77">
        <v>4727848</v>
      </c>
    </row>
    <row r="19" spans="1:12" s="265" customFormat="1" ht="17.100000000000001" customHeight="1">
      <c r="A19" s="86" t="s">
        <v>15</v>
      </c>
      <c r="B19" s="191">
        <v>0</v>
      </c>
      <c r="C19" s="191">
        <v>0</v>
      </c>
      <c r="D19" s="191">
        <v>0</v>
      </c>
      <c r="E19" s="191">
        <v>0</v>
      </c>
      <c r="F19" s="191">
        <v>0</v>
      </c>
      <c r="G19" s="77">
        <v>4719643</v>
      </c>
      <c r="H19" s="191">
        <v>0</v>
      </c>
      <c r="I19" s="77">
        <f t="shared" si="1"/>
        <v>4719643</v>
      </c>
      <c r="J19" s="77">
        <v>4719643</v>
      </c>
      <c r="K19" s="77">
        <v>4677608</v>
      </c>
    </row>
    <row r="20" spans="1:12" s="265" customFormat="1" ht="17.100000000000001" customHeight="1">
      <c r="A20" s="210" t="s">
        <v>564</v>
      </c>
      <c r="B20" s="77">
        <v>5500897</v>
      </c>
      <c r="C20" s="77">
        <v>1627783</v>
      </c>
      <c r="D20" s="70">
        <v>12841</v>
      </c>
      <c r="E20" s="77">
        <v>16195</v>
      </c>
      <c r="F20" s="77">
        <v>63171</v>
      </c>
      <c r="G20" s="191">
        <v>0</v>
      </c>
      <c r="H20" s="77">
        <v>60000</v>
      </c>
      <c r="I20" s="77">
        <f t="shared" si="1"/>
        <v>7280887</v>
      </c>
      <c r="J20" s="77">
        <v>7280889</v>
      </c>
      <c r="K20" s="77">
        <v>7626861</v>
      </c>
    </row>
    <row r="21" spans="1:12" s="265" customFormat="1" ht="17.100000000000001" customHeight="1">
      <c r="A21" s="86" t="s">
        <v>346</v>
      </c>
      <c r="B21" s="77">
        <v>1959303</v>
      </c>
      <c r="C21" s="77">
        <v>393427</v>
      </c>
      <c r="D21" s="70">
        <v>12656</v>
      </c>
      <c r="E21" s="77">
        <v>12012</v>
      </c>
      <c r="F21" s="77">
        <v>2413</v>
      </c>
      <c r="G21" s="191">
        <v>0</v>
      </c>
      <c r="H21" s="191">
        <v>0</v>
      </c>
      <c r="I21" s="77">
        <f t="shared" si="1"/>
        <v>2379811</v>
      </c>
      <c r="J21" s="77">
        <v>2702000</v>
      </c>
      <c r="K21" s="77">
        <v>2669736</v>
      </c>
    </row>
    <row r="22" spans="1:12" s="265" customFormat="1" ht="17.100000000000001" customHeight="1">
      <c r="A22" s="86" t="s">
        <v>347</v>
      </c>
      <c r="B22" s="77">
        <v>7930870</v>
      </c>
      <c r="C22" s="77">
        <v>2166491</v>
      </c>
      <c r="D22" s="70">
        <v>11195</v>
      </c>
      <c r="E22" s="77">
        <v>93324</v>
      </c>
      <c r="F22" s="77">
        <v>30002</v>
      </c>
      <c r="G22" s="191">
        <v>0</v>
      </c>
      <c r="H22" s="191">
        <v>0</v>
      </c>
      <c r="I22" s="77">
        <f t="shared" si="1"/>
        <v>10231882</v>
      </c>
      <c r="J22" s="77">
        <v>10231883</v>
      </c>
      <c r="K22" s="77">
        <v>9351947</v>
      </c>
    </row>
    <row r="23" spans="1:12" s="265" customFormat="1" ht="17.100000000000001" customHeight="1">
      <c r="A23" s="210" t="s">
        <v>348</v>
      </c>
      <c r="B23" s="77">
        <v>3535998</v>
      </c>
      <c r="C23" s="77">
        <v>711343</v>
      </c>
      <c r="D23" s="70">
        <v>8121</v>
      </c>
      <c r="E23" s="77">
        <v>6959</v>
      </c>
      <c r="F23" s="77">
        <v>45011</v>
      </c>
      <c r="G23" s="191">
        <v>0</v>
      </c>
      <c r="H23" s="191">
        <v>0</v>
      </c>
      <c r="I23" s="77">
        <f t="shared" si="1"/>
        <v>4307432</v>
      </c>
      <c r="J23" s="77">
        <v>4307433</v>
      </c>
      <c r="K23" s="77">
        <v>4537637</v>
      </c>
    </row>
    <row r="24" spans="1:12" s="266" customFormat="1" ht="17.100000000000001" customHeight="1">
      <c r="A24" s="210" t="s">
        <v>349</v>
      </c>
      <c r="B24" s="77">
        <v>629904</v>
      </c>
      <c r="C24" s="77">
        <v>23569</v>
      </c>
      <c r="D24" s="70">
        <v>3753</v>
      </c>
      <c r="E24" s="77">
        <v>1770</v>
      </c>
      <c r="F24" s="77">
        <v>1793</v>
      </c>
      <c r="G24" s="191">
        <v>0</v>
      </c>
      <c r="H24" s="191">
        <v>0</v>
      </c>
      <c r="I24" s="77">
        <f>SUM(B24:H24)</f>
        <v>660789</v>
      </c>
      <c r="J24" s="77">
        <v>660789</v>
      </c>
      <c r="K24" s="77">
        <v>637031</v>
      </c>
      <c r="L24" s="265"/>
    </row>
    <row r="25" spans="1:12" s="266" customFormat="1" ht="17.100000000000001" customHeight="1">
      <c r="A25" s="210" t="s">
        <v>350</v>
      </c>
      <c r="B25" s="77">
        <v>447184</v>
      </c>
      <c r="C25" s="77">
        <v>172122</v>
      </c>
      <c r="D25" s="77">
        <v>8723</v>
      </c>
      <c r="E25" s="77">
        <v>1070</v>
      </c>
      <c r="F25" s="77">
        <v>4349</v>
      </c>
      <c r="G25" s="191">
        <v>0</v>
      </c>
      <c r="H25" s="191">
        <v>0</v>
      </c>
      <c r="I25" s="77">
        <f>SUM(B25:H25)</f>
        <v>633448</v>
      </c>
      <c r="J25" s="77">
        <v>646000</v>
      </c>
      <c r="K25" s="77">
        <v>608167</v>
      </c>
      <c r="L25" s="173"/>
    </row>
    <row r="26" spans="1:12" s="266" customFormat="1" ht="17.100000000000001" customHeight="1">
      <c r="A26" s="210" t="s">
        <v>20</v>
      </c>
      <c r="B26" s="77">
        <v>4979150</v>
      </c>
      <c r="C26" s="77">
        <v>1346174</v>
      </c>
      <c r="D26" s="77">
        <v>190502</v>
      </c>
      <c r="E26" s="77">
        <v>4652</v>
      </c>
      <c r="F26" s="77">
        <v>127589</v>
      </c>
      <c r="G26" s="191">
        <v>0</v>
      </c>
      <c r="H26" s="191">
        <v>0</v>
      </c>
      <c r="I26" s="77">
        <f t="shared" ref="I26:I27" si="2">SUM(B26:H26)</f>
        <v>6648067</v>
      </c>
      <c r="J26" s="77">
        <v>6648069</v>
      </c>
      <c r="K26" s="77">
        <v>5333573</v>
      </c>
      <c r="L26" s="265"/>
    </row>
    <row r="27" spans="1:12" s="266" customFormat="1" ht="30.95" customHeight="1">
      <c r="A27" s="210" t="s">
        <v>352</v>
      </c>
      <c r="B27" s="77">
        <v>19482888</v>
      </c>
      <c r="C27" s="77">
        <v>1333308</v>
      </c>
      <c r="D27" s="77">
        <v>4330287</v>
      </c>
      <c r="E27" s="77">
        <v>1105742</v>
      </c>
      <c r="F27" s="77">
        <v>506657</v>
      </c>
      <c r="G27" s="191">
        <v>0</v>
      </c>
      <c r="H27" s="77">
        <v>156921</v>
      </c>
      <c r="I27" s="77">
        <f t="shared" si="2"/>
        <v>26915803</v>
      </c>
      <c r="J27" s="77">
        <v>25666000</v>
      </c>
      <c r="K27" s="77">
        <v>30844428</v>
      </c>
      <c r="L27" s="265"/>
    </row>
    <row r="28" spans="1:12" s="266" customFormat="1" ht="17.100000000000001" customHeight="1">
      <c r="A28" s="210" t="s">
        <v>21</v>
      </c>
      <c r="B28" s="77">
        <v>17455809</v>
      </c>
      <c r="C28" s="77">
        <v>27452645</v>
      </c>
      <c r="D28" s="77">
        <v>373310</v>
      </c>
      <c r="E28" s="77">
        <v>1131</v>
      </c>
      <c r="F28" s="77">
        <v>126180</v>
      </c>
      <c r="G28" s="191">
        <v>0</v>
      </c>
      <c r="H28" s="191">
        <v>0</v>
      </c>
      <c r="I28" s="77">
        <f>SUM(B28:H28)</f>
        <v>45409075</v>
      </c>
      <c r="J28" s="77">
        <v>45409075</v>
      </c>
      <c r="K28" s="77">
        <v>45590294</v>
      </c>
      <c r="L28" s="265"/>
    </row>
    <row r="29" spans="1:12" s="266" customFormat="1" ht="17.100000000000001" customHeight="1">
      <c r="A29" s="86" t="s">
        <v>23</v>
      </c>
      <c r="B29" s="77">
        <v>11959114</v>
      </c>
      <c r="C29" s="77">
        <v>16550311</v>
      </c>
      <c r="D29" s="77">
        <v>72473</v>
      </c>
      <c r="E29" s="77">
        <v>25975</v>
      </c>
      <c r="F29" s="77">
        <v>828927</v>
      </c>
      <c r="G29" s="191">
        <v>0</v>
      </c>
      <c r="H29" s="191">
        <v>0</v>
      </c>
      <c r="I29" s="77">
        <f t="shared" ref="I29:I58" si="3">SUM(B29:H29)</f>
        <v>29436800</v>
      </c>
      <c r="J29" s="77">
        <v>29436800</v>
      </c>
      <c r="K29" s="77">
        <v>29195133</v>
      </c>
      <c r="L29" s="265"/>
    </row>
    <row r="30" spans="1:12" s="266" customFormat="1" ht="17.100000000000001" customHeight="1">
      <c r="A30" s="86" t="s">
        <v>25</v>
      </c>
      <c r="B30" s="77">
        <v>42114810</v>
      </c>
      <c r="C30" s="77">
        <v>681418</v>
      </c>
      <c r="D30" s="77">
        <v>117764</v>
      </c>
      <c r="E30" s="191">
        <v>0</v>
      </c>
      <c r="F30" s="77">
        <v>44007</v>
      </c>
      <c r="G30" s="191">
        <v>0</v>
      </c>
      <c r="H30" s="77">
        <v>16000</v>
      </c>
      <c r="I30" s="77">
        <f t="shared" si="3"/>
        <v>42973999</v>
      </c>
      <c r="J30" s="77">
        <v>42974000</v>
      </c>
      <c r="K30" s="77">
        <v>42573999</v>
      </c>
      <c r="L30" s="265"/>
    </row>
    <row r="31" spans="1:12" s="266" customFormat="1" ht="30.95" customHeight="1">
      <c r="A31" s="549" t="s">
        <v>900</v>
      </c>
      <c r="B31" s="549"/>
      <c r="C31" s="549"/>
      <c r="D31" s="549"/>
      <c r="E31" s="549"/>
      <c r="F31" s="549"/>
      <c r="G31" s="549"/>
      <c r="H31" s="549"/>
      <c r="I31" s="549"/>
      <c r="J31" s="549"/>
      <c r="K31" s="92"/>
      <c r="L31" s="265"/>
    </row>
    <row r="32" spans="1:12" s="266" customFormat="1" ht="23.1" customHeight="1">
      <c r="A32" s="94"/>
      <c r="B32" s="93"/>
      <c r="C32" s="93"/>
      <c r="D32" s="93"/>
      <c r="E32" s="93"/>
      <c r="F32" s="93"/>
      <c r="G32" s="93"/>
      <c r="H32" s="93"/>
      <c r="I32" s="93"/>
      <c r="J32" s="93"/>
      <c r="K32" s="160" t="s">
        <v>291</v>
      </c>
      <c r="L32" s="265"/>
    </row>
    <row r="33" spans="1:13" s="266" customFormat="1" ht="36" customHeight="1">
      <c r="A33" s="211" t="s">
        <v>328</v>
      </c>
      <c r="B33" s="214" t="s">
        <v>891</v>
      </c>
      <c r="C33" s="212" t="s">
        <v>892</v>
      </c>
      <c r="D33" s="224" t="s">
        <v>893</v>
      </c>
      <c r="E33" s="224" t="s">
        <v>894</v>
      </c>
      <c r="F33" s="213" t="s">
        <v>895</v>
      </c>
      <c r="G33" s="223" t="s">
        <v>896</v>
      </c>
      <c r="H33" s="223" t="s">
        <v>897</v>
      </c>
      <c r="I33" s="213" t="s">
        <v>361</v>
      </c>
      <c r="J33" s="213" t="s">
        <v>370</v>
      </c>
      <c r="K33" s="214" t="s">
        <v>295</v>
      </c>
      <c r="L33" s="265"/>
    </row>
    <row r="34" spans="1:13" s="266" customFormat="1" ht="17.100000000000001" customHeight="1">
      <c r="A34" s="86" t="s">
        <v>31</v>
      </c>
      <c r="B34" s="77">
        <v>1428752</v>
      </c>
      <c r="C34" s="77">
        <v>459798</v>
      </c>
      <c r="D34" s="77">
        <v>7099</v>
      </c>
      <c r="E34" s="77">
        <v>11657</v>
      </c>
      <c r="F34" s="77">
        <v>1332</v>
      </c>
      <c r="G34" s="191">
        <v>0</v>
      </c>
      <c r="H34" s="191">
        <v>0</v>
      </c>
      <c r="I34" s="77">
        <f>SUM(B34:H34)</f>
        <v>1908638</v>
      </c>
      <c r="J34" s="77">
        <v>1908639</v>
      </c>
      <c r="K34" s="77">
        <v>1889269</v>
      </c>
      <c r="L34" s="265"/>
    </row>
    <row r="35" spans="1:13" s="266" customFormat="1" ht="17.100000000000001" customHeight="1">
      <c r="A35" s="86" t="s">
        <v>28</v>
      </c>
      <c r="B35" s="77">
        <v>1345592</v>
      </c>
      <c r="C35" s="77">
        <v>190894</v>
      </c>
      <c r="D35" s="77">
        <v>4473</v>
      </c>
      <c r="E35" s="77">
        <v>924</v>
      </c>
      <c r="F35" s="77">
        <v>1452</v>
      </c>
      <c r="G35" s="191">
        <v>0</v>
      </c>
      <c r="H35" s="191">
        <v>0</v>
      </c>
      <c r="I35" s="77">
        <f t="shared" si="3"/>
        <v>1543335</v>
      </c>
      <c r="J35" s="77">
        <v>1543335</v>
      </c>
      <c r="K35" s="77">
        <v>1517338</v>
      </c>
      <c r="L35" s="265"/>
    </row>
    <row r="36" spans="1:13" s="266" customFormat="1" ht="17.100000000000001" customHeight="1">
      <c r="A36" s="86" t="s">
        <v>1017</v>
      </c>
      <c r="B36" s="77">
        <v>1103798</v>
      </c>
      <c r="C36" s="77">
        <v>290586</v>
      </c>
      <c r="D36" s="77">
        <v>4445</v>
      </c>
      <c r="E36" s="77">
        <v>5812</v>
      </c>
      <c r="F36" s="77">
        <v>12587</v>
      </c>
      <c r="G36" s="191">
        <v>0</v>
      </c>
      <c r="H36" s="77">
        <v>30000</v>
      </c>
      <c r="I36" s="77">
        <f t="shared" si="3"/>
        <v>1447228</v>
      </c>
      <c r="J36" s="77">
        <v>1447229</v>
      </c>
      <c r="K36" s="77">
        <v>1696204</v>
      </c>
      <c r="L36" s="265"/>
    </row>
    <row r="37" spans="1:13" s="266" customFormat="1" ht="17.100000000000001" customHeight="1">
      <c r="A37" s="86" t="s">
        <v>30</v>
      </c>
      <c r="B37" s="77">
        <v>953738</v>
      </c>
      <c r="C37" s="77">
        <v>756782</v>
      </c>
      <c r="D37" s="77">
        <v>3179</v>
      </c>
      <c r="E37" s="77">
        <v>3699</v>
      </c>
      <c r="F37" s="77">
        <v>1870</v>
      </c>
      <c r="G37" s="191">
        <v>0</v>
      </c>
      <c r="H37" s="191">
        <v>0</v>
      </c>
      <c r="I37" s="77">
        <f t="shared" si="3"/>
        <v>1719268</v>
      </c>
      <c r="J37" s="77">
        <v>1719268</v>
      </c>
      <c r="K37" s="77">
        <v>1454050</v>
      </c>
      <c r="L37" s="265"/>
    </row>
    <row r="38" spans="1:13" s="480" customFormat="1" ht="17.100000000000001" customHeight="1">
      <c r="A38" s="86" t="s">
        <v>901</v>
      </c>
      <c r="B38" s="191">
        <v>0</v>
      </c>
      <c r="C38" s="77">
        <v>25656735</v>
      </c>
      <c r="D38" s="77">
        <v>185727</v>
      </c>
      <c r="E38" s="77">
        <v>2675</v>
      </c>
      <c r="F38" s="77">
        <v>209340</v>
      </c>
      <c r="G38" s="77">
        <v>563942033</v>
      </c>
      <c r="H38" s="77">
        <v>1384494664</v>
      </c>
      <c r="I38" s="77">
        <f t="shared" si="3"/>
        <v>1974491174</v>
      </c>
      <c r="J38" s="77">
        <v>1652097513</v>
      </c>
      <c r="K38" s="77">
        <v>1866584896</v>
      </c>
      <c r="L38" s="479"/>
    </row>
    <row r="39" spans="1:13" s="266" customFormat="1" ht="17.100000000000001" customHeight="1">
      <c r="A39" s="86" t="s">
        <v>374</v>
      </c>
      <c r="B39" s="77">
        <v>12636572</v>
      </c>
      <c r="C39" s="77">
        <v>5850610</v>
      </c>
      <c r="D39" s="77">
        <v>1533740</v>
      </c>
      <c r="E39" s="77">
        <v>11275</v>
      </c>
      <c r="F39" s="77">
        <v>389468</v>
      </c>
      <c r="G39" s="191">
        <v>0</v>
      </c>
      <c r="H39" s="191">
        <v>0</v>
      </c>
      <c r="I39" s="77">
        <f t="shared" si="3"/>
        <v>20421665</v>
      </c>
      <c r="J39" s="77">
        <v>20421666</v>
      </c>
      <c r="K39" s="77">
        <v>21547907</v>
      </c>
      <c r="L39" s="265"/>
    </row>
    <row r="40" spans="1:13" s="266" customFormat="1" ht="17.100000000000001" customHeight="1">
      <c r="A40" s="86" t="s">
        <v>36</v>
      </c>
      <c r="B40" s="77">
        <v>3373123</v>
      </c>
      <c r="C40" s="77">
        <v>3268714</v>
      </c>
      <c r="D40" s="77">
        <v>9675</v>
      </c>
      <c r="E40" s="77">
        <v>2327</v>
      </c>
      <c r="F40" s="77">
        <v>232799</v>
      </c>
      <c r="G40" s="191">
        <v>0</v>
      </c>
      <c r="H40" s="77">
        <v>174200</v>
      </c>
      <c r="I40" s="77">
        <f t="shared" si="3"/>
        <v>7060838</v>
      </c>
      <c r="J40" s="77">
        <v>7060839</v>
      </c>
      <c r="K40" s="77">
        <v>7025556</v>
      </c>
      <c r="L40" s="265"/>
    </row>
    <row r="41" spans="1:13" s="266" customFormat="1" ht="17.100000000000001" customHeight="1">
      <c r="A41" s="86" t="s">
        <v>52</v>
      </c>
      <c r="B41" s="77">
        <v>577001</v>
      </c>
      <c r="C41" s="77">
        <v>1753412</v>
      </c>
      <c r="D41" s="506">
        <v>692</v>
      </c>
      <c r="E41" s="77">
        <v>4400</v>
      </c>
      <c r="F41" s="77">
        <v>4706</v>
      </c>
      <c r="G41" s="191">
        <v>0</v>
      </c>
      <c r="H41" s="191">
        <v>0</v>
      </c>
      <c r="I41" s="77">
        <f t="shared" si="3"/>
        <v>2340211</v>
      </c>
      <c r="J41" s="77">
        <v>2340212</v>
      </c>
      <c r="K41" s="77">
        <v>1904029</v>
      </c>
      <c r="L41" s="265"/>
    </row>
    <row r="42" spans="1:13" s="266" customFormat="1" ht="17.100000000000001" customHeight="1">
      <c r="A42" s="86" t="s">
        <v>38</v>
      </c>
      <c r="B42" s="77">
        <v>2932074</v>
      </c>
      <c r="C42" s="77">
        <v>802550</v>
      </c>
      <c r="D42" s="77">
        <v>50021</v>
      </c>
      <c r="E42" s="77">
        <v>35756</v>
      </c>
      <c r="F42" s="77">
        <v>74309</v>
      </c>
      <c r="G42" s="191">
        <v>0</v>
      </c>
      <c r="H42" s="191">
        <v>0</v>
      </c>
      <c r="I42" s="77">
        <f t="shared" si="3"/>
        <v>3894710</v>
      </c>
      <c r="J42" s="77">
        <v>3894710</v>
      </c>
      <c r="K42" s="77">
        <v>3995030</v>
      </c>
      <c r="L42" s="265"/>
    </row>
    <row r="43" spans="1:13" s="265" customFormat="1" ht="17.100000000000001" customHeight="1">
      <c r="A43" s="86" t="s">
        <v>60</v>
      </c>
      <c r="B43" s="77">
        <v>2600973</v>
      </c>
      <c r="C43" s="77">
        <v>759583</v>
      </c>
      <c r="D43" s="77">
        <v>9441</v>
      </c>
      <c r="E43" s="77">
        <v>10077</v>
      </c>
      <c r="F43" s="77">
        <v>12169</v>
      </c>
      <c r="G43" s="191">
        <v>0</v>
      </c>
      <c r="H43" s="191">
        <v>0</v>
      </c>
      <c r="I43" s="77">
        <f t="shared" si="3"/>
        <v>3392243</v>
      </c>
      <c r="J43" s="77">
        <v>3392243</v>
      </c>
      <c r="K43" s="77">
        <v>3523441</v>
      </c>
      <c r="M43" s="266"/>
    </row>
    <row r="44" spans="1:13" s="265" customFormat="1" ht="17.100000000000001" customHeight="1">
      <c r="A44" s="86" t="s">
        <v>355</v>
      </c>
      <c r="B44" s="77">
        <v>5012695</v>
      </c>
      <c r="C44" s="77">
        <v>573457</v>
      </c>
      <c r="D44" s="77">
        <v>3991</v>
      </c>
      <c r="E44" s="77">
        <v>1876</v>
      </c>
      <c r="F44" s="77">
        <v>11579</v>
      </c>
      <c r="G44" s="191">
        <v>0</v>
      </c>
      <c r="H44" s="191">
        <v>0</v>
      </c>
      <c r="I44" s="77">
        <f t="shared" si="3"/>
        <v>5603598</v>
      </c>
      <c r="J44" s="77">
        <v>5603599</v>
      </c>
      <c r="K44" s="77">
        <v>5595648</v>
      </c>
      <c r="L44" s="369"/>
      <c r="M44" s="266"/>
    </row>
    <row r="45" spans="1:13" s="265" customFormat="1" ht="17.100000000000001" customHeight="1">
      <c r="A45" s="86" t="s">
        <v>356</v>
      </c>
      <c r="B45" s="77">
        <v>7886805</v>
      </c>
      <c r="C45" s="77">
        <v>3417646</v>
      </c>
      <c r="D45" s="77">
        <v>2580883</v>
      </c>
      <c r="E45" s="77">
        <v>29818</v>
      </c>
      <c r="F45" s="77">
        <v>176172</v>
      </c>
      <c r="G45" s="191">
        <v>0</v>
      </c>
      <c r="H45" s="191">
        <v>0</v>
      </c>
      <c r="I45" s="77">
        <f t="shared" si="3"/>
        <v>14091324</v>
      </c>
      <c r="J45" s="77">
        <v>14091324</v>
      </c>
      <c r="K45" s="77">
        <v>13639123</v>
      </c>
      <c r="M45" s="266"/>
    </row>
    <row r="46" spans="1:13" s="265" customFormat="1" ht="17.100000000000001" customHeight="1">
      <c r="A46" s="210" t="s">
        <v>41</v>
      </c>
      <c r="B46" s="77">
        <v>917090</v>
      </c>
      <c r="C46" s="77">
        <v>288890</v>
      </c>
      <c r="D46" s="77">
        <v>14722</v>
      </c>
      <c r="E46" s="77">
        <v>38412</v>
      </c>
      <c r="F46" s="77">
        <v>13764</v>
      </c>
      <c r="G46" s="77">
        <v>6050646</v>
      </c>
      <c r="H46" s="191">
        <v>0</v>
      </c>
      <c r="I46" s="77">
        <f t="shared" si="3"/>
        <v>7323524</v>
      </c>
      <c r="J46" s="77">
        <v>7323524</v>
      </c>
      <c r="K46" s="77">
        <v>10462204</v>
      </c>
      <c r="M46" s="266"/>
    </row>
    <row r="47" spans="1:13" s="265" customFormat="1" ht="17.100000000000001" customHeight="1">
      <c r="A47" s="86" t="s">
        <v>43</v>
      </c>
      <c r="B47" s="77">
        <v>15070589</v>
      </c>
      <c r="C47" s="77">
        <v>836117</v>
      </c>
      <c r="D47" s="77">
        <v>12527</v>
      </c>
      <c r="E47" s="191">
        <v>0</v>
      </c>
      <c r="F47" s="77">
        <v>15450</v>
      </c>
      <c r="G47" s="191">
        <v>0</v>
      </c>
      <c r="H47" s="191">
        <v>0</v>
      </c>
      <c r="I47" s="77">
        <f t="shared" si="3"/>
        <v>15934683</v>
      </c>
      <c r="J47" s="77">
        <v>15934684</v>
      </c>
      <c r="K47" s="77">
        <v>15286867</v>
      </c>
      <c r="M47" s="266"/>
    </row>
    <row r="48" spans="1:13" s="337" customFormat="1" ht="17.100000000000001" customHeight="1">
      <c r="A48" s="86" t="s">
        <v>46</v>
      </c>
      <c r="B48" s="77">
        <v>3705199</v>
      </c>
      <c r="C48" s="77">
        <v>614370</v>
      </c>
      <c r="D48" s="77">
        <v>21386</v>
      </c>
      <c r="E48" s="77">
        <v>6598</v>
      </c>
      <c r="F48" s="77">
        <v>33657</v>
      </c>
      <c r="G48" s="191">
        <v>0</v>
      </c>
      <c r="H48" s="191">
        <v>0</v>
      </c>
      <c r="I48" s="77">
        <f t="shared" si="3"/>
        <v>4381210</v>
      </c>
      <c r="J48" s="77">
        <v>4381210</v>
      </c>
      <c r="K48" s="77">
        <v>5119527</v>
      </c>
      <c r="L48" s="265"/>
      <c r="M48" s="265"/>
    </row>
    <row r="49" spans="1:13" s="407" customFormat="1" ht="17.100000000000001" customHeight="1">
      <c r="A49" s="86" t="s">
        <v>62</v>
      </c>
      <c r="B49" s="77">
        <v>797845</v>
      </c>
      <c r="C49" s="77">
        <v>257871</v>
      </c>
      <c r="D49" s="77">
        <v>3649</v>
      </c>
      <c r="E49" s="77">
        <v>5304</v>
      </c>
      <c r="F49" s="77">
        <v>3244</v>
      </c>
      <c r="G49" s="191">
        <v>0</v>
      </c>
      <c r="H49" s="191">
        <v>0</v>
      </c>
      <c r="I49" s="77">
        <f t="shared" si="3"/>
        <v>1067913</v>
      </c>
      <c r="J49" s="77">
        <v>1067916</v>
      </c>
      <c r="K49" s="77">
        <v>1110666</v>
      </c>
      <c r="M49" s="408"/>
    </row>
    <row r="50" spans="1:13" s="265" customFormat="1" ht="17.100000000000001" customHeight="1">
      <c r="A50" s="86" t="s">
        <v>49</v>
      </c>
      <c r="B50" s="77">
        <v>7795966</v>
      </c>
      <c r="C50" s="77">
        <v>883575</v>
      </c>
      <c r="D50" s="77">
        <v>33957</v>
      </c>
      <c r="E50" s="77">
        <v>21342</v>
      </c>
      <c r="F50" s="77">
        <v>190842</v>
      </c>
      <c r="G50" s="191">
        <v>0</v>
      </c>
      <c r="H50" s="191">
        <v>0</v>
      </c>
      <c r="I50" s="77">
        <f t="shared" si="3"/>
        <v>8925682</v>
      </c>
      <c r="J50" s="77">
        <v>8925682</v>
      </c>
      <c r="K50" s="77">
        <v>8945052</v>
      </c>
      <c r="M50" s="337"/>
    </row>
    <row r="51" spans="1:13" s="265" customFormat="1" ht="17.100000000000001" customHeight="1">
      <c r="A51" s="86" t="s">
        <v>51</v>
      </c>
      <c r="B51" s="77">
        <v>16002298</v>
      </c>
      <c r="C51" s="77">
        <v>2395464</v>
      </c>
      <c r="D51" s="77">
        <v>133650</v>
      </c>
      <c r="E51" s="77">
        <v>28919</v>
      </c>
      <c r="F51" s="77">
        <v>437387</v>
      </c>
      <c r="G51" s="191">
        <v>0</v>
      </c>
      <c r="H51" s="191">
        <v>0</v>
      </c>
      <c r="I51" s="77">
        <f t="shared" si="3"/>
        <v>18997718</v>
      </c>
      <c r="J51" s="77">
        <v>18997718</v>
      </c>
      <c r="K51" s="77">
        <v>18392576</v>
      </c>
    </row>
    <row r="52" spans="1:13" s="265" customFormat="1" ht="17.100000000000001" customHeight="1">
      <c r="A52" s="210" t="s">
        <v>1015</v>
      </c>
      <c r="B52" s="77">
        <v>20572389</v>
      </c>
      <c r="C52" s="77">
        <v>1189305</v>
      </c>
      <c r="D52" s="77">
        <v>14955563</v>
      </c>
      <c r="E52" s="77">
        <v>36746</v>
      </c>
      <c r="F52" s="77">
        <v>343254</v>
      </c>
      <c r="G52" s="191">
        <v>0</v>
      </c>
      <c r="H52" s="77">
        <v>83317</v>
      </c>
      <c r="I52" s="77">
        <f>SUM(B52:H52)</f>
        <v>37180574</v>
      </c>
      <c r="J52" s="77">
        <v>33174200</v>
      </c>
      <c r="K52" s="77">
        <v>34770727</v>
      </c>
    </row>
    <row r="53" spans="1:13" s="265" customFormat="1" ht="30" customHeight="1">
      <c r="A53" s="210" t="s">
        <v>1030</v>
      </c>
      <c r="B53" s="77">
        <v>2657218</v>
      </c>
      <c r="C53" s="77">
        <v>323488</v>
      </c>
      <c r="D53" s="77">
        <v>10042</v>
      </c>
      <c r="E53" s="77">
        <v>2028</v>
      </c>
      <c r="F53" s="77">
        <v>12568</v>
      </c>
      <c r="G53" s="191">
        <v>0</v>
      </c>
      <c r="H53" s="191">
        <v>0</v>
      </c>
      <c r="I53" s="77">
        <f t="shared" si="3"/>
        <v>3005344</v>
      </c>
      <c r="J53" s="77">
        <v>3005346</v>
      </c>
      <c r="K53" s="77">
        <v>2788595</v>
      </c>
    </row>
    <row r="54" spans="1:13" s="265" customFormat="1" ht="17.100000000000001" customHeight="1">
      <c r="A54" s="210" t="s">
        <v>357</v>
      </c>
      <c r="B54" s="77">
        <v>1029414</v>
      </c>
      <c r="C54" s="77">
        <v>753874</v>
      </c>
      <c r="D54" s="77">
        <v>5921</v>
      </c>
      <c r="E54" s="77">
        <v>13322</v>
      </c>
      <c r="F54" s="77">
        <v>15953</v>
      </c>
      <c r="G54" s="191">
        <v>0</v>
      </c>
      <c r="H54" s="77">
        <v>549150</v>
      </c>
      <c r="I54" s="77">
        <f t="shared" si="3"/>
        <v>2367634</v>
      </c>
      <c r="J54" s="77">
        <v>3016000</v>
      </c>
      <c r="K54" s="77">
        <v>2189956</v>
      </c>
    </row>
    <row r="55" spans="1:13" s="265" customFormat="1" ht="17.100000000000001" customHeight="1">
      <c r="A55" s="210" t="s">
        <v>1016</v>
      </c>
      <c r="B55" s="77">
        <v>39598692</v>
      </c>
      <c r="C55" s="77">
        <v>1359996</v>
      </c>
      <c r="D55" s="77">
        <v>2626217</v>
      </c>
      <c r="E55" s="77">
        <v>703729</v>
      </c>
      <c r="F55" s="77">
        <v>1854520</v>
      </c>
      <c r="G55" s="191">
        <v>0</v>
      </c>
      <c r="H55" s="77">
        <v>397042</v>
      </c>
      <c r="I55" s="77">
        <f t="shared" si="3"/>
        <v>46540196</v>
      </c>
      <c r="J55" s="77">
        <v>37281400</v>
      </c>
      <c r="K55" s="77">
        <v>41263563</v>
      </c>
    </row>
    <row r="56" spans="1:13" s="265" customFormat="1" ht="17.100000000000001" customHeight="1">
      <c r="A56" s="210" t="s">
        <v>55</v>
      </c>
      <c r="B56" s="77">
        <v>2571600</v>
      </c>
      <c r="C56" s="77">
        <v>660060</v>
      </c>
      <c r="D56" s="77">
        <v>5276</v>
      </c>
      <c r="E56" s="77">
        <v>3242</v>
      </c>
      <c r="F56" s="77">
        <v>8213</v>
      </c>
      <c r="G56" s="191">
        <v>0</v>
      </c>
      <c r="H56" s="191">
        <v>0</v>
      </c>
      <c r="I56" s="77">
        <f t="shared" si="3"/>
        <v>3248391</v>
      </c>
      <c r="J56" s="77">
        <v>3248392</v>
      </c>
      <c r="K56" s="77">
        <v>3009582</v>
      </c>
    </row>
    <row r="57" spans="1:13" s="265" customFormat="1" ht="17.100000000000001" customHeight="1">
      <c r="A57" s="86" t="s">
        <v>358</v>
      </c>
      <c r="B57" s="77">
        <v>3621758</v>
      </c>
      <c r="C57" s="77">
        <v>3252334</v>
      </c>
      <c r="D57" s="77">
        <v>12849</v>
      </c>
      <c r="E57" s="77">
        <v>22170</v>
      </c>
      <c r="F57" s="77">
        <v>4933</v>
      </c>
      <c r="G57" s="191">
        <v>0</v>
      </c>
      <c r="H57" s="191">
        <v>0</v>
      </c>
      <c r="I57" s="77">
        <f t="shared" si="3"/>
        <v>6914044</v>
      </c>
      <c r="J57" s="77">
        <v>6914046</v>
      </c>
      <c r="K57" s="77">
        <v>5706928</v>
      </c>
    </row>
    <row r="58" spans="1:13" s="265" customFormat="1" ht="17.100000000000001" customHeight="1">
      <c r="A58" s="86" t="s">
        <v>359</v>
      </c>
      <c r="B58" s="77">
        <v>615738</v>
      </c>
      <c r="C58" s="77">
        <v>84734</v>
      </c>
      <c r="D58" s="77">
        <v>6140</v>
      </c>
      <c r="E58" s="77">
        <v>9361</v>
      </c>
      <c r="F58" s="77">
        <v>1589</v>
      </c>
      <c r="G58" s="191">
        <v>0</v>
      </c>
      <c r="H58" s="191">
        <v>0</v>
      </c>
      <c r="I58" s="77">
        <f t="shared" si="3"/>
        <v>717562</v>
      </c>
      <c r="J58" s="77">
        <v>717564</v>
      </c>
      <c r="K58" s="77">
        <v>576838</v>
      </c>
    </row>
    <row r="59" spans="1:13" s="265" customFormat="1" ht="17.100000000000001" customHeight="1">
      <c r="A59" s="86" t="s">
        <v>360</v>
      </c>
      <c r="B59" s="77">
        <v>1730884</v>
      </c>
      <c r="C59" s="77">
        <v>2487197</v>
      </c>
      <c r="D59" s="77">
        <v>193497</v>
      </c>
      <c r="E59" s="77">
        <v>8464</v>
      </c>
      <c r="F59" s="77">
        <v>729732</v>
      </c>
      <c r="G59" s="77">
        <v>7591540</v>
      </c>
      <c r="H59" s="77">
        <v>10715147</v>
      </c>
      <c r="I59" s="77">
        <f>SUM(B59:H59)</f>
        <v>23456461</v>
      </c>
      <c r="J59" s="77">
        <v>23456462</v>
      </c>
      <c r="K59" s="77">
        <v>13593925</v>
      </c>
    </row>
    <row r="60" spans="1:13" s="265" customFormat="1" ht="20.100000000000001" customHeight="1" thickBot="1">
      <c r="A60" s="341" t="s">
        <v>361</v>
      </c>
      <c r="B60" s="80">
        <f t="shared" ref="B60:K60" si="4">SUM(B4:B59)</f>
        <v>1377932661</v>
      </c>
      <c r="C60" s="80">
        <f t="shared" si="4"/>
        <v>250179667</v>
      </c>
      <c r="D60" s="80">
        <f t="shared" si="4"/>
        <v>55141382</v>
      </c>
      <c r="E60" s="80">
        <f t="shared" si="4"/>
        <v>13330175</v>
      </c>
      <c r="F60" s="80">
        <f t="shared" si="4"/>
        <v>38481640</v>
      </c>
      <c r="G60" s="80">
        <f t="shared" si="4"/>
        <v>626613466</v>
      </c>
      <c r="H60" s="80">
        <f t="shared" si="4"/>
        <v>1399598456</v>
      </c>
      <c r="I60" s="80">
        <f t="shared" si="4"/>
        <v>3761277447</v>
      </c>
      <c r="J60" s="80">
        <f t="shared" si="4"/>
        <v>3386513120</v>
      </c>
      <c r="K60" s="80">
        <f t="shared" si="4"/>
        <v>3692680203</v>
      </c>
    </row>
    <row r="61" spans="1:13" ht="18" customHeight="1" thickTop="1">
      <c r="C61" s="85"/>
      <c r="D61" s="85"/>
      <c r="E61" s="85"/>
      <c r="F61" s="85"/>
      <c r="G61" s="85"/>
      <c r="H61" s="85"/>
      <c r="I61" s="85"/>
    </row>
    <row r="62" spans="1:13" ht="18" customHeight="1"/>
    <row r="63" spans="1:13" ht="18" customHeight="1"/>
    <row r="64" spans="1:13" s="338" customFormat="1" ht="15.75">
      <c r="A64" s="216"/>
      <c r="B64" s="228"/>
      <c r="C64" s="228"/>
      <c r="D64" s="228"/>
      <c r="E64" s="294"/>
      <c r="H64" s="261"/>
      <c r="I64" s="260"/>
    </row>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506" spans="2003:2004">
      <c r="BYA506" s="81" t="s">
        <v>333</v>
      </c>
      <c r="BYB506" s="81" t="s">
        <v>333</v>
      </c>
    </row>
  </sheetData>
  <mergeCells count="2">
    <mergeCell ref="A1:J1"/>
    <mergeCell ref="A31:J31"/>
  </mergeCells>
  <printOptions horizontalCentered="1"/>
  <pageMargins left="0.6" right="0.6" top="1.25" bottom="0.7" header="0.5" footer="0.3"/>
  <pageSetup paperSize="9" scale="79" firstPageNumber="21" fitToHeight="0" orientation="landscape" useFirstPageNumber="1" r:id="rId1"/>
  <headerFooter alignWithMargins="0">
    <oddHeader>&amp;C&amp;"+,Bold"&amp;18
&amp;"Times New Roman,Bold"&amp;20______________________________________________________________________________________________&amp;R
&amp;"Times New Roman,Regular"&amp;12  مملكة البحرين 
  الحساب الختامي الموحد للدولة للسنة المالية المنتهية في 31 ديسمبر 2024</oddHeader>
    <oddFooter>&amp;C&amp;"Arabic Transparent,Bold"&amp;20_________________________________________________________________________________&amp;"Arabic Transparent,Regular"&amp;14
&amp;"Times New Roman,Regular"&amp;15&amp;P</oddFooter>
  </headerFooter>
  <rowBreaks count="1" manualBreakCount="1">
    <brk id="30"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I614"/>
  <sheetViews>
    <sheetView rightToLeft="1" view="pageBreakPreview" zoomScale="120" zoomScaleNormal="100" zoomScaleSheetLayoutView="120" zoomScalePageLayoutView="110" workbookViewId="0">
      <selection sqref="A1:I1"/>
    </sheetView>
  </sheetViews>
  <sheetFormatPr defaultColWidth="7.7109375" defaultRowHeight="15.75"/>
  <cols>
    <col min="1" max="1" width="6.28515625" style="97" customWidth="1"/>
    <col min="2" max="2" width="3.5703125" style="97" customWidth="1"/>
    <col min="3" max="4" width="3.28515625" style="97" customWidth="1"/>
    <col min="5" max="5" width="37.140625" style="87" customWidth="1"/>
    <col min="6" max="7" width="15" style="263" bestFit="1" customWidth="1"/>
    <col min="8" max="8" width="14" style="261" bestFit="1" customWidth="1"/>
    <col min="9" max="9" width="15" style="263" bestFit="1" customWidth="1"/>
    <col min="10" max="10" width="12.85546875" customWidth="1"/>
    <col min="11" max="11" width="16" customWidth="1"/>
    <col min="12" max="14" width="7.7109375" customWidth="1"/>
    <col min="15" max="15" width="14.140625" customWidth="1"/>
    <col min="17" max="17" width="13.28515625" bestFit="1" customWidth="1"/>
    <col min="18" max="18" width="21.140625" customWidth="1"/>
    <col min="36" max="16384" width="7.7109375" style="96"/>
  </cols>
  <sheetData>
    <row r="1" spans="1:35" s="88" customFormat="1" ht="30.95" customHeight="1">
      <c r="A1" s="550" t="s">
        <v>604</v>
      </c>
      <c r="B1" s="550"/>
      <c r="C1" s="550"/>
      <c r="D1" s="550"/>
      <c r="E1" s="550"/>
      <c r="F1" s="550"/>
      <c r="G1" s="550"/>
      <c r="H1" s="550"/>
      <c r="I1" s="550"/>
      <c r="J1"/>
      <c r="K1"/>
      <c r="L1"/>
      <c r="M1"/>
      <c r="N1"/>
      <c r="O1"/>
      <c r="P1"/>
      <c r="Q1"/>
      <c r="R1"/>
      <c r="S1"/>
      <c r="T1"/>
      <c r="U1"/>
      <c r="V1"/>
      <c r="W1"/>
      <c r="X1"/>
      <c r="Y1"/>
      <c r="Z1"/>
      <c r="AA1"/>
      <c r="AB1"/>
      <c r="AC1"/>
      <c r="AD1"/>
      <c r="AE1"/>
      <c r="AF1"/>
      <c r="AG1"/>
      <c r="AH1"/>
      <c r="AI1"/>
    </row>
    <row r="2" spans="1:35" ht="19.899999999999999" customHeight="1">
      <c r="A2" s="216"/>
      <c r="B2" s="216"/>
      <c r="C2" s="216"/>
      <c r="D2" s="216"/>
      <c r="E2" s="520"/>
      <c r="F2" s="552" t="s">
        <v>291</v>
      </c>
      <c r="G2" s="552"/>
      <c r="H2" s="552"/>
      <c r="I2" s="552"/>
    </row>
    <row r="3" spans="1:35" s="95" customFormat="1" ht="16.5" customHeight="1">
      <c r="A3" s="553" t="s">
        <v>0</v>
      </c>
      <c r="B3" s="553"/>
      <c r="C3" s="553"/>
      <c r="D3" s="553"/>
      <c r="E3" s="554" t="s">
        <v>381</v>
      </c>
      <c r="F3" s="553">
        <v>2024</v>
      </c>
      <c r="G3" s="553"/>
      <c r="H3" s="553"/>
      <c r="I3" s="555" t="s">
        <v>382</v>
      </c>
      <c r="J3"/>
      <c r="K3"/>
      <c r="L3"/>
      <c r="M3"/>
      <c r="N3"/>
      <c r="O3"/>
      <c r="P3"/>
      <c r="Q3"/>
      <c r="R3"/>
      <c r="S3"/>
      <c r="T3"/>
      <c r="U3"/>
      <c r="V3"/>
      <c r="W3"/>
      <c r="X3"/>
      <c r="Y3"/>
      <c r="Z3"/>
      <c r="AA3"/>
      <c r="AB3"/>
      <c r="AC3"/>
      <c r="AD3"/>
      <c r="AE3"/>
      <c r="AF3"/>
      <c r="AG3"/>
      <c r="AH3"/>
      <c r="AI3"/>
    </row>
    <row r="4" spans="1:35" s="95" customFormat="1" ht="16.5" customHeight="1">
      <c r="A4" s="281" t="s">
        <v>3</v>
      </c>
      <c r="B4" s="281" t="s">
        <v>4</v>
      </c>
      <c r="C4" s="217" t="s">
        <v>5</v>
      </c>
      <c r="D4" s="281" t="s">
        <v>6</v>
      </c>
      <c r="E4" s="553"/>
      <c r="F4" s="218" t="s">
        <v>293</v>
      </c>
      <c r="G4" s="218" t="s">
        <v>330</v>
      </c>
      <c r="H4" s="225" t="s">
        <v>605</v>
      </c>
      <c r="I4" s="556"/>
      <c r="J4"/>
      <c r="K4"/>
      <c r="L4"/>
      <c r="M4"/>
      <c r="N4"/>
      <c r="O4"/>
      <c r="P4"/>
      <c r="Q4"/>
      <c r="R4"/>
      <c r="S4"/>
      <c r="T4"/>
      <c r="U4"/>
      <c r="V4"/>
      <c r="W4"/>
      <c r="X4"/>
      <c r="Y4"/>
      <c r="Z4"/>
      <c r="AA4"/>
      <c r="AB4"/>
      <c r="AC4"/>
      <c r="AD4"/>
      <c r="AE4"/>
      <c r="AF4"/>
      <c r="AG4"/>
      <c r="AH4"/>
      <c r="AI4"/>
    </row>
    <row r="5" spans="1:35" s="87" customFormat="1" ht="15.4" customHeight="1">
      <c r="A5" s="163"/>
      <c r="B5" s="163"/>
      <c r="C5" s="163">
        <v>1</v>
      </c>
      <c r="D5" s="163">
        <v>6</v>
      </c>
      <c r="E5" s="91" t="s">
        <v>134</v>
      </c>
      <c r="F5" s="319">
        <f>F6+F46+F74+F87+F89+F96+F106+F118</f>
        <v>1347721063</v>
      </c>
      <c r="G5" s="319">
        <f>G6+G46+G74+G87+G89+G96+G106+G118</f>
        <v>1377932661</v>
      </c>
      <c r="H5" s="319">
        <f>H6+H46+H74+H87+H89+H96+H106+H118</f>
        <v>-30211598</v>
      </c>
      <c r="I5" s="319">
        <f>I6+I46+I74+I87+I89+I96+I106+I118</f>
        <v>1403849201</v>
      </c>
      <c r="J5" s="522"/>
      <c r="K5"/>
      <c r="L5"/>
      <c r="M5"/>
      <c r="N5"/>
      <c r="O5"/>
      <c r="P5"/>
      <c r="Q5"/>
      <c r="R5"/>
      <c r="S5"/>
      <c r="T5"/>
      <c r="U5"/>
      <c r="V5"/>
      <c r="W5"/>
      <c r="X5"/>
      <c r="Y5"/>
      <c r="Z5"/>
      <c r="AA5"/>
      <c r="AB5"/>
      <c r="AC5"/>
      <c r="AD5"/>
      <c r="AE5"/>
      <c r="AF5"/>
      <c r="AG5"/>
      <c r="AH5"/>
      <c r="AI5"/>
    </row>
    <row r="6" spans="1:35" s="87" customFormat="1" ht="15.4" customHeight="1">
      <c r="A6" s="163"/>
      <c r="B6" s="163">
        <v>1</v>
      </c>
      <c r="C6" s="163">
        <v>1</v>
      </c>
      <c r="D6" s="163">
        <v>6</v>
      </c>
      <c r="E6" s="91" t="s">
        <v>135</v>
      </c>
      <c r="F6" s="319">
        <f>SUM(F7:F45)</f>
        <v>987277091</v>
      </c>
      <c r="G6" s="319">
        <f>SUM(G7:G45)</f>
        <v>1012648092</v>
      </c>
      <c r="H6" s="319">
        <f>F6-G6</f>
        <v>-25371001</v>
      </c>
      <c r="I6" s="319">
        <f>SUM(I7:I45)</f>
        <v>996455754</v>
      </c>
      <c r="J6" s="522"/>
      <c r="K6"/>
      <c r="L6"/>
      <c r="M6"/>
      <c r="N6"/>
      <c r="O6"/>
      <c r="P6"/>
      <c r="Q6"/>
      <c r="R6"/>
      <c r="S6"/>
      <c r="T6"/>
      <c r="U6"/>
      <c r="V6"/>
      <c r="W6"/>
      <c r="X6"/>
      <c r="Y6"/>
      <c r="Z6"/>
      <c r="AA6"/>
      <c r="AB6"/>
      <c r="AC6"/>
      <c r="AD6"/>
      <c r="AE6"/>
      <c r="AF6"/>
      <c r="AG6"/>
      <c r="AH6"/>
      <c r="AI6"/>
    </row>
    <row r="7" spans="1:35" s="95" customFormat="1" ht="15.4" customHeight="1">
      <c r="A7" s="161">
        <v>60011</v>
      </c>
      <c r="B7" s="161">
        <v>1</v>
      </c>
      <c r="C7" s="161">
        <v>1</v>
      </c>
      <c r="D7" s="161">
        <v>6</v>
      </c>
      <c r="E7" s="162" t="s">
        <v>136</v>
      </c>
      <c r="F7" s="164">
        <v>764306828</v>
      </c>
      <c r="G7" s="164">
        <v>796603168</v>
      </c>
      <c r="H7" s="164">
        <f t="shared" ref="H7:H55" si="0">F7-G7</f>
        <v>-32296340</v>
      </c>
      <c r="I7" s="164">
        <v>789082092</v>
      </c>
      <c r="J7" s="522"/>
      <c r="K7"/>
      <c r="L7"/>
      <c r="M7"/>
      <c r="N7"/>
      <c r="O7"/>
      <c r="P7"/>
      <c r="Q7"/>
      <c r="R7"/>
      <c r="S7"/>
      <c r="T7"/>
      <c r="U7"/>
      <c r="V7"/>
      <c r="W7"/>
      <c r="X7"/>
      <c r="Y7"/>
      <c r="Z7"/>
      <c r="AA7"/>
      <c r="AB7"/>
      <c r="AC7"/>
      <c r="AD7"/>
      <c r="AE7"/>
      <c r="AF7"/>
      <c r="AG7"/>
      <c r="AH7"/>
      <c r="AI7"/>
    </row>
    <row r="8" spans="1:35" s="95" customFormat="1" ht="15.4" customHeight="1">
      <c r="A8" s="161">
        <v>60021</v>
      </c>
      <c r="B8" s="161">
        <v>1</v>
      </c>
      <c r="C8" s="161">
        <v>1</v>
      </c>
      <c r="D8" s="161">
        <v>6</v>
      </c>
      <c r="E8" s="162" t="s">
        <v>137</v>
      </c>
      <c r="F8" s="164">
        <v>4131662</v>
      </c>
      <c r="G8" s="164">
        <v>3647925</v>
      </c>
      <c r="H8" s="164">
        <f t="shared" si="0"/>
        <v>483737</v>
      </c>
      <c r="I8" s="164">
        <v>4003155</v>
      </c>
      <c r="J8" s="522"/>
      <c r="K8"/>
      <c r="L8"/>
      <c r="M8"/>
      <c r="N8"/>
      <c r="O8"/>
      <c r="P8"/>
      <c r="Q8"/>
      <c r="R8"/>
      <c r="S8"/>
      <c r="T8"/>
      <c r="U8"/>
      <c r="V8"/>
      <c r="W8"/>
      <c r="X8"/>
      <c r="Y8"/>
      <c r="Z8"/>
      <c r="AA8"/>
      <c r="AB8"/>
      <c r="AC8"/>
      <c r="AD8"/>
      <c r="AE8"/>
      <c r="AF8"/>
      <c r="AG8"/>
      <c r="AH8"/>
      <c r="AI8"/>
    </row>
    <row r="9" spans="1:35" s="95" customFormat="1" ht="15.4" customHeight="1">
      <c r="A9" s="161">
        <v>61011</v>
      </c>
      <c r="B9" s="161">
        <v>1</v>
      </c>
      <c r="C9" s="161">
        <v>1</v>
      </c>
      <c r="D9" s="161">
        <v>6</v>
      </c>
      <c r="E9" s="162" t="s">
        <v>606</v>
      </c>
      <c r="F9" s="164">
        <v>46032175</v>
      </c>
      <c r="G9" s="164">
        <v>45959884</v>
      </c>
      <c r="H9" s="164">
        <f t="shared" si="0"/>
        <v>72291</v>
      </c>
      <c r="I9" s="164">
        <v>45047562</v>
      </c>
      <c r="J9" s="522"/>
      <c r="K9"/>
      <c r="L9"/>
      <c r="M9"/>
      <c r="N9"/>
      <c r="O9"/>
      <c r="P9"/>
      <c r="Q9"/>
      <c r="R9"/>
      <c r="S9"/>
      <c r="T9"/>
      <c r="U9"/>
      <c r="V9"/>
      <c r="W9"/>
      <c r="X9"/>
      <c r="Y9"/>
      <c r="Z9"/>
      <c r="AA9"/>
      <c r="AB9"/>
      <c r="AC9"/>
      <c r="AD9"/>
      <c r="AE9"/>
      <c r="AF9"/>
      <c r="AG9"/>
      <c r="AH9"/>
      <c r="AI9"/>
    </row>
    <row r="10" spans="1:35" s="95" customFormat="1" ht="15.4" customHeight="1">
      <c r="A10" s="161">
        <v>61012</v>
      </c>
      <c r="B10" s="161">
        <v>1</v>
      </c>
      <c r="C10" s="161">
        <v>1</v>
      </c>
      <c r="D10" s="161">
        <v>6</v>
      </c>
      <c r="E10" s="162" t="s">
        <v>607</v>
      </c>
      <c r="F10" s="164">
        <v>86736488</v>
      </c>
      <c r="G10" s="164">
        <v>78949053</v>
      </c>
      <c r="H10" s="164">
        <f t="shared" si="0"/>
        <v>7787435</v>
      </c>
      <c r="I10" s="164">
        <v>74245490</v>
      </c>
      <c r="J10" s="522"/>
      <c r="K10"/>
      <c r="L10"/>
      <c r="M10"/>
      <c r="N10"/>
      <c r="O10"/>
      <c r="P10"/>
      <c r="Q10"/>
      <c r="R10"/>
      <c r="S10"/>
      <c r="T10"/>
      <c r="U10"/>
      <c r="V10"/>
      <c r="W10"/>
      <c r="X10"/>
      <c r="Y10"/>
      <c r="Z10"/>
      <c r="AA10"/>
      <c r="AB10"/>
      <c r="AC10"/>
      <c r="AD10"/>
      <c r="AE10"/>
      <c r="AF10"/>
      <c r="AG10"/>
      <c r="AH10"/>
      <c r="AI10"/>
    </row>
    <row r="11" spans="1:35" s="95" customFormat="1" ht="15.4" customHeight="1">
      <c r="A11" s="161">
        <v>61013</v>
      </c>
      <c r="B11" s="161">
        <v>1</v>
      </c>
      <c r="C11" s="161">
        <v>1</v>
      </c>
      <c r="D11" s="161">
        <v>6</v>
      </c>
      <c r="E11" s="162" t="s">
        <v>608</v>
      </c>
      <c r="F11" s="164">
        <v>5316504</v>
      </c>
      <c r="G11" s="164">
        <v>5899708</v>
      </c>
      <c r="H11" s="164">
        <f t="shared" si="0"/>
        <v>-583204</v>
      </c>
      <c r="I11" s="164">
        <v>5238267</v>
      </c>
      <c r="J11" s="522"/>
      <c r="K11"/>
      <c r="L11"/>
      <c r="M11"/>
      <c r="N11"/>
      <c r="O11"/>
      <c r="P11"/>
      <c r="Q11"/>
      <c r="R11"/>
      <c r="S11"/>
      <c r="T11"/>
      <c r="U11"/>
      <c r="V11"/>
      <c r="W11"/>
      <c r="X11"/>
      <c r="Y11"/>
      <c r="Z11"/>
      <c r="AA11"/>
      <c r="AB11"/>
      <c r="AC11"/>
      <c r="AD11"/>
      <c r="AE11"/>
      <c r="AF11"/>
      <c r="AG11"/>
      <c r="AH11"/>
      <c r="AI11"/>
    </row>
    <row r="12" spans="1:35" s="95" customFormat="1" ht="15.4" customHeight="1">
      <c r="A12" s="161">
        <v>61014</v>
      </c>
      <c r="B12" s="161">
        <v>1</v>
      </c>
      <c r="C12" s="161">
        <v>1</v>
      </c>
      <c r="D12" s="161">
        <v>6</v>
      </c>
      <c r="E12" s="446" t="s">
        <v>609</v>
      </c>
      <c r="F12" s="164">
        <v>53037</v>
      </c>
      <c r="G12" s="164">
        <v>31000</v>
      </c>
      <c r="H12" s="164">
        <f t="shared" si="0"/>
        <v>22037</v>
      </c>
      <c r="I12" s="164">
        <v>19450</v>
      </c>
      <c r="J12" s="522"/>
      <c r="K12"/>
      <c r="L12"/>
      <c r="M12"/>
      <c r="N12"/>
      <c r="O12"/>
      <c r="P12"/>
      <c r="Q12"/>
      <c r="R12"/>
      <c r="S12"/>
      <c r="T12"/>
      <c r="U12"/>
      <c r="V12"/>
      <c r="W12"/>
      <c r="X12"/>
      <c r="Y12"/>
      <c r="Z12"/>
      <c r="AA12"/>
      <c r="AB12"/>
      <c r="AC12"/>
      <c r="AD12"/>
      <c r="AE12"/>
      <c r="AF12"/>
      <c r="AG12"/>
      <c r="AH12"/>
      <c r="AI12"/>
    </row>
    <row r="13" spans="1:35" s="95" customFormat="1" ht="15.4" customHeight="1">
      <c r="A13" s="161">
        <v>61015</v>
      </c>
      <c r="B13" s="161">
        <v>1</v>
      </c>
      <c r="C13" s="161">
        <v>1</v>
      </c>
      <c r="D13" s="161">
        <v>6</v>
      </c>
      <c r="E13" s="162" t="s">
        <v>610</v>
      </c>
      <c r="F13" s="164">
        <v>2568000</v>
      </c>
      <c r="G13" s="164">
        <v>3319675</v>
      </c>
      <c r="H13" s="164">
        <f t="shared" si="0"/>
        <v>-751675</v>
      </c>
      <c r="I13" s="164">
        <v>3027090</v>
      </c>
      <c r="J13" s="522"/>
      <c r="K13"/>
      <c r="L13"/>
      <c r="M13"/>
      <c r="N13"/>
      <c r="O13"/>
      <c r="P13"/>
      <c r="Q13"/>
      <c r="R13"/>
      <c r="S13"/>
      <c r="T13"/>
      <c r="U13"/>
      <c r="V13"/>
      <c r="W13"/>
      <c r="X13"/>
      <c r="Y13"/>
      <c r="Z13"/>
      <c r="AA13"/>
      <c r="AB13"/>
      <c r="AC13"/>
      <c r="AD13"/>
      <c r="AE13"/>
      <c r="AF13"/>
      <c r="AG13"/>
      <c r="AH13"/>
      <c r="AI13"/>
    </row>
    <row r="14" spans="1:35" s="95" customFormat="1" ht="15.4" customHeight="1">
      <c r="A14" s="161">
        <v>61016</v>
      </c>
      <c r="B14" s="161">
        <v>1</v>
      </c>
      <c r="C14" s="161">
        <v>1</v>
      </c>
      <c r="D14" s="161">
        <v>6</v>
      </c>
      <c r="E14" s="162" t="s">
        <v>611</v>
      </c>
      <c r="F14" s="164">
        <v>734480</v>
      </c>
      <c r="G14" s="164">
        <v>502274</v>
      </c>
      <c r="H14" s="164">
        <f t="shared" si="0"/>
        <v>232206</v>
      </c>
      <c r="I14" s="164">
        <v>518395</v>
      </c>
      <c r="J14" s="522"/>
      <c r="K14"/>
      <c r="L14"/>
      <c r="M14"/>
      <c r="N14"/>
      <c r="O14"/>
      <c r="P14"/>
      <c r="Q14"/>
      <c r="R14"/>
      <c r="S14"/>
      <c r="T14"/>
      <c r="U14"/>
      <c r="V14"/>
      <c r="W14"/>
      <c r="X14"/>
      <c r="Y14"/>
      <c r="Z14"/>
      <c r="AA14"/>
      <c r="AB14"/>
      <c r="AC14"/>
      <c r="AD14"/>
      <c r="AE14"/>
      <c r="AF14"/>
      <c r="AG14"/>
      <c r="AH14"/>
      <c r="AI14"/>
    </row>
    <row r="15" spans="1:35" s="95" customFormat="1" ht="15.4" customHeight="1">
      <c r="A15" s="161">
        <v>61017</v>
      </c>
      <c r="B15" s="161">
        <v>1</v>
      </c>
      <c r="C15" s="161">
        <v>1</v>
      </c>
      <c r="D15" s="161">
        <v>6</v>
      </c>
      <c r="E15" s="162" t="s">
        <v>612</v>
      </c>
      <c r="F15" s="164">
        <v>346909</v>
      </c>
      <c r="G15" s="164">
        <v>146526</v>
      </c>
      <c r="H15" s="164">
        <f t="shared" si="0"/>
        <v>200383</v>
      </c>
      <c r="I15" s="164">
        <v>248170</v>
      </c>
      <c r="J15" s="522"/>
      <c r="K15"/>
      <c r="L15"/>
      <c r="M15"/>
      <c r="N15"/>
      <c r="O15"/>
      <c r="P15"/>
      <c r="Q15"/>
      <c r="R15"/>
      <c r="S15"/>
      <c r="T15"/>
      <c r="U15"/>
      <c r="V15"/>
      <c r="W15"/>
      <c r="X15"/>
      <c r="Y15"/>
      <c r="Z15"/>
      <c r="AA15"/>
      <c r="AB15"/>
      <c r="AC15"/>
      <c r="AD15"/>
      <c r="AE15"/>
      <c r="AF15"/>
      <c r="AG15"/>
      <c r="AH15"/>
      <c r="AI15"/>
    </row>
    <row r="16" spans="1:35" s="95" customFormat="1" ht="15.4" customHeight="1">
      <c r="A16" s="161">
        <v>61019</v>
      </c>
      <c r="B16" s="161">
        <v>1</v>
      </c>
      <c r="C16" s="161">
        <v>1</v>
      </c>
      <c r="D16" s="161">
        <v>6</v>
      </c>
      <c r="E16" s="162" t="s">
        <v>613</v>
      </c>
      <c r="F16" s="164">
        <v>4300</v>
      </c>
      <c r="G16" s="164">
        <v>1900</v>
      </c>
      <c r="H16" s="164">
        <f t="shared" si="0"/>
        <v>2400</v>
      </c>
      <c r="I16" s="372">
        <v>3700</v>
      </c>
      <c r="J16" s="522"/>
      <c r="K16"/>
      <c r="L16"/>
      <c r="M16"/>
      <c r="N16"/>
      <c r="O16"/>
      <c r="P16"/>
      <c r="Q16"/>
      <c r="R16"/>
      <c r="S16"/>
      <c r="T16"/>
      <c r="U16"/>
      <c r="V16"/>
      <c r="W16"/>
      <c r="X16"/>
      <c r="Y16"/>
      <c r="Z16"/>
      <c r="AA16"/>
      <c r="AB16"/>
      <c r="AC16"/>
      <c r="AD16"/>
      <c r="AE16"/>
      <c r="AF16"/>
      <c r="AG16"/>
      <c r="AH16"/>
      <c r="AI16"/>
    </row>
    <row r="17" spans="1:35" s="95" customFormat="1" ht="15.4" customHeight="1">
      <c r="A17" s="161">
        <v>61021</v>
      </c>
      <c r="B17" s="161">
        <v>1</v>
      </c>
      <c r="C17" s="161">
        <v>1</v>
      </c>
      <c r="D17" s="161">
        <v>6</v>
      </c>
      <c r="E17" s="162" t="s">
        <v>614</v>
      </c>
      <c r="F17" s="164">
        <v>19743672</v>
      </c>
      <c r="G17" s="164">
        <v>19754598</v>
      </c>
      <c r="H17" s="164">
        <f t="shared" si="0"/>
        <v>-10926</v>
      </c>
      <c r="I17" s="164">
        <v>19506996</v>
      </c>
      <c r="J17" s="522"/>
      <c r="K17"/>
      <c r="L17"/>
      <c r="M17"/>
      <c r="N17"/>
      <c r="O17"/>
      <c r="P17"/>
      <c r="Q17"/>
      <c r="R17"/>
      <c r="S17"/>
      <c r="T17"/>
      <c r="U17"/>
      <c r="V17"/>
      <c r="W17"/>
      <c r="X17"/>
      <c r="Y17"/>
      <c r="Z17"/>
      <c r="AA17"/>
      <c r="AB17"/>
      <c r="AC17"/>
      <c r="AD17"/>
      <c r="AE17"/>
      <c r="AF17"/>
      <c r="AG17"/>
      <c r="AH17"/>
      <c r="AI17"/>
    </row>
    <row r="18" spans="1:35" s="95" customFormat="1" ht="15.4" customHeight="1">
      <c r="A18" s="161">
        <v>61022</v>
      </c>
      <c r="B18" s="161">
        <v>1</v>
      </c>
      <c r="C18" s="161">
        <v>1</v>
      </c>
      <c r="D18" s="161">
        <v>6</v>
      </c>
      <c r="E18" s="162" t="s">
        <v>615</v>
      </c>
      <c r="F18" s="164">
        <v>4709527</v>
      </c>
      <c r="G18" s="164">
        <v>4776226</v>
      </c>
      <c r="H18" s="164">
        <f t="shared" si="0"/>
        <v>-66699</v>
      </c>
      <c r="I18" s="164">
        <v>4470436</v>
      </c>
      <c r="J18" s="522"/>
      <c r="K18"/>
      <c r="L18"/>
      <c r="M18"/>
      <c r="N18"/>
      <c r="O18"/>
      <c r="P18"/>
      <c r="Q18"/>
      <c r="R18"/>
      <c r="S18"/>
      <c r="T18"/>
      <c r="U18"/>
      <c r="V18"/>
      <c r="W18"/>
      <c r="X18"/>
      <c r="Y18"/>
      <c r="Z18"/>
      <c r="AA18"/>
      <c r="AB18"/>
      <c r="AC18"/>
      <c r="AD18"/>
      <c r="AE18"/>
      <c r="AF18"/>
      <c r="AG18"/>
      <c r="AH18"/>
      <c r="AI18"/>
    </row>
    <row r="19" spans="1:35" s="95" customFormat="1" ht="15.4" customHeight="1">
      <c r="A19" s="161">
        <v>61024</v>
      </c>
      <c r="B19" s="161">
        <v>1</v>
      </c>
      <c r="C19" s="161">
        <v>1</v>
      </c>
      <c r="D19" s="161">
        <v>6</v>
      </c>
      <c r="E19" s="162" t="s">
        <v>616</v>
      </c>
      <c r="F19" s="364">
        <v>0</v>
      </c>
      <c r="G19" s="364">
        <v>0</v>
      </c>
      <c r="H19" s="364">
        <f t="shared" si="0"/>
        <v>0</v>
      </c>
      <c r="I19" s="164">
        <v>4111</v>
      </c>
      <c r="J19" s="522"/>
      <c r="K19"/>
      <c r="L19"/>
      <c r="M19"/>
      <c r="N19"/>
      <c r="O19"/>
      <c r="P19"/>
      <c r="Q19"/>
      <c r="R19"/>
      <c r="S19"/>
      <c r="T19"/>
      <c r="U19"/>
      <c r="V19"/>
      <c r="W19"/>
      <c r="X19"/>
      <c r="Y19"/>
      <c r="Z19"/>
      <c r="AA19"/>
      <c r="AB19"/>
      <c r="AC19"/>
      <c r="AD19"/>
      <c r="AE19"/>
      <c r="AF19"/>
      <c r="AG19"/>
      <c r="AH19"/>
      <c r="AI19"/>
    </row>
    <row r="20" spans="1:35" s="95" customFormat="1" ht="15.4" customHeight="1">
      <c r="A20" s="161">
        <v>61025</v>
      </c>
      <c r="B20" s="161">
        <v>1</v>
      </c>
      <c r="C20" s="161">
        <v>1</v>
      </c>
      <c r="D20" s="161">
        <v>6</v>
      </c>
      <c r="E20" s="162" t="s">
        <v>997</v>
      </c>
      <c r="F20" s="164">
        <v>4234793</v>
      </c>
      <c r="G20" s="164">
        <v>3803413</v>
      </c>
      <c r="H20" s="164">
        <f t="shared" si="0"/>
        <v>431380</v>
      </c>
      <c r="I20" s="164">
        <v>3899355</v>
      </c>
      <c r="J20" s="522"/>
      <c r="K20"/>
      <c r="L20"/>
      <c r="M20"/>
      <c r="N20"/>
      <c r="O20"/>
      <c r="P20"/>
      <c r="Q20"/>
      <c r="R20"/>
      <c r="S20"/>
      <c r="T20"/>
      <c r="U20"/>
      <c r="V20"/>
      <c r="W20"/>
      <c r="X20"/>
      <c r="Y20"/>
      <c r="Z20"/>
      <c r="AA20"/>
      <c r="AB20"/>
      <c r="AC20"/>
      <c r="AD20"/>
      <c r="AE20"/>
      <c r="AF20"/>
      <c r="AG20"/>
      <c r="AH20"/>
      <c r="AI20"/>
    </row>
    <row r="21" spans="1:35" s="95" customFormat="1" ht="15.4" customHeight="1">
      <c r="A21" s="161">
        <v>61026</v>
      </c>
      <c r="B21" s="161">
        <v>1</v>
      </c>
      <c r="C21" s="161">
        <v>1</v>
      </c>
      <c r="D21" s="161">
        <v>6</v>
      </c>
      <c r="E21" s="162" t="s">
        <v>617</v>
      </c>
      <c r="F21" s="164">
        <v>453300</v>
      </c>
      <c r="G21" s="164">
        <v>402109</v>
      </c>
      <c r="H21" s="164">
        <f t="shared" si="0"/>
        <v>51191</v>
      </c>
      <c r="I21" s="164">
        <v>415205</v>
      </c>
      <c r="J21" s="522"/>
      <c r="K21"/>
      <c r="L21"/>
      <c r="M21"/>
      <c r="N21"/>
      <c r="O21"/>
      <c r="P21"/>
      <c r="Q21"/>
      <c r="R21"/>
      <c r="S21"/>
      <c r="T21"/>
      <c r="U21"/>
      <c r="V21"/>
      <c r="W21"/>
      <c r="X21"/>
      <c r="Y21"/>
      <c r="Z21"/>
      <c r="AA21"/>
      <c r="AB21"/>
      <c r="AC21"/>
      <c r="AD21"/>
      <c r="AE21"/>
      <c r="AF21"/>
      <c r="AG21"/>
      <c r="AH21"/>
      <c r="AI21"/>
    </row>
    <row r="22" spans="1:35" s="95" customFormat="1" ht="15.4" customHeight="1">
      <c r="A22" s="161">
        <v>61031</v>
      </c>
      <c r="B22" s="161">
        <v>1</v>
      </c>
      <c r="C22" s="161">
        <v>1</v>
      </c>
      <c r="D22" s="161">
        <v>6</v>
      </c>
      <c r="E22" s="162" t="s">
        <v>138</v>
      </c>
      <c r="F22" s="164">
        <v>25838315</v>
      </c>
      <c r="G22" s="164">
        <v>25608974</v>
      </c>
      <c r="H22" s="164">
        <f t="shared" si="0"/>
        <v>229341</v>
      </c>
      <c r="I22" s="164">
        <v>25456892</v>
      </c>
      <c r="J22" s="522"/>
      <c r="K22"/>
      <c r="L22"/>
      <c r="M22"/>
      <c r="N22"/>
      <c r="O22"/>
      <c r="P22"/>
      <c r="Q22"/>
      <c r="R22"/>
      <c r="S22"/>
      <c r="T22"/>
      <c r="U22"/>
      <c r="V22"/>
      <c r="W22"/>
      <c r="X22"/>
      <c r="Y22"/>
      <c r="Z22"/>
      <c r="AA22"/>
      <c r="AB22"/>
      <c r="AC22"/>
      <c r="AD22"/>
      <c r="AE22"/>
      <c r="AF22"/>
      <c r="AG22"/>
      <c r="AH22"/>
      <c r="AI22"/>
    </row>
    <row r="23" spans="1:35" s="95" customFormat="1" ht="15.4" customHeight="1">
      <c r="A23" s="161">
        <v>61032</v>
      </c>
      <c r="B23" s="161">
        <v>1</v>
      </c>
      <c r="C23" s="161">
        <v>1</v>
      </c>
      <c r="D23" s="161">
        <v>6</v>
      </c>
      <c r="E23" s="446" t="s">
        <v>1022</v>
      </c>
      <c r="F23" s="164">
        <v>171620</v>
      </c>
      <c r="G23" s="164">
        <v>95450</v>
      </c>
      <c r="H23" s="164">
        <f t="shared" si="0"/>
        <v>76170</v>
      </c>
      <c r="I23" s="164">
        <v>101040</v>
      </c>
      <c r="J23" s="522"/>
      <c r="K23"/>
      <c r="L23"/>
      <c r="M23"/>
      <c r="N23"/>
      <c r="O23"/>
      <c r="P23"/>
      <c r="Q23"/>
      <c r="R23"/>
      <c r="S23"/>
      <c r="T23"/>
      <c r="U23"/>
      <c r="V23"/>
      <c r="W23"/>
      <c r="X23"/>
      <c r="Y23"/>
      <c r="Z23"/>
      <c r="AA23"/>
      <c r="AB23"/>
      <c r="AC23"/>
      <c r="AD23"/>
      <c r="AE23"/>
      <c r="AF23"/>
      <c r="AG23"/>
      <c r="AH23"/>
      <c r="AI23"/>
    </row>
    <row r="24" spans="1:35" s="95" customFormat="1" ht="15.4" customHeight="1">
      <c r="A24" s="161">
        <v>61033</v>
      </c>
      <c r="B24" s="161">
        <v>1</v>
      </c>
      <c r="C24" s="161">
        <v>1</v>
      </c>
      <c r="D24" s="161">
        <v>6</v>
      </c>
      <c r="E24" s="162" t="s">
        <v>619</v>
      </c>
      <c r="F24" s="164">
        <v>183100</v>
      </c>
      <c r="G24" s="164">
        <v>187050</v>
      </c>
      <c r="H24" s="372">
        <f t="shared" si="0"/>
        <v>-3950</v>
      </c>
      <c r="I24" s="164">
        <v>112250</v>
      </c>
      <c r="J24" s="522"/>
      <c r="K24"/>
      <c r="L24"/>
      <c r="M24"/>
      <c r="N24"/>
      <c r="O24"/>
      <c r="P24"/>
      <c r="Q24"/>
      <c r="R24"/>
      <c r="S24"/>
      <c r="T24"/>
      <c r="U24"/>
      <c r="V24"/>
      <c r="W24"/>
      <c r="X24"/>
      <c r="Y24"/>
      <c r="Z24"/>
      <c r="AA24"/>
      <c r="AB24"/>
      <c r="AC24"/>
      <c r="AD24"/>
      <c r="AE24"/>
      <c r="AF24"/>
      <c r="AG24"/>
      <c r="AH24"/>
      <c r="AI24"/>
    </row>
    <row r="25" spans="1:35" s="95" customFormat="1" ht="15.4" customHeight="1">
      <c r="A25" s="161">
        <v>61035</v>
      </c>
      <c r="B25" s="161">
        <v>1</v>
      </c>
      <c r="C25" s="161">
        <v>1</v>
      </c>
      <c r="D25" s="161">
        <v>6</v>
      </c>
      <c r="E25" s="162" t="s">
        <v>620</v>
      </c>
      <c r="F25" s="164">
        <v>3800619</v>
      </c>
      <c r="G25" s="164">
        <v>4492491</v>
      </c>
      <c r="H25" s="164">
        <f t="shared" si="0"/>
        <v>-691872</v>
      </c>
      <c r="I25" s="164">
        <v>4401701</v>
      </c>
      <c r="J25" s="522"/>
      <c r="K25"/>
      <c r="L25"/>
      <c r="M25"/>
      <c r="N25"/>
      <c r="O25"/>
      <c r="P25"/>
      <c r="Q25"/>
      <c r="R25"/>
      <c r="S25"/>
      <c r="T25"/>
      <c r="U25"/>
      <c r="V25"/>
      <c r="W25"/>
      <c r="X25"/>
      <c r="Y25"/>
      <c r="Z25"/>
      <c r="AA25"/>
      <c r="AB25"/>
      <c r="AC25"/>
      <c r="AD25"/>
      <c r="AE25"/>
      <c r="AF25"/>
      <c r="AG25"/>
      <c r="AH25"/>
      <c r="AI25"/>
    </row>
    <row r="26" spans="1:35" s="95" customFormat="1" ht="15.4" customHeight="1">
      <c r="A26" s="161">
        <v>61036</v>
      </c>
      <c r="B26" s="161">
        <v>1</v>
      </c>
      <c r="C26" s="161">
        <v>1</v>
      </c>
      <c r="D26" s="161">
        <v>6</v>
      </c>
      <c r="E26" s="162" t="s">
        <v>1023</v>
      </c>
      <c r="F26" s="164">
        <v>360065</v>
      </c>
      <c r="G26" s="164">
        <v>315352</v>
      </c>
      <c r="H26" s="164">
        <f t="shared" si="0"/>
        <v>44713</v>
      </c>
      <c r="I26" s="164">
        <v>308281</v>
      </c>
      <c r="J26" s="522"/>
      <c r="K26"/>
      <c r="L26"/>
      <c r="M26"/>
      <c r="N26"/>
      <c r="O26"/>
      <c r="P26"/>
      <c r="Q26"/>
      <c r="R26"/>
      <c r="S26"/>
      <c r="T26"/>
      <c r="U26"/>
      <c r="V26"/>
      <c r="W26"/>
      <c r="X26"/>
      <c r="Y26"/>
      <c r="Z26"/>
      <c r="AA26"/>
      <c r="AB26"/>
      <c r="AC26"/>
      <c r="AD26"/>
      <c r="AE26"/>
      <c r="AF26"/>
      <c r="AG26"/>
      <c r="AH26"/>
      <c r="AI26"/>
    </row>
    <row r="27" spans="1:35" s="95" customFormat="1" ht="15.4" customHeight="1">
      <c r="A27" s="161">
        <v>61038</v>
      </c>
      <c r="B27" s="161">
        <v>1</v>
      </c>
      <c r="C27" s="161">
        <v>1</v>
      </c>
      <c r="D27" s="161">
        <v>6</v>
      </c>
      <c r="E27" s="162" t="s">
        <v>621</v>
      </c>
      <c r="F27" s="164">
        <v>1255000</v>
      </c>
      <c r="G27" s="164">
        <v>1178838</v>
      </c>
      <c r="H27" s="164">
        <f t="shared" si="0"/>
        <v>76162</v>
      </c>
      <c r="I27" s="164">
        <v>1208444</v>
      </c>
      <c r="J27" s="522"/>
      <c r="K27"/>
      <c r="L27"/>
      <c r="M27"/>
      <c r="N27"/>
      <c r="O27"/>
      <c r="P27"/>
      <c r="Q27"/>
      <c r="R27"/>
      <c r="S27"/>
      <c r="T27"/>
      <c r="U27"/>
      <c r="V27"/>
      <c r="W27"/>
      <c r="X27"/>
      <c r="Y27"/>
      <c r="Z27"/>
      <c r="AA27"/>
      <c r="AB27"/>
      <c r="AC27"/>
      <c r="AD27"/>
      <c r="AE27"/>
      <c r="AF27"/>
      <c r="AG27"/>
      <c r="AH27"/>
      <c r="AI27"/>
    </row>
    <row r="28" spans="1:35" s="95" customFormat="1" ht="15.4" customHeight="1">
      <c r="A28" s="161">
        <v>61039</v>
      </c>
      <c r="B28" s="161">
        <v>1</v>
      </c>
      <c r="C28" s="161">
        <v>1</v>
      </c>
      <c r="D28" s="161">
        <v>6</v>
      </c>
      <c r="E28" s="162" t="s">
        <v>622</v>
      </c>
      <c r="F28" s="164">
        <v>989000</v>
      </c>
      <c r="G28" s="164">
        <v>1441328</v>
      </c>
      <c r="H28" s="164">
        <f t="shared" si="0"/>
        <v>-452328</v>
      </c>
      <c r="I28" s="372">
        <v>1256412</v>
      </c>
      <c r="J28" s="522"/>
      <c r="K28"/>
      <c r="L28"/>
      <c r="M28"/>
      <c r="N28"/>
      <c r="O28"/>
      <c r="P28"/>
      <c r="Q28"/>
      <c r="R28"/>
      <c r="S28"/>
      <c r="T28"/>
      <c r="U28"/>
      <c r="V28"/>
      <c r="W28"/>
      <c r="X28"/>
      <c r="Y28"/>
      <c r="Z28"/>
      <c r="AA28"/>
      <c r="AB28"/>
      <c r="AC28"/>
      <c r="AD28"/>
      <c r="AE28"/>
      <c r="AF28"/>
      <c r="AG28"/>
      <c r="AH28"/>
      <c r="AI28"/>
    </row>
    <row r="29" spans="1:35" s="95" customFormat="1" ht="15.4" customHeight="1">
      <c r="A29" s="161">
        <v>61043</v>
      </c>
      <c r="B29" s="161">
        <v>1</v>
      </c>
      <c r="C29" s="161">
        <v>1</v>
      </c>
      <c r="D29" s="161">
        <v>6</v>
      </c>
      <c r="E29" s="162" t="s">
        <v>623</v>
      </c>
      <c r="F29" s="190">
        <v>0</v>
      </c>
      <c r="G29" s="190">
        <v>12588</v>
      </c>
      <c r="H29" s="190">
        <f t="shared" si="0"/>
        <v>-12588</v>
      </c>
      <c r="I29" s="364">
        <v>0</v>
      </c>
      <c r="J29" s="522"/>
      <c r="K29"/>
      <c r="L29"/>
      <c r="M29"/>
      <c r="N29"/>
      <c r="O29"/>
      <c r="P29"/>
      <c r="Q29"/>
      <c r="R29"/>
      <c r="S29"/>
      <c r="T29"/>
      <c r="U29"/>
      <c r="V29"/>
      <c r="W29"/>
      <c r="X29"/>
      <c r="Y29"/>
      <c r="Z29"/>
      <c r="AA29"/>
      <c r="AB29"/>
      <c r="AC29"/>
      <c r="AD29"/>
      <c r="AE29"/>
      <c r="AF29"/>
      <c r="AG29"/>
      <c r="AH29"/>
      <c r="AI29"/>
    </row>
    <row r="30" spans="1:35" s="95" customFormat="1" ht="15.4" customHeight="1">
      <c r="A30" s="161">
        <v>61044</v>
      </c>
      <c r="B30" s="161">
        <v>1</v>
      </c>
      <c r="C30" s="161">
        <v>1</v>
      </c>
      <c r="D30" s="161">
        <v>6</v>
      </c>
      <c r="E30" s="162" t="s">
        <v>624</v>
      </c>
      <c r="F30" s="164">
        <v>7149757</v>
      </c>
      <c r="G30" s="164">
        <v>7221198</v>
      </c>
      <c r="H30" s="164">
        <f t="shared" si="0"/>
        <v>-71441</v>
      </c>
      <c r="I30" s="164">
        <v>6718137</v>
      </c>
      <c r="J30" s="522"/>
      <c r="K30"/>
      <c r="L30"/>
      <c r="M30"/>
      <c r="N30"/>
      <c r="O30"/>
      <c r="P30"/>
      <c r="Q30"/>
      <c r="R30"/>
      <c r="S30"/>
      <c r="T30"/>
      <c r="U30"/>
      <c r="V30"/>
      <c r="W30"/>
      <c r="X30"/>
      <c r="Y30"/>
      <c r="Z30"/>
      <c r="AA30"/>
      <c r="AB30"/>
      <c r="AC30"/>
      <c r="AD30"/>
      <c r="AE30"/>
      <c r="AF30"/>
      <c r="AG30"/>
      <c r="AH30"/>
      <c r="AI30"/>
    </row>
    <row r="31" spans="1:35" s="95" customFormat="1" ht="15.4" customHeight="1">
      <c r="A31" s="161">
        <v>61045</v>
      </c>
      <c r="B31" s="161">
        <v>1</v>
      </c>
      <c r="C31" s="161">
        <v>1</v>
      </c>
      <c r="D31" s="161">
        <v>6</v>
      </c>
      <c r="E31" s="162" t="s">
        <v>625</v>
      </c>
      <c r="F31" s="164">
        <v>71400</v>
      </c>
      <c r="G31" s="164">
        <v>71500</v>
      </c>
      <c r="H31" s="164">
        <f t="shared" si="0"/>
        <v>-100</v>
      </c>
      <c r="I31" s="164">
        <v>68800</v>
      </c>
      <c r="J31" s="522"/>
      <c r="K31"/>
      <c r="L31"/>
      <c r="M31"/>
      <c r="N31"/>
      <c r="O31"/>
      <c r="P31"/>
      <c r="Q31"/>
      <c r="R31"/>
      <c r="S31"/>
      <c r="T31"/>
      <c r="U31"/>
      <c r="V31"/>
      <c r="W31"/>
      <c r="X31"/>
      <c r="Y31"/>
      <c r="Z31"/>
      <c r="AA31"/>
      <c r="AB31"/>
      <c r="AC31"/>
      <c r="AD31"/>
      <c r="AE31"/>
      <c r="AF31"/>
      <c r="AG31"/>
      <c r="AH31"/>
      <c r="AI31"/>
    </row>
    <row r="32" spans="1:35" s="95" customFormat="1" ht="15.4" customHeight="1">
      <c r="A32" s="161">
        <v>61046</v>
      </c>
      <c r="B32" s="161">
        <v>1</v>
      </c>
      <c r="C32" s="161">
        <v>1</v>
      </c>
      <c r="D32" s="161">
        <v>6</v>
      </c>
      <c r="E32" s="162" t="s">
        <v>995</v>
      </c>
      <c r="F32" s="364">
        <v>0</v>
      </c>
      <c r="G32" s="164">
        <v>42285</v>
      </c>
      <c r="H32" s="164">
        <f>F32-G32</f>
        <v>-42285</v>
      </c>
      <c r="I32" s="364">
        <v>0</v>
      </c>
      <c r="J32" s="522"/>
      <c r="K32"/>
      <c r="L32"/>
      <c r="M32"/>
      <c r="N32"/>
      <c r="O32"/>
      <c r="P32"/>
      <c r="Q32"/>
      <c r="R32"/>
      <c r="S32"/>
      <c r="T32"/>
      <c r="U32"/>
      <c r="V32"/>
      <c r="W32"/>
      <c r="X32"/>
      <c r="Y32"/>
      <c r="Z32"/>
      <c r="AA32"/>
      <c r="AB32"/>
      <c r="AC32"/>
      <c r="AD32"/>
      <c r="AE32"/>
      <c r="AF32"/>
      <c r="AG32"/>
      <c r="AH32"/>
      <c r="AI32"/>
    </row>
    <row r="33" spans="1:35" s="95" customFormat="1" ht="15.4" customHeight="1">
      <c r="A33" s="161">
        <v>61047</v>
      </c>
      <c r="B33" s="161">
        <v>1</v>
      </c>
      <c r="C33" s="161">
        <v>1</v>
      </c>
      <c r="D33" s="161">
        <v>6</v>
      </c>
      <c r="E33" s="162" t="s">
        <v>626</v>
      </c>
      <c r="F33" s="164">
        <v>1913673</v>
      </c>
      <c r="G33" s="164">
        <v>2051282</v>
      </c>
      <c r="H33" s="164">
        <f t="shared" si="0"/>
        <v>-137609</v>
      </c>
      <c r="I33" s="164">
        <v>1666957</v>
      </c>
      <c r="J33" s="522"/>
      <c r="K33"/>
      <c r="L33"/>
      <c r="M33"/>
      <c r="N33"/>
      <c r="O33"/>
      <c r="P33"/>
      <c r="Q33"/>
      <c r="R33"/>
      <c r="S33"/>
      <c r="T33"/>
      <c r="U33"/>
      <c r="V33"/>
      <c r="W33"/>
      <c r="X33"/>
      <c r="Y33"/>
      <c r="Z33"/>
      <c r="AA33"/>
      <c r="AB33"/>
      <c r="AC33"/>
      <c r="AD33"/>
      <c r="AE33"/>
      <c r="AF33"/>
      <c r="AG33"/>
      <c r="AH33"/>
      <c r="AI33"/>
    </row>
    <row r="34" spans="1:35" s="95" customFormat="1" ht="15.4" customHeight="1">
      <c r="A34" s="161">
        <v>61048</v>
      </c>
      <c r="B34" s="161">
        <v>1</v>
      </c>
      <c r="C34" s="161">
        <v>1</v>
      </c>
      <c r="D34" s="161">
        <v>6</v>
      </c>
      <c r="E34" s="162" t="s">
        <v>627</v>
      </c>
      <c r="F34" s="164">
        <v>442145</v>
      </c>
      <c r="G34" s="164">
        <v>354771</v>
      </c>
      <c r="H34" s="164">
        <f t="shared" si="0"/>
        <v>87374</v>
      </c>
      <c r="I34" s="164">
        <v>427001</v>
      </c>
      <c r="J34" s="522"/>
      <c r="K34"/>
      <c r="L34"/>
      <c r="M34"/>
      <c r="N34"/>
      <c r="O34"/>
      <c r="P34"/>
      <c r="Q34"/>
      <c r="R34"/>
      <c r="S34"/>
      <c r="T34"/>
      <c r="U34"/>
      <c r="V34"/>
      <c r="W34"/>
      <c r="X34"/>
      <c r="Y34"/>
      <c r="Z34"/>
      <c r="AA34"/>
      <c r="AB34"/>
      <c r="AC34"/>
      <c r="AD34"/>
      <c r="AE34"/>
      <c r="AF34"/>
      <c r="AG34"/>
      <c r="AH34"/>
      <c r="AI34"/>
    </row>
    <row r="35" spans="1:35" s="95" customFormat="1" ht="15.4" customHeight="1">
      <c r="A35" s="161">
        <v>61049</v>
      </c>
      <c r="B35" s="161">
        <v>1</v>
      </c>
      <c r="C35" s="161">
        <v>1</v>
      </c>
      <c r="D35" s="161">
        <v>6</v>
      </c>
      <c r="E35" s="162" t="s">
        <v>628</v>
      </c>
      <c r="F35" s="164">
        <v>254340</v>
      </c>
      <c r="G35" s="164">
        <v>13627</v>
      </c>
      <c r="H35" s="164">
        <f t="shared" si="0"/>
        <v>240713</v>
      </c>
      <c r="I35" s="164">
        <v>325591</v>
      </c>
      <c r="J35" s="522"/>
      <c r="K35"/>
      <c r="L35"/>
      <c r="M35"/>
      <c r="N35"/>
      <c r="O35"/>
      <c r="P35"/>
      <c r="Q35"/>
      <c r="R35"/>
      <c r="S35"/>
      <c r="T35"/>
      <c r="U35"/>
      <c r="V35"/>
      <c r="W35"/>
      <c r="X35"/>
      <c r="Y35"/>
      <c r="Z35"/>
      <c r="AA35"/>
      <c r="AB35"/>
      <c r="AC35"/>
      <c r="AD35"/>
      <c r="AE35"/>
      <c r="AF35"/>
      <c r="AG35"/>
      <c r="AH35"/>
      <c r="AI35"/>
    </row>
    <row r="36" spans="1:35" s="95" customFormat="1" ht="15.4" customHeight="1">
      <c r="A36" s="161">
        <v>61053</v>
      </c>
      <c r="B36" s="161">
        <v>1</v>
      </c>
      <c r="C36" s="161">
        <v>1</v>
      </c>
      <c r="D36" s="161">
        <v>6</v>
      </c>
      <c r="E36" s="162" t="s">
        <v>629</v>
      </c>
      <c r="F36" s="164">
        <v>1522655</v>
      </c>
      <c r="G36" s="164">
        <v>1648386</v>
      </c>
      <c r="H36" s="164">
        <f t="shared" si="0"/>
        <v>-125731</v>
      </c>
      <c r="I36" s="164">
        <v>1311755</v>
      </c>
      <c r="J36" s="522"/>
      <c r="K36"/>
      <c r="L36"/>
      <c r="M36"/>
      <c r="N36"/>
      <c r="O36"/>
      <c r="P36"/>
      <c r="Q36"/>
      <c r="R36"/>
      <c r="S36"/>
      <c r="T36"/>
      <c r="U36"/>
      <c r="V36"/>
      <c r="W36"/>
      <c r="X36"/>
      <c r="Y36"/>
      <c r="Z36"/>
      <c r="AA36"/>
      <c r="AB36"/>
      <c r="AC36"/>
      <c r="AD36"/>
      <c r="AE36"/>
      <c r="AF36"/>
      <c r="AG36"/>
      <c r="AH36"/>
      <c r="AI36"/>
    </row>
    <row r="37" spans="1:35" s="95" customFormat="1" ht="15.4" customHeight="1">
      <c r="A37" s="161">
        <v>61054</v>
      </c>
      <c r="B37" s="161">
        <v>1</v>
      </c>
      <c r="C37" s="161">
        <v>1</v>
      </c>
      <c r="D37" s="161">
        <v>6</v>
      </c>
      <c r="E37" s="162" t="s">
        <v>630</v>
      </c>
      <c r="F37" s="372">
        <v>433600</v>
      </c>
      <c r="G37" s="164">
        <v>480113</v>
      </c>
      <c r="H37" s="164">
        <f t="shared" si="0"/>
        <v>-46513</v>
      </c>
      <c r="I37" s="372">
        <v>239733</v>
      </c>
      <c r="J37" s="522"/>
      <c r="K37"/>
      <c r="L37"/>
      <c r="M37"/>
      <c r="N37"/>
      <c r="O37"/>
      <c r="P37"/>
      <c r="Q37"/>
      <c r="R37"/>
      <c r="S37"/>
      <c r="T37"/>
      <c r="U37"/>
      <c r="V37"/>
      <c r="W37"/>
      <c r="X37"/>
      <c r="Y37"/>
      <c r="Z37"/>
      <c r="AA37"/>
      <c r="AB37"/>
      <c r="AC37"/>
      <c r="AD37"/>
      <c r="AE37"/>
      <c r="AF37"/>
      <c r="AG37"/>
      <c r="AH37"/>
      <c r="AI37"/>
    </row>
    <row r="38" spans="1:35" s="95" customFormat="1" ht="15.4" customHeight="1">
      <c r="A38" s="161">
        <v>61055</v>
      </c>
      <c r="B38" s="161">
        <v>1</v>
      </c>
      <c r="C38" s="161">
        <v>1</v>
      </c>
      <c r="D38" s="161">
        <v>6</v>
      </c>
      <c r="E38" s="162" t="s">
        <v>631</v>
      </c>
      <c r="F38" s="164">
        <v>493300</v>
      </c>
      <c r="G38" s="164">
        <v>710194</v>
      </c>
      <c r="H38" s="164">
        <f t="shared" si="0"/>
        <v>-216894</v>
      </c>
      <c r="I38" s="372">
        <v>545571</v>
      </c>
      <c r="J38" s="522"/>
      <c r="K38"/>
      <c r="L38"/>
      <c r="M38"/>
      <c r="N38"/>
      <c r="O38"/>
      <c r="P38"/>
      <c r="Q38"/>
      <c r="R38"/>
      <c r="S38"/>
      <c r="T38"/>
      <c r="U38"/>
      <c r="V38"/>
      <c r="W38"/>
      <c r="X38"/>
      <c r="Y38"/>
      <c r="Z38"/>
      <c r="AA38"/>
      <c r="AB38"/>
      <c r="AC38"/>
      <c r="AD38"/>
      <c r="AE38"/>
      <c r="AF38"/>
      <c r="AG38"/>
      <c r="AH38"/>
      <c r="AI38"/>
    </row>
    <row r="39" spans="1:35" s="95" customFormat="1" ht="15.4" customHeight="1">
      <c r="A39" s="161">
        <v>61056</v>
      </c>
      <c r="B39" s="161">
        <v>1</v>
      </c>
      <c r="C39" s="161">
        <v>1</v>
      </c>
      <c r="D39" s="161">
        <v>6</v>
      </c>
      <c r="E39" s="162" t="s">
        <v>632</v>
      </c>
      <c r="F39" s="164">
        <v>20000</v>
      </c>
      <c r="G39" s="164">
        <v>20400</v>
      </c>
      <c r="H39" s="164">
        <f t="shared" ref="H39:H46" si="1">F39-G39</f>
        <v>-400</v>
      </c>
      <c r="I39" s="372">
        <v>20400</v>
      </c>
      <c r="J39" s="522"/>
      <c r="K39"/>
      <c r="L39"/>
      <c r="M39"/>
      <c r="N39"/>
      <c r="O39"/>
      <c r="P39"/>
      <c r="Q39"/>
      <c r="R39"/>
      <c r="S39"/>
      <c r="T39"/>
      <c r="U39"/>
      <c r="V39"/>
      <c r="W39"/>
      <c r="X39"/>
      <c r="Y39"/>
      <c r="Z39"/>
      <c r="AA39"/>
      <c r="AB39"/>
      <c r="AC39"/>
      <c r="AD39"/>
      <c r="AE39"/>
      <c r="AF39"/>
      <c r="AG39"/>
      <c r="AH39"/>
      <c r="AI39"/>
    </row>
    <row r="40" spans="1:35" s="95" customFormat="1" ht="15.4" customHeight="1">
      <c r="A40" s="161">
        <v>61064</v>
      </c>
      <c r="B40" s="161">
        <v>1</v>
      </c>
      <c r="C40" s="161">
        <v>1</v>
      </c>
      <c r="D40" s="161">
        <v>6</v>
      </c>
      <c r="E40" s="446" t="s">
        <v>633</v>
      </c>
      <c r="F40" s="190">
        <v>643294</v>
      </c>
      <c r="G40" s="164">
        <v>470674</v>
      </c>
      <c r="H40" s="164">
        <f t="shared" si="1"/>
        <v>172620</v>
      </c>
      <c r="I40" s="364">
        <v>171926</v>
      </c>
      <c r="J40" s="522"/>
      <c r="K40"/>
      <c r="L40"/>
      <c r="M40"/>
      <c r="N40"/>
      <c r="O40"/>
      <c r="P40"/>
      <c r="Q40"/>
      <c r="R40"/>
      <c r="S40"/>
      <c r="T40"/>
      <c r="U40"/>
      <c r="V40"/>
      <c r="W40"/>
      <c r="X40"/>
      <c r="Y40"/>
      <c r="Z40"/>
      <c r="AA40"/>
      <c r="AB40"/>
      <c r="AC40"/>
      <c r="AD40"/>
      <c r="AE40"/>
      <c r="AF40"/>
      <c r="AG40"/>
      <c r="AH40"/>
      <c r="AI40"/>
    </row>
    <row r="41" spans="1:35" s="95" customFormat="1" ht="15.4" customHeight="1">
      <c r="A41" s="161">
        <v>61075</v>
      </c>
      <c r="B41" s="161">
        <v>1</v>
      </c>
      <c r="C41" s="161">
        <v>1</v>
      </c>
      <c r="D41" s="161">
        <v>6</v>
      </c>
      <c r="E41" s="446" t="s">
        <v>634</v>
      </c>
      <c r="F41" s="164">
        <v>37931</v>
      </c>
      <c r="G41" s="164">
        <v>45746</v>
      </c>
      <c r="H41" s="164">
        <f t="shared" si="1"/>
        <v>-7815</v>
      </c>
      <c r="I41" s="364">
        <v>11815</v>
      </c>
      <c r="J41" s="522"/>
      <c r="K41"/>
      <c r="L41"/>
      <c r="M41"/>
      <c r="N41"/>
      <c r="O41"/>
      <c r="P41"/>
      <c r="Q41"/>
      <c r="R41"/>
      <c r="S41"/>
      <c r="T41"/>
      <c r="U41"/>
      <c r="V41"/>
      <c r="W41"/>
      <c r="X41"/>
      <c r="Y41"/>
      <c r="Z41"/>
      <c r="AA41"/>
      <c r="AB41"/>
      <c r="AC41"/>
      <c r="AD41"/>
      <c r="AE41"/>
      <c r="AF41"/>
      <c r="AG41"/>
      <c r="AH41"/>
      <c r="AI41"/>
    </row>
    <row r="42" spans="1:35" s="95" customFormat="1" ht="15.4" customHeight="1">
      <c r="A42" s="161">
        <v>61076</v>
      </c>
      <c r="B42" s="161">
        <v>1</v>
      </c>
      <c r="C42" s="161">
        <v>1</v>
      </c>
      <c r="D42" s="161">
        <v>6</v>
      </c>
      <c r="E42" s="446" t="s">
        <v>635</v>
      </c>
      <c r="F42" s="164">
        <v>29500</v>
      </c>
      <c r="G42" s="164">
        <v>7252</v>
      </c>
      <c r="H42" s="164">
        <f t="shared" si="1"/>
        <v>22248</v>
      </c>
      <c r="I42" s="364">
        <v>40516</v>
      </c>
      <c r="J42" s="522"/>
      <c r="K42"/>
      <c r="L42"/>
      <c r="M42"/>
      <c r="N42"/>
      <c r="O42"/>
      <c r="P42"/>
      <c r="Q42"/>
      <c r="R42"/>
      <c r="S42"/>
      <c r="T42"/>
      <c r="U42"/>
      <c r="V42"/>
      <c r="W42"/>
      <c r="X42"/>
      <c r="Y42"/>
      <c r="Z42"/>
      <c r="AA42"/>
      <c r="AB42"/>
      <c r="AC42"/>
      <c r="AD42"/>
      <c r="AE42"/>
      <c r="AF42"/>
      <c r="AG42"/>
      <c r="AH42"/>
      <c r="AI42"/>
    </row>
    <row r="43" spans="1:35" s="95" customFormat="1" ht="15.4" customHeight="1">
      <c r="A43" s="161">
        <v>61078</v>
      </c>
      <c r="B43" s="161">
        <v>1</v>
      </c>
      <c r="C43" s="161">
        <v>1</v>
      </c>
      <c r="D43" s="161">
        <v>6</v>
      </c>
      <c r="E43" s="446" t="s">
        <v>996</v>
      </c>
      <c r="F43" s="364">
        <v>0</v>
      </c>
      <c r="G43" s="164">
        <v>8283</v>
      </c>
      <c r="H43" s="164">
        <f>F43-G43</f>
        <v>-8283</v>
      </c>
      <c r="I43" s="364">
        <v>0</v>
      </c>
      <c r="J43" s="522"/>
      <c r="K43"/>
      <c r="L43"/>
      <c r="M43"/>
      <c r="N43"/>
      <c r="O43"/>
      <c r="P43"/>
      <c r="Q43"/>
      <c r="R43"/>
      <c r="S43"/>
      <c r="T43"/>
      <c r="U43"/>
      <c r="V43"/>
      <c r="W43"/>
      <c r="X43"/>
      <c r="Y43"/>
      <c r="Z43"/>
      <c r="AA43"/>
      <c r="AB43"/>
      <c r="AC43"/>
      <c r="AD43"/>
      <c r="AE43"/>
      <c r="AF43"/>
      <c r="AG43"/>
      <c r="AH43"/>
      <c r="AI43"/>
    </row>
    <row r="44" spans="1:35" s="95" customFormat="1" ht="15.4" customHeight="1">
      <c r="A44" s="161">
        <v>61991</v>
      </c>
      <c r="B44" s="161">
        <v>1</v>
      </c>
      <c r="C44" s="161">
        <v>1</v>
      </c>
      <c r="D44" s="161">
        <v>6</v>
      </c>
      <c r="E44" s="162" t="s">
        <v>140</v>
      </c>
      <c r="F44" s="164">
        <v>2296102</v>
      </c>
      <c r="G44" s="164">
        <v>2369625</v>
      </c>
      <c r="H44" s="164">
        <f t="shared" si="1"/>
        <v>-73523</v>
      </c>
      <c r="I44" s="372">
        <v>2333058</v>
      </c>
      <c r="J44" s="522"/>
      <c r="K44"/>
      <c r="L44"/>
      <c r="M44"/>
      <c r="N44"/>
      <c r="O44"/>
      <c r="P44"/>
      <c r="Q44"/>
      <c r="R44"/>
      <c r="S44"/>
      <c r="T44"/>
      <c r="U44"/>
      <c r="V44"/>
      <c r="W44"/>
      <c r="X44"/>
      <c r="Y44"/>
      <c r="Z44"/>
      <c r="AA44"/>
      <c r="AB44"/>
      <c r="AC44"/>
      <c r="AD44"/>
      <c r="AE44"/>
      <c r="AF44"/>
      <c r="AG44"/>
      <c r="AH44"/>
      <c r="AI44"/>
    </row>
    <row r="45" spans="1:35" s="95" customFormat="1" ht="15.4" customHeight="1">
      <c r="A45" s="161">
        <v>75031</v>
      </c>
      <c r="B45" s="161">
        <v>1</v>
      </c>
      <c r="C45" s="161">
        <v>1</v>
      </c>
      <c r="D45" s="161">
        <v>6</v>
      </c>
      <c r="E45" s="162" t="s">
        <v>660</v>
      </c>
      <c r="F45" s="364">
        <v>0</v>
      </c>
      <c r="G45" s="164">
        <v>3226</v>
      </c>
      <c r="H45" s="164">
        <f>F45-G45</f>
        <v>-3226</v>
      </c>
      <c r="I45" s="364">
        <v>0</v>
      </c>
      <c r="J45" s="522"/>
      <c r="K45"/>
      <c r="L45"/>
      <c r="M45"/>
      <c r="N45"/>
      <c r="O45"/>
      <c r="P45"/>
      <c r="Q45"/>
      <c r="R45"/>
      <c r="S45"/>
      <c r="T45"/>
      <c r="U45"/>
      <c r="V45"/>
      <c r="W45"/>
      <c r="X45"/>
      <c r="Y45"/>
      <c r="Z45"/>
      <c r="AA45"/>
      <c r="AB45"/>
      <c r="AC45"/>
      <c r="AD45"/>
      <c r="AE45"/>
      <c r="AF45"/>
      <c r="AG45"/>
      <c r="AH45"/>
      <c r="AI45"/>
    </row>
    <row r="46" spans="1:35" s="87" customFormat="1" ht="15.4" customHeight="1">
      <c r="A46" s="163"/>
      <c r="B46" s="163">
        <v>2</v>
      </c>
      <c r="C46" s="163">
        <v>1</v>
      </c>
      <c r="D46" s="163">
        <v>6</v>
      </c>
      <c r="E46" s="91" t="s">
        <v>139</v>
      </c>
      <c r="F46" s="319">
        <f>SUM(F47:F55)+SUM(F64:F73)+SUM(F60:F63)</f>
        <v>155936598</v>
      </c>
      <c r="G46" s="319">
        <f>SUM(G47:G64)+SUM(G65:G73)</f>
        <v>154423519</v>
      </c>
      <c r="H46" s="319">
        <f t="shared" si="1"/>
        <v>1513079</v>
      </c>
      <c r="I46" s="319">
        <f>SUM(I47:I63)+SUM(I64:I73)</f>
        <v>158260827</v>
      </c>
      <c r="J46" s="522"/>
      <c r="K46"/>
      <c r="L46"/>
      <c r="M46"/>
      <c r="N46"/>
      <c r="O46"/>
      <c r="P46"/>
      <c r="Q46"/>
      <c r="R46"/>
      <c r="S46"/>
      <c r="T46"/>
      <c r="U46"/>
      <c r="V46"/>
      <c r="W46"/>
      <c r="X46"/>
      <c r="Y46"/>
      <c r="Z46"/>
      <c r="AA46"/>
      <c r="AB46"/>
      <c r="AC46"/>
      <c r="AD46"/>
      <c r="AE46"/>
      <c r="AF46"/>
      <c r="AG46"/>
      <c r="AH46"/>
      <c r="AI46"/>
    </row>
    <row r="47" spans="1:35" s="95" customFormat="1" ht="15.4" customHeight="1">
      <c r="A47" s="161">
        <v>60011</v>
      </c>
      <c r="B47" s="161">
        <v>2</v>
      </c>
      <c r="C47" s="161">
        <v>1</v>
      </c>
      <c r="D47" s="161">
        <v>6</v>
      </c>
      <c r="E47" s="162" t="s">
        <v>136</v>
      </c>
      <c r="F47" s="164">
        <v>106339050</v>
      </c>
      <c r="G47" s="164">
        <v>105095412</v>
      </c>
      <c r="H47" s="164">
        <f t="shared" si="0"/>
        <v>1243638</v>
      </c>
      <c r="I47" s="164">
        <v>107375743</v>
      </c>
      <c r="J47" s="522"/>
      <c r="K47"/>
      <c r="L47"/>
      <c r="M47"/>
      <c r="N47"/>
      <c r="O47"/>
      <c r="P47"/>
      <c r="Q47"/>
      <c r="R47"/>
      <c r="S47"/>
      <c r="T47"/>
      <c r="U47"/>
      <c r="V47"/>
      <c r="W47"/>
      <c r="X47"/>
      <c r="Y47"/>
      <c r="Z47"/>
      <c r="AA47"/>
      <c r="AB47"/>
      <c r="AC47"/>
      <c r="AD47"/>
      <c r="AE47"/>
      <c r="AF47"/>
      <c r="AG47"/>
      <c r="AH47"/>
      <c r="AI47"/>
    </row>
    <row r="48" spans="1:35" s="95" customFormat="1" ht="15.4" customHeight="1">
      <c r="A48" s="161">
        <v>60021</v>
      </c>
      <c r="B48" s="161">
        <v>2</v>
      </c>
      <c r="C48" s="161">
        <v>1</v>
      </c>
      <c r="D48" s="161">
        <v>6</v>
      </c>
      <c r="E48" s="162" t="s">
        <v>137</v>
      </c>
      <c r="F48" s="164">
        <v>330884</v>
      </c>
      <c r="G48" s="164">
        <v>602744</v>
      </c>
      <c r="H48" s="164">
        <f t="shared" si="0"/>
        <v>-271860</v>
      </c>
      <c r="I48" s="164">
        <v>640574</v>
      </c>
      <c r="J48" s="522"/>
      <c r="K48"/>
      <c r="L48"/>
      <c r="M48"/>
      <c r="N48"/>
      <c r="O48"/>
      <c r="P48"/>
      <c r="Q48"/>
      <c r="R48"/>
      <c r="S48"/>
      <c r="T48"/>
      <c r="U48"/>
      <c r="V48"/>
      <c r="W48"/>
      <c r="X48"/>
      <c r="Y48"/>
      <c r="Z48"/>
      <c r="AA48"/>
      <c r="AB48"/>
      <c r="AC48"/>
      <c r="AD48"/>
      <c r="AE48"/>
      <c r="AF48"/>
      <c r="AG48"/>
      <c r="AH48"/>
      <c r="AI48"/>
    </row>
    <row r="49" spans="1:35" s="95" customFormat="1" ht="15.4" customHeight="1">
      <c r="A49" s="161">
        <v>61011</v>
      </c>
      <c r="B49" s="161">
        <v>2</v>
      </c>
      <c r="C49" s="161">
        <v>1</v>
      </c>
      <c r="D49" s="161">
        <v>6</v>
      </c>
      <c r="E49" s="162" t="s">
        <v>606</v>
      </c>
      <c r="F49" s="164">
        <v>5537187</v>
      </c>
      <c r="G49" s="164">
        <v>5371211</v>
      </c>
      <c r="H49" s="164">
        <f t="shared" si="0"/>
        <v>165976</v>
      </c>
      <c r="I49" s="164">
        <v>5440105</v>
      </c>
      <c r="J49" s="522"/>
      <c r="K49"/>
      <c r="L49"/>
      <c r="M49"/>
      <c r="N49"/>
      <c r="O49"/>
      <c r="P49"/>
      <c r="Q49"/>
      <c r="R49"/>
      <c r="S49"/>
      <c r="T49"/>
      <c r="U49"/>
      <c r="V49"/>
      <c r="W49"/>
      <c r="X49"/>
      <c r="Y49"/>
      <c r="Z49"/>
      <c r="AA49"/>
      <c r="AB49"/>
      <c r="AC49"/>
      <c r="AD49"/>
      <c r="AE49"/>
      <c r="AF49"/>
      <c r="AG49"/>
      <c r="AH49"/>
      <c r="AI49"/>
    </row>
    <row r="50" spans="1:35" s="95" customFormat="1" ht="15.4" customHeight="1">
      <c r="A50" s="161">
        <v>61012</v>
      </c>
      <c r="B50" s="161">
        <v>2</v>
      </c>
      <c r="C50" s="161">
        <v>1</v>
      </c>
      <c r="D50" s="161">
        <v>6</v>
      </c>
      <c r="E50" s="162" t="s">
        <v>607</v>
      </c>
      <c r="F50" s="164">
        <v>226572</v>
      </c>
      <c r="G50" s="164">
        <v>185807</v>
      </c>
      <c r="H50" s="164">
        <f t="shared" si="0"/>
        <v>40765</v>
      </c>
      <c r="I50" s="164">
        <v>155125</v>
      </c>
      <c r="J50" s="522"/>
      <c r="K50"/>
      <c r="L50"/>
      <c r="M50"/>
      <c r="N50"/>
      <c r="O50"/>
      <c r="P50"/>
      <c r="Q50"/>
      <c r="R50"/>
      <c r="S50"/>
      <c r="T50"/>
      <c r="U50"/>
      <c r="V50"/>
      <c r="W50"/>
      <c r="X50"/>
      <c r="Y50"/>
      <c r="Z50"/>
      <c r="AA50"/>
      <c r="AB50"/>
      <c r="AC50"/>
      <c r="AD50"/>
      <c r="AE50"/>
      <c r="AF50"/>
      <c r="AG50"/>
      <c r="AH50"/>
      <c r="AI50"/>
    </row>
    <row r="51" spans="1:35" s="95" customFormat="1" ht="15.4" customHeight="1">
      <c r="A51" s="161">
        <v>61013</v>
      </c>
      <c r="B51" s="161">
        <v>2</v>
      </c>
      <c r="C51" s="161">
        <v>1</v>
      </c>
      <c r="D51" s="161">
        <v>6</v>
      </c>
      <c r="E51" s="162" t="s">
        <v>608</v>
      </c>
      <c r="F51" s="164">
        <v>215141</v>
      </c>
      <c r="G51" s="164">
        <v>244445</v>
      </c>
      <c r="H51" s="164">
        <f t="shared" si="0"/>
        <v>-29304</v>
      </c>
      <c r="I51" s="164">
        <v>194974</v>
      </c>
      <c r="J51" s="522"/>
      <c r="K51"/>
      <c r="L51"/>
      <c r="M51"/>
      <c r="N51"/>
      <c r="O51"/>
      <c r="P51"/>
      <c r="Q51"/>
      <c r="R51"/>
      <c r="S51"/>
      <c r="T51"/>
      <c r="U51"/>
      <c r="V51"/>
      <c r="W51"/>
      <c r="X51"/>
      <c r="Y51"/>
      <c r="Z51"/>
      <c r="AA51"/>
      <c r="AB51"/>
      <c r="AC51"/>
      <c r="AD51"/>
      <c r="AE51"/>
      <c r="AF51"/>
      <c r="AG51"/>
      <c r="AH51"/>
      <c r="AI51"/>
    </row>
    <row r="52" spans="1:35" s="95" customFormat="1" ht="15.4" customHeight="1">
      <c r="A52" s="161">
        <v>61015</v>
      </c>
      <c r="B52" s="161">
        <v>2</v>
      </c>
      <c r="C52" s="161">
        <v>1</v>
      </c>
      <c r="D52" s="161">
        <v>6</v>
      </c>
      <c r="E52" s="162" t="s">
        <v>610</v>
      </c>
      <c r="F52" s="164">
        <v>412000</v>
      </c>
      <c r="G52" s="164">
        <v>412032</v>
      </c>
      <c r="H52" s="164">
        <f t="shared" si="0"/>
        <v>-32</v>
      </c>
      <c r="I52" s="164">
        <v>406748</v>
      </c>
      <c r="J52" s="522"/>
      <c r="K52"/>
      <c r="L52"/>
      <c r="M52"/>
      <c r="N52"/>
      <c r="O52"/>
      <c r="P52"/>
      <c r="Q52"/>
      <c r="R52"/>
      <c r="S52"/>
      <c r="T52"/>
      <c r="U52"/>
      <c r="V52"/>
      <c r="W52"/>
      <c r="X52"/>
      <c r="Y52"/>
      <c r="Z52"/>
      <c r="AA52"/>
      <c r="AB52"/>
      <c r="AC52"/>
      <c r="AD52"/>
      <c r="AE52"/>
      <c r="AF52"/>
      <c r="AG52"/>
      <c r="AH52"/>
      <c r="AI52"/>
    </row>
    <row r="53" spans="1:35" s="95" customFormat="1" ht="15.4" customHeight="1">
      <c r="A53" s="161">
        <v>61016</v>
      </c>
      <c r="B53" s="161">
        <v>2</v>
      </c>
      <c r="C53" s="161">
        <v>1</v>
      </c>
      <c r="D53" s="161">
        <v>6</v>
      </c>
      <c r="E53" s="162" t="s">
        <v>611</v>
      </c>
      <c r="F53" s="164">
        <v>42268</v>
      </c>
      <c r="G53" s="164">
        <v>34405</v>
      </c>
      <c r="H53" s="164">
        <f t="shared" si="0"/>
        <v>7863</v>
      </c>
      <c r="I53" s="164">
        <v>29663</v>
      </c>
      <c r="J53" s="522"/>
      <c r="K53"/>
      <c r="L53"/>
      <c r="M53"/>
      <c r="N53"/>
      <c r="O53"/>
      <c r="P53"/>
      <c r="Q53"/>
      <c r="R53"/>
      <c r="S53"/>
      <c r="T53"/>
      <c r="U53"/>
      <c r="V53"/>
      <c r="W53"/>
      <c r="X53"/>
      <c r="Y53"/>
      <c r="Z53"/>
      <c r="AA53"/>
      <c r="AB53"/>
      <c r="AC53"/>
      <c r="AD53"/>
      <c r="AE53"/>
      <c r="AF53"/>
      <c r="AG53"/>
      <c r="AH53"/>
      <c r="AI53"/>
    </row>
    <row r="54" spans="1:35" s="95" customFormat="1" ht="15.4" customHeight="1">
      <c r="A54" s="161">
        <v>61017</v>
      </c>
      <c r="B54" s="161">
        <v>2</v>
      </c>
      <c r="C54" s="161">
        <v>1</v>
      </c>
      <c r="D54" s="161">
        <v>6</v>
      </c>
      <c r="E54" s="162" t="s">
        <v>612</v>
      </c>
      <c r="F54" s="164">
        <v>442234</v>
      </c>
      <c r="G54" s="164">
        <v>314950</v>
      </c>
      <c r="H54" s="164">
        <f t="shared" si="0"/>
        <v>127284</v>
      </c>
      <c r="I54" s="164">
        <v>79928</v>
      </c>
      <c r="J54" s="522"/>
      <c r="K54"/>
      <c r="L54"/>
      <c r="M54"/>
      <c r="N54"/>
      <c r="O54"/>
      <c r="P54"/>
      <c r="Q54"/>
      <c r="R54"/>
      <c r="S54"/>
      <c r="T54"/>
      <c r="U54"/>
      <c r="V54"/>
      <c r="W54"/>
      <c r="X54"/>
      <c r="Y54"/>
      <c r="Z54"/>
      <c r="AA54"/>
      <c r="AB54"/>
      <c r="AC54"/>
      <c r="AD54"/>
      <c r="AE54"/>
      <c r="AF54"/>
      <c r="AG54"/>
      <c r="AH54"/>
      <c r="AI54"/>
    </row>
    <row r="55" spans="1:35" s="95" customFormat="1" ht="15.4" customHeight="1">
      <c r="A55" s="161">
        <v>61021</v>
      </c>
      <c r="B55" s="161">
        <v>2</v>
      </c>
      <c r="C55" s="161">
        <v>1</v>
      </c>
      <c r="D55" s="161">
        <v>6</v>
      </c>
      <c r="E55" s="162" t="s">
        <v>614</v>
      </c>
      <c r="F55" s="164">
        <v>2840828</v>
      </c>
      <c r="G55" s="164">
        <v>2750941</v>
      </c>
      <c r="H55" s="164">
        <f t="shared" si="0"/>
        <v>89887</v>
      </c>
      <c r="I55" s="164">
        <v>2784127</v>
      </c>
      <c r="J55" s="522"/>
      <c r="K55"/>
      <c r="L55"/>
      <c r="M55"/>
      <c r="N55"/>
      <c r="O55"/>
      <c r="P55"/>
      <c r="Q55"/>
      <c r="R55"/>
      <c r="S55"/>
      <c r="T55"/>
      <c r="U55"/>
      <c r="V55"/>
      <c r="W55"/>
      <c r="X55"/>
      <c r="Y55"/>
      <c r="Z55"/>
      <c r="AA55"/>
      <c r="AB55"/>
      <c r="AC55"/>
      <c r="AD55"/>
      <c r="AE55"/>
      <c r="AF55"/>
      <c r="AG55"/>
      <c r="AH55"/>
      <c r="AI55"/>
    </row>
    <row r="56" spans="1:35" s="95" customFormat="1" ht="30.95" customHeight="1">
      <c r="A56" s="550" t="s">
        <v>636</v>
      </c>
      <c r="B56" s="550"/>
      <c r="C56" s="550"/>
      <c r="D56" s="550"/>
      <c r="E56" s="550"/>
      <c r="F56" s="550"/>
      <c r="G56" s="550"/>
      <c r="H56" s="550"/>
      <c r="I56" s="550"/>
      <c r="J56" s="522"/>
      <c r="K56"/>
      <c r="L56"/>
      <c r="M56"/>
      <c r="N56"/>
      <c r="O56"/>
      <c r="P56"/>
      <c r="Q56"/>
      <c r="R56"/>
      <c r="S56"/>
      <c r="T56"/>
      <c r="U56"/>
      <c r="V56"/>
      <c r="W56"/>
      <c r="X56"/>
      <c r="Y56"/>
      <c r="Z56"/>
      <c r="AA56"/>
      <c r="AB56"/>
      <c r="AC56"/>
      <c r="AD56"/>
      <c r="AE56"/>
      <c r="AF56"/>
      <c r="AG56"/>
      <c r="AH56"/>
      <c r="AI56"/>
    </row>
    <row r="57" spans="1:35" s="95" customFormat="1" ht="20.100000000000001" customHeight="1">
      <c r="A57" s="216"/>
      <c r="B57" s="216"/>
      <c r="C57" s="216"/>
      <c r="D57" s="216"/>
      <c r="E57" s="520"/>
      <c r="F57" s="552" t="s">
        <v>291</v>
      </c>
      <c r="G57" s="552"/>
      <c r="H57" s="552"/>
      <c r="I57" s="552"/>
      <c r="J57" s="522"/>
      <c r="K57"/>
      <c r="L57"/>
      <c r="M57"/>
      <c r="N57"/>
      <c r="O57"/>
      <c r="P57"/>
      <c r="Q57"/>
      <c r="R57"/>
      <c r="S57"/>
      <c r="T57"/>
      <c r="U57"/>
      <c r="V57"/>
      <c r="W57"/>
      <c r="X57"/>
      <c r="Y57"/>
      <c r="Z57"/>
      <c r="AA57"/>
      <c r="AB57"/>
      <c r="AC57"/>
      <c r="AD57"/>
      <c r="AE57"/>
      <c r="AF57"/>
      <c r="AG57"/>
      <c r="AH57"/>
      <c r="AI57"/>
    </row>
    <row r="58" spans="1:35" s="95" customFormat="1" ht="16.5" customHeight="1">
      <c r="A58" s="553" t="s">
        <v>0</v>
      </c>
      <c r="B58" s="553"/>
      <c r="C58" s="553"/>
      <c r="D58" s="553"/>
      <c r="E58" s="554" t="s">
        <v>381</v>
      </c>
      <c r="F58" s="553">
        <v>2024</v>
      </c>
      <c r="G58" s="553"/>
      <c r="H58" s="553"/>
      <c r="I58" s="555" t="s">
        <v>382</v>
      </c>
      <c r="J58" s="522"/>
      <c r="K58"/>
      <c r="L58"/>
      <c r="M58"/>
      <c r="N58"/>
      <c r="O58"/>
      <c r="P58"/>
      <c r="Q58"/>
      <c r="R58"/>
      <c r="S58"/>
      <c r="T58"/>
      <c r="U58"/>
      <c r="V58"/>
      <c r="W58"/>
      <c r="X58"/>
      <c r="Y58"/>
      <c r="Z58"/>
      <c r="AA58"/>
      <c r="AB58"/>
      <c r="AC58"/>
      <c r="AD58"/>
      <c r="AE58"/>
      <c r="AF58"/>
      <c r="AG58"/>
      <c r="AH58"/>
      <c r="AI58"/>
    </row>
    <row r="59" spans="1:35" s="95" customFormat="1" ht="16.5" customHeight="1">
      <c r="A59" s="281" t="s">
        <v>3</v>
      </c>
      <c r="B59" s="281" t="s">
        <v>4</v>
      </c>
      <c r="C59" s="217" t="s">
        <v>5</v>
      </c>
      <c r="D59" s="281" t="s">
        <v>6</v>
      </c>
      <c r="E59" s="553"/>
      <c r="F59" s="218" t="s">
        <v>293</v>
      </c>
      <c r="G59" s="218" t="s">
        <v>330</v>
      </c>
      <c r="H59" s="225" t="s">
        <v>605</v>
      </c>
      <c r="I59" s="556"/>
      <c r="J59" s="522"/>
      <c r="K59"/>
      <c r="L59"/>
      <c r="M59"/>
      <c r="N59"/>
      <c r="O59"/>
      <c r="P59"/>
      <c r="Q59"/>
      <c r="R59"/>
      <c r="S59"/>
      <c r="T59"/>
      <c r="U59"/>
      <c r="V59"/>
      <c r="W59"/>
      <c r="X59"/>
      <c r="Y59"/>
      <c r="Z59"/>
      <c r="AA59"/>
      <c r="AB59"/>
      <c r="AC59"/>
      <c r="AD59"/>
      <c r="AE59"/>
      <c r="AF59"/>
      <c r="AG59"/>
      <c r="AH59"/>
      <c r="AI59"/>
    </row>
    <row r="60" spans="1:35" s="95" customFormat="1" ht="15.6" customHeight="1">
      <c r="A60" s="161">
        <v>61022</v>
      </c>
      <c r="B60" s="161">
        <v>2</v>
      </c>
      <c r="C60" s="161">
        <v>1</v>
      </c>
      <c r="D60" s="161">
        <v>6</v>
      </c>
      <c r="E60" s="162" t="s">
        <v>615</v>
      </c>
      <c r="F60" s="164">
        <v>174851</v>
      </c>
      <c r="G60" s="164">
        <v>193635</v>
      </c>
      <c r="H60" s="164">
        <f t="shared" ref="H60:H85" si="2">F60-G60</f>
        <v>-18784</v>
      </c>
      <c r="I60" s="164">
        <v>168710</v>
      </c>
      <c r="J60" s="522"/>
      <c r="K60"/>
      <c r="L60"/>
      <c r="M60"/>
      <c r="N60"/>
      <c r="O60"/>
      <c r="P60"/>
      <c r="Q60"/>
      <c r="R60"/>
      <c r="S60"/>
      <c r="T60"/>
      <c r="U60"/>
      <c r="V60"/>
      <c r="W60"/>
      <c r="X60"/>
      <c r="Y60"/>
      <c r="Z60"/>
      <c r="AA60"/>
      <c r="AB60"/>
      <c r="AC60"/>
      <c r="AD60"/>
      <c r="AE60"/>
      <c r="AF60"/>
      <c r="AG60"/>
      <c r="AH60"/>
      <c r="AI60"/>
    </row>
    <row r="61" spans="1:35" s="95" customFormat="1" ht="15.6" customHeight="1">
      <c r="A61" s="161">
        <v>61025</v>
      </c>
      <c r="B61" s="161">
        <v>2</v>
      </c>
      <c r="C61" s="161">
        <v>1</v>
      </c>
      <c r="D61" s="161">
        <v>6</v>
      </c>
      <c r="E61" s="162" t="s">
        <v>997</v>
      </c>
      <c r="F61" s="164">
        <v>1662026</v>
      </c>
      <c r="G61" s="164">
        <v>1568119</v>
      </c>
      <c r="H61" s="164">
        <f t="shared" si="2"/>
        <v>93907</v>
      </c>
      <c r="I61" s="164">
        <v>1567898</v>
      </c>
      <c r="J61" s="522"/>
      <c r="K61"/>
      <c r="L61"/>
      <c r="M61"/>
      <c r="N61"/>
      <c r="O61"/>
      <c r="P61"/>
      <c r="Q61"/>
      <c r="R61"/>
      <c r="S61"/>
      <c r="T61"/>
      <c r="U61"/>
      <c r="V61"/>
      <c r="W61"/>
      <c r="X61"/>
      <c r="Y61"/>
      <c r="Z61"/>
      <c r="AA61"/>
      <c r="AB61"/>
      <c r="AC61"/>
      <c r="AD61"/>
      <c r="AE61"/>
      <c r="AF61"/>
      <c r="AG61"/>
      <c r="AH61"/>
      <c r="AI61"/>
    </row>
    <row r="62" spans="1:35" s="95" customFormat="1" ht="15.6" customHeight="1">
      <c r="A62" s="161">
        <v>61026</v>
      </c>
      <c r="B62" s="161">
        <v>2</v>
      </c>
      <c r="C62" s="161">
        <v>1</v>
      </c>
      <c r="D62" s="161">
        <v>6</v>
      </c>
      <c r="E62" s="162" t="s">
        <v>618</v>
      </c>
      <c r="F62" s="164">
        <v>172000</v>
      </c>
      <c r="G62" s="164">
        <v>169460</v>
      </c>
      <c r="H62" s="164">
        <f t="shared" si="2"/>
        <v>2540</v>
      </c>
      <c r="I62" s="164">
        <v>172117</v>
      </c>
      <c r="J62" s="522"/>
      <c r="K62"/>
      <c r="L62"/>
      <c r="M62"/>
      <c r="N62"/>
      <c r="O62"/>
      <c r="P62"/>
      <c r="Q62"/>
      <c r="R62"/>
      <c r="S62"/>
      <c r="T62"/>
      <c r="U62"/>
      <c r="V62"/>
      <c r="W62"/>
      <c r="X62"/>
      <c r="Y62"/>
      <c r="Z62"/>
      <c r="AA62"/>
      <c r="AB62"/>
      <c r="AC62"/>
      <c r="AD62"/>
      <c r="AE62"/>
      <c r="AF62"/>
      <c r="AG62"/>
      <c r="AH62"/>
      <c r="AI62"/>
    </row>
    <row r="63" spans="1:35" s="95" customFormat="1" ht="15.6" customHeight="1">
      <c r="A63" s="161">
        <v>61031</v>
      </c>
      <c r="B63" s="161">
        <v>2</v>
      </c>
      <c r="C63" s="161">
        <v>1</v>
      </c>
      <c r="D63" s="161">
        <v>6</v>
      </c>
      <c r="E63" s="162" t="s">
        <v>138</v>
      </c>
      <c r="F63" s="164">
        <v>8846032</v>
      </c>
      <c r="G63" s="164">
        <v>10006071</v>
      </c>
      <c r="H63" s="164">
        <f>F63-G63</f>
        <v>-1160039</v>
      </c>
      <c r="I63" s="164">
        <v>9535103</v>
      </c>
      <c r="J63" s="522"/>
      <c r="K63"/>
      <c r="L63"/>
      <c r="M63"/>
      <c r="N63"/>
      <c r="O63"/>
      <c r="P63"/>
      <c r="Q63"/>
      <c r="R63"/>
      <c r="S63"/>
      <c r="T63"/>
      <c r="U63"/>
      <c r="V63"/>
      <c r="W63"/>
      <c r="X63"/>
      <c r="Y63"/>
      <c r="Z63"/>
      <c r="AA63"/>
      <c r="AB63"/>
      <c r="AC63"/>
      <c r="AD63"/>
      <c r="AE63"/>
      <c r="AF63"/>
      <c r="AG63"/>
      <c r="AH63"/>
      <c r="AI63"/>
    </row>
    <row r="64" spans="1:35" s="95" customFormat="1" ht="15.6" customHeight="1">
      <c r="A64" s="161">
        <v>61035</v>
      </c>
      <c r="B64" s="161">
        <v>2</v>
      </c>
      <c r="C64" s="161">
        <v>1</v>
      </c>
      <c r="D64" s="161">
        <v>6</v>
      </c>
      <c r="E64" s="162" t="s">
        <v>620</v>
      </c>
      <c r="F64" s="364">
        <v>0</v>
      </c>
      <c r="G64" s="364">
        <v>0</v>
      </c>
      <c r="H64" s="364">
        <f t="shared" si="2"/>
        <v>0</v>
      </c>
      <c r="I64" s="164">
        <v>205</v>
      </c>
      <c r="J64" s="522"/>
      <c r="K64"/>
      <c r="L64"/>
      <c r="M64"/>
      <c r="N64"/>
      <c r="O64"/>
      <c r="P64"/>
      <c r="Q64"/>
      <c r="R64"/>
      <c r="S64"/>
      <c r="T64"/>
      <c r="U64"/>
      <c r="V64"/>
      <c r="W64"/>
      <c r="X64"/>
      <c r="Y64"/>
      <c r="Z64"/>
      <c r="AA64"/>
      <c r="AB64"/>
      <c r="AC64"/>
      <c r="AD64"/>
      <c r="AE64"/>
      <c r="AF64"/>
      <c r="AG64"/>
      <c r="AH64"/>
      <c r="AI64"/>
    </row>
    <row r="65" spans="1:35" s="95" customFormat="1" ht="15.6" customHeight="1">
      <c r="A65" s="161">
        <v>61041</v>
      </c>
      <c r="B65" s="161">
        <v>2</v>
      </c>
      <c r="C65" s="161">
        <v>1</v>
      </c>
      <c r="D65" s="161">
        <v>6</v>
      </c>
      <c r="E65" s="162" t="s">
        <v>637</v>
      </c>
      <c r="F65" s="364">
        <v>0</v>
      </c>
      <c r="G65" s="164">
        <v>22215</v>
      </c>
      <c r="H65" s="164">
        <f>F65-G65</f>
        <v>-22215</v>
      </c>
      <c r="I65" s="164">
        <v>288741</v>
      </c>
      <c r="J65" s="522"/>
      <c r="K65"/>
      <c r="L65"/>
      <c r="M65"/>
      <c r="N65"/>
      <c r="O65"/>
      <c r="P65"/>
      <c r="Q65"/>
      <c r="R65"/>
      <c r="S65"/>
      <c r="T65"/>
      <c r="U65"/>
      <c r="V65"/>
      <c r="W65"/>
      <c r="X65"/>
      <c r="Y65"/>
      <c r="Z65"/>
      <c r="AA65"/>
      <c r="AB65"/>
      <c r="AC65"/>
      <c r="AD65"/>
      <c r="AE65"/>
      <c r="AF65"/>
      <c r="AG65"/>
      <c r="AH65"/>
      <c r="AI65"/>
    </row>
    <row r="66" spans="1:35" s="95" customFormat="1" ht="15.6" customHeight="1">
      <c r="A66" s="161">
        <v>61042</v>
      </c>
      <c r="B66" s="161">
        <v>2</v>
      </c>
      <c r="C66" s="161">
        <v>1</v>
      </c>
      <c r="D66" s="161">
        <v>6</v>
      </c>
      <c r="E66" s="162" t="s">
        <v>638</v>
      </c>
      <c r="F66" s="164">
        <v>8053728</v>
      </c>
      <c r="G66" s="164">
        <v>7987490</v>
      </c>
      <c r="H66" s="164">
        <f t="shared" si="2"/>
        <v>66238</v>
      </c>
      <c r="I66" s="164">
        <v>7950740</v>
      </c>
      <c r="J66" s="522"/>
      <c r="K66"/>
      <c r="L66"/>
      <c r="M66"/>
      <c r="N66"/>
      <c r="O66"/>
      <c r="P66"/>
      <c r="Q66"/>
      <c r="R66"/>
      <c r="S66"/>
      <c r="T66"/>
      <c r="U66"/>
      <c r="V66"/>
      <c r="W66"/>
      <c r="X66"/>
      <c r="Y66"/>
      <c r="Z66"/>
      <c r="AA66"/>
      <c r="AB66"/>
      <c r="AC66"/>
      <c r="AD66"/>
      <c r="AE66"/>
      <c r="AF66"/>
      <c r="AG66"/>
      <c r="AH66"/>
      <c r="AI66"/>
    </row>
    <row r="67" spans="1:35" s="95" customFormat="1" ht="15.6" customHeight="1">
      <c r="A67" s="161">
        <v>61043</v>
      </c>
      <c r="B67" s="161">
        <v>2</v>
      </c>
      <c r="C67" s="161">
        <v>1</v>
      </c>
      <c r="D67" s="161">
        <v>6</v>
      </c>
      <c r="E67" s="162" t="s">
        <v>623</v>
      </c>
      <c r="F67" s="164">
        <v>14910533</v>
      </c>
      <c r="G67" s="164">
        <v>14419429</v>
      </c>
      <c r="H67" s="164">
        <f t="shared" si="2"/>
        <v>491104</v>
      </c>
      <c r="I67" s="164">
        <v>16072561</v>
      </c>
      <c r="J67" s="522"/>
      <c r="K67"/>
      <c r="L67"/>
      <c r="M67"/>
      <c r="N67"/>
      <c r="O67"/>
      <c r="P67"/>
      <c r="Q67"/>
      <c r="R67"/>
      <c r="S67"/>
      <c r="T67"/>
      <c r="U67"/>
      <c r="V67"/>
      <c r="W67"/>
      <c r="X67"/>
      <c r="Y67"/>
      <c r="Z67"/>
      <c r="AA67"/>
      <c r="AB67"/>
      <c r="AC67"/>
      <c r="AD67"/>
      <c r="AE67"/>
      <c r="AF67"/>
      <c r="AG67"/>
      <c r="AH67"/>
      <c r="AI67"/>
    </row>
    <row r="68" spans="1:35" s="95" customFormat="1" ht="15.6" customHeight="1">
      <c r="A68" s="161">
        <v>61064</v>
      </c>
      <c r="B68" s="161">
        <v>2</v>
      </c>
      <c r="C68" s="161">
        <v>1</v>
      </c>
      <c r="D68" s="161">
        <v>6</v>
      </c>
      <c r="E68" s="162" t="s">
        <v>639</v>
      </c>
      <c r="F68" s="164">
        <v>20000</v>
      </c>
      <c r="G68" s="164">
        <v>45827</v>
      </c>
      <c r="H68" s="164">
        <f>F68-G68</f>
        <v>-25827</v>
      </c>
      <c r="I68" s="164">
        <v>19569</v>
      </c>
      <c r="J68" s="522"/>
      <c r="K68"/>
      <c r="L68"/>
      <c r="M68"/>
      <c r="N68"/>
      <c r="O68"/>
      <c r="P68"/>
      <c r="Q68"/>
      <c r="R68"/>
      <c r="S68"/>
      <c r="T68"/>
      <c r="U68"/>
      <c r="V68"/>
      <c r="W68"/>
      <c r="X68"/>
      <c r="Y68"/>
      <c r="Z68"/>
      <c r="AA68"/>
      <c r="AB68"/>
      <c r="AC68"/>
      <c r="AD68"/>
      <c r="AE68"/>
      <c r="AF68"/>
      <c r="AG68"/>
      <c r="AH68"/>
      <c r="AI68"/>
    </row>
    <row r="69" spans="1:35" s="95" customFormat="1" ht="15.6" customHeight="1">
      <c r="A69" s="161">
        <v>61067</v>
      </c>
      <c r="B69" s="161">
        <v>2</v>
      </c>
      <c r="C69" s="161">
        <v>1</v>
      </c>
      <c r="D69" s="161">
        <v>6</v>
      </c>
      <c r="E69" s="162" t="s">
        <v>640</v>
      </c>
      <c r="F69" s="372">
        <v>10834</v>
      </c>
      <c r="G69" s="164">
        <v>11714</v>
      </c>
      <c r="H69" s="164">
        <f>F69-G69</f>
        <v>-880</v>
      </c>
      <c r="I69" s="372">
        <v>6298</v>
      </c>
      <c r="J69" s="522"/>
      <c r="K69"/>
      <c r="L69"/>
      <c r="M69"/>
      <c r="N69"/>
      <c r="O69"/>
      <c r="P69"/>
      <c r="Q69"/>
      <c r="R69"/>
      <c r="S69"/>
      <c r="T69"/>
      <c r="U69"/>
      <c r="V69"/>
      <c r="W69"/>
      <c r="X69"/>
      <c r="Y69"/>
      <c r="Z69"/>
      <c r="AA69"/>
      <c r="AB69"/>
      <c r="AC69"/>
      <c r="AD69"/>
      <c r="AE69"/>
      <c r="AF69"/>
      <c r="AG69"/>
      <c r="AH69"/>
      <c r="AI69"/>
    </row>
    <row r="70" spans="1:35" s="95" customFormat="1" ht="15.6" customHeight="1">
      <c r="A70" s="161">
        <v>61068</v>
      </c>
      <c r="B70" s="161">
        <v>2</v>
      </c>
      <c r="C70" s="161">
        <v>1</v>
      </c>
      <c r="D70" s="161">
        <v>6</v>
      </c>
      <c r="E70" s="162" t="s">
        <v>641</v>
      </c>
      <c r="F70" s="164">
        <v>1515264</v>
      </c>
      <c r="G70" s="164">
        <v>1480075</v>
      </c>
      <c r="H70" s="164">
        <f>F70-G70</f>
        <v>35189</v>
      </c>
      <c r="I70" s="372">
        <v>1551601</v>
      </c>
      <c r="J70" s="522"/>
      <c r="K70"/>
      <c r="L70"/>
      <c r="M70"/>
      <c r="N70"/>
      <c r="O70"/>
      <c r="P70"/>
      <c r="Q70"/>
      <c r="R70"/>
      <c r="S70"/>
      <c r="T70"/>
      <c r="U70"/>
      <c r="V70"/>
      <c r="W70"/>
      <c r="X70"/>
      <c r="Y70"/>
      <c r="Z70"/>
      <c r="AA70"/>
      <c r="AB70"/>
      <c r="AC70"/>
      <c r="AD70"/>
      <c r="AE70"/>
      <c r="AF70"/>
      <c r="AG70"/>
      <c r="AH70"/>
      <c r="AI70"/>
    </row>
    <row r="71" spans="1:35" s="95" customFormat="1" ht="15.6" customHeight="1">
      <c r="A71" s="161">
        <v>61991</v>
      </c>
      <c r="B71" s="161">
        <v>2</v>
      </c>
      <c r="C71" s="161">
        <v>1</v>
      </c>
      <c r="D71" s="161">
        <v>6</v>
      </c>
      <c r="E71" s="162" t="s">
        <v>140</v>
      </c>
      <c r="F71" s="164">
        <v>2565187</v>
      </c>
      <c r="G71" s="164">
        <v>2139558</v>
      </c>
      <c r="H71" s="164">
        <f t="shared" si="2"/>
        <v>425629</v>
      </c>
      <c r="I71" s="164">
        <v>2199458</v>
      </c>
      <c r="J71" s="522"/>
      <c r="K71"/>
      <c r="L71"/>
      <c r="M71"/>
      <c r="N71"/>
      <c r="O71"/>
      <c r="P71"/>
      <c r="Q71"/>
      <c r="R71"/>
      <c r="S71"/>
      <c r="T71"/>
      <c r="U71"/>
      <c r="V71"/>
      <c r="W71"/>
      <c r="X71"/>
      <c r="Y71"/>
      <c r="Z71"/>
      <c r="AA71"/>
      <c r="AB71"/>
      <c r="AC71"/>
      <c r="AD71"/>
      <c r="AE71"/>
      <c r="AF71"/>
      <c r="AG71"/>
      <c r="AH71"/>
      <c r="AI71"/>
    </row>
    <row r="72" spans="1:35" s="95" customFormat="1" ht="15.6" customHeight="1">
      <c r="A72" s="161">
        <v>64021</v>
      </c>
      <c r="B72" s="161">
        <v>2</v>
      </c>
      <c r="C72" s="161">
        <v>1</v>
      </c>
      <c r="D72" s="161">
        <v>6</v>
      </c>
      <c r="E72" s="162" t="s">
        <v>141</v>
      </c>
      <c r="F72" s="164">
        <v>318650</v>
      </c>
      <c r="G72" s="164">
        <v>299393</v>
      </c>
      <c r="H72" s="164">
        <f t="shared" si="2"/>
        <v>19257</v>
      </c>
      <c r="I72" s="164">
        <v>262274</v>
      </c>
      <c r="J72" s="522"/>
      <c r="K72"/>
      <c r="L72"/>
      <c r="M72"/>
      <c r="N72"/>
      <c r="O72"/>
      <c r="P72"/>
      <c r="Q72"/>
      <c r="R72"/>
      <c r="S72"/>
      <c r="T72"/>
      <c r="U72"/>
      <c r="V72"/>
      <c r="W72"/>
      <c r="X72"/>
      <c r="Y72"/>
      <c r="Z72"/>
      <c r="AA72"/>
      <c r="AB72"/>
      <c r="AC72"/>
      <c r="AD72"/>
      <c r="AE72"/>
      <c r="AF72"/>
      <c r="AG72"/>
      <c r="AH72"/>
      <c r="AI72"/>
    </row>
    <row r="73" spans="1:35" s="95" customFormat="1" ht="15.6" customHeight="1">
      <c r="A73" s="161">
        <v>68033</v>
      </c>
      <c r="B73" s="161">
        <v>2</v>
      </c>
      <c r="C73" s="161">
        <v>1</v>
      </c>
      <c r="D73" s="161">
        <v>6</v>
      </c>
      <c r="E73" s="162" t="s">
        <v>39</v>
      </c>
      <c r="F73" s="164">
        <v>1301329</v>
      </c>
      <c r="G73" s="164">
        <v>1068586</v>
      </c>
      <c r="H73" s="164">
        <f t="shared" si="2"/>
        <v>232743</v>
      </c>
      <c r="I73" s="164">
        <v>1358565</v>
      </c>
      <c r="J73" s="522"/>
      <c r="K73"/>
      <c r="L73"/>
      <c r="M73"/>
      <c r="N73"/>
      <c r="O73"/>
      <c r="P73"/>
      <c r="Q73"/>
      <c r="R73"/>
      <c r="S73"/>
      <c r="T73"/>
      <c r="U73"/>
      <c r="V73"/>
      <c r="W73"/>
      <c r="X73"/>
      <c r="Y73"/>
      <c r="Z73"/>
      <c r="AA73"/>
      <c r="AB73"/>
      <c r="AC73"/>
      <c r="AD73"/>
      <c r="AE73"/>
      <c r="AF73"/>
      <c r="AG73"/>
      <c r="AH73"/>
      <c r="AI73"/>
    </row>
    <row r="74" spans="1:35" s="87" customFormat="1" ht="15.6" customHeight="1">
      <c r="A74" s="163"/>
      <c r="B74" s="163">
        <v>3</v>
      </c>
      <c r="C74" s="163">
        <v>1</v>
      </c>
      <c r="D74" s="163">
        <v>6</v>
      </c>
      <c r="E74" s="91" t="s">
        <v>142</v>
      </c>
      <c r="F74" s="319">
        <f>SUM(F75:F86)</f>
        <v>4937765</v>
      </c>
      <c r="G74" s="319">
        <f>SUM(G75:G86)</f>
        <v>4291905</v>
      </c>
      <c r="H74" s="319">
        <f>F74-G74</f>
        <v>645860</v>
      </c>
      <c r="I74" s="319">
        <f>SUM(I75:I86)</f>
        <v>4271212</v>
      </c>
      <c r="J74" s="522"/>
      <c r="K74"/>
      <c r="L74"/>
      <c r="M74"/>
      <c r="N74"/>
      <c r="O74"/>
      <c r="P74"/>
      <c r="Q74"/>
      <c r="R74"/>
      <c r="S74"/>
      <c r="T74"/>
      <c r="U74"/>
      <c r="V74"/>
      <c r="W74"/>
      <c r="X74"/>
      <c r="Y74"/>
      <c r="Z74"/>
      <c r="AA74"/>
      <c r="AB74"/>
      <c r="AC74"/>
      <c r="AD74"/>
      <c r="AE74"/>
      <c r="AF74"/>
      <c r="AG74"/>
      <c r="AH74"/>
      <c r="AI74"/>
    </row>
    <row r="75" spans="1:35" s="95" customFormat="1" ht="15.6" customHeight="1">
      <c r="A75" s="161">
        <v>60011</v>
      </c>
      <c r="B75" s="161">
        <v>3</v>
      </c>
      <c r="C75" s="161">
        <v>1</v>
      </c>
      <c r="D75" s="161">
        <v>6</v>
      </c>
      <c r="E75" s="162" t="s">
        <v>136</v>
      </c>
      <c r="F75" s="164">
        <v>4906774</v>
      </c>
      <c r="G75" s="164">
        <v>4272753</v>
      </c>
      <c r="H75" s="164">
        <f t="shared" si="2"/>
        <v>634021</v>
      </c>
      <c r="I75" s="164">
        <v>4245829</v>
      </c>
      <c r="J75" s="522"/>
      <c r="K75"/>
      <c r="L75"/>
      <c r="M75"/>
      <c r="N75"/>
      <c r="O75"/>
      <c r="P75"/>
      <c r="Q75"/>
      <c r="R75"/>
      <c r="S75"/>
      <c r="T75"/>
      <c r="U75"/>
      <c r="V75"/>
      <c r="W75"/>
      <c r="X75"/>
      <c r="Y75"/>
      <c r="Z75"/>
      <c r="AA75"/>
      <c r="AB75"/>
      <c r="AC75"/>
      <c r="AD75"/>
      <c r="AE75"/>
      <c r="AF75"/>
      <c r="AG75"/>
      <c r="AH75"/>
      <c r="AI75"/>
    </row>
    <row r="76" spans="1:35" s="95" customFormat="1" ht="15.6" customHeight="1">
      <c r="A76" s="161">
        <v>60021</v>
      </c>
      <c r="B76" s="161">
        <v>3</v>
      </c>
      <c r="C76" s="161">
        <v>1</v>
      </c>
      <c r="D76" s="161">
        <v>6</v>
      </c>
      <c r="E76" s="162" t="s">
        <v>137</v>
      </c>
      <c r="F76" s="164">
        <v>1375</v>
      </c>
      <c r="G76" s="164">
        <v>186</v>
      </c>
      <c r="H76" s="164">
        <f t="shared" si="2"/>
        <v>1189</v>
      </c>
      <c r="I76" s="164">
        <v>2441</v>
      </c>
      <c r="J76" s="522"/>
      <c r="K76"/>
      <c r="L76"/>
      <c r="M76"/>
      <c r="N76"/>
      <c r="O76"/>
      <c r="P76"/>
      <c r="Q76"/>
      <c r="R76"/>
      <c r="S76"/>
      <c r="T76"/>
      <c r="U76"/>
      <c r="V76"/>
      <c r="W76"/>
      <c r="X76"/>
      <c r="Y76"/>
      <c r="Z76"/>
      <c r="AA76"/>
      <c r="AB76"/>
      <c r="AC76"/>
      <c r="AD76"/>
      <c r="AE76"/>
      <c r="AF76"/>
      <c r="AG76"/>
      <c r="AH76"/>
      <c r="AI76"/>
    </row>
    <row r="77" spans="1:35" s="95" customFormat="1" ht="15.6" customHeight="1">
      <c r="A77" s="161">
        <v>61011</v>
      </c>
      <c r="B77" s="161">
        <v>3</v>
      </c>
      <c r="C77" s="161">
        <v>1</v>
      </c>
      <c r="D77" s="161">
        <v>6</v>
      </c>
      <c r="E77" s="162" t="s">
        <v>606</v>
      </c>
      <c r="F77" s="164">
        <v>13167</v>
      </c>
      <c r="G77" s="164">
        <v>5172</v>
      </c>
      <c r="H77" s="164">
        <f t="shared" si="2"/>
        <v>7995</v>
      </c>
      <c r="I77" s="164">
        <v>14523</v>
      </c>
      <c r="J77" s="522"/>
      <c r="K77"/>
      <c r="L77"/>
      <c r="M77"/>
      <c r="N77"/>
      <c r="O77"/>
      <c r="P77"/>
      <c r="Q77"/>
      <c r="R77"/>
      <c r="S77"/>
      <c r="T77"/>
      <c r="U77"/>
      <c r="V77"/>
      <c r="W77"/>
      <c r="X77"/>
      <c r="Y77"/>
      <c r="Z77"/>
      <c r="AA77"/>
      <c r="AB77"/>
      <c r="AC77"/>
      <c r="AD77"/>
      <c r="AE77"/>
      <c r="AF77"/>
      <c r="AG77"/>
      <c r="AH77"/>
      <c r="AI77"/>
    </row>
    <row r="78" spans="1:35" s="95" customFormat="1" ht="15.6" customHeight="1">
      <c r="A78" s="161">
        <v>61012</v>
      </c>
      <c r="B78" s="161">
        <v>3</v>
      </c>
      <c r="C78" s="161">
        <v>1</v>
      </c>
      <c r="D78" s="161">
        <v>6</v>
      </c>
      <c r="E78" s="162" t="s">
        <v>607</v>
      </c>
      <c r="F78" s="164">
        <v>4451</v>
      </c>
      <c r="G78" s="164">
        <v>7469</v>
      </c>
      <c r="H78" s="164">
        <f>F78-G78</f>
        <v>-3018</v>
      </c>
      <c r="I78" s="364">
        <v>0</v>
      </c>
      <c r="J78" s="522"/>
      <c r="K78"/>
      <c r="L78"/>
      <c r="M78"/>
      <c r="N78"/>
      <c r="O78"/>
      <c r="P78"/>
      <c r="Q78"/>
      <c r="R78"/>
      <c r="S78"/>
      <c r="T78"/>
      <c r="U78"/>
      <c r="V78"/>
      <c r="W78"/>
      <c r="X78"/>
      <c r="Y78"/>
      <c r="Z78"/>
      <c r="AA78"/>
      <c r="AB78"/>
      <c r="AC78"/>
      <c r="AD78"/>
      <c r="AE78"/>
      <c r="AF78"/>
      <c r="AG78"/>
      <c r="AH78"/>
      <c r="AI78"/>
    </row>
    <row r="79" spans="1:35" s="95" customFormat="1" ht="15.6" customHeight="1">
      <c r="A79" s="161">
        <v>61013</v>
      </c>
      <c r="B79" s="161">
        <v>3</v>
      </c>
      <c r="C79" s="161">
        <v>1</v>
      </c>
      <c r="D79" s="161">
        <v>6</v>
      </c>
      <c r="E79" s="293" t="s">
        <v>608</v>
      </c>
      <c r="F79" s="164">
        <v>240</v>
      </c>
      <c r="G79" s="364">
        <v>0</v>
      </c>
      <c r="H79" s="164">
        <f>F79-G79</f>
        <v>240</v>
      </c>
      <c r="I79" s="364">
        <v>0</v>
      </c>
      <c r="J79" s="522"/>
      <c r="K79"/>
      <c r="L79"/>
      <c r="M79"/>
      <c r="N79"/>
      <c r="O79"/>
      <c r="P79"/>
      <c r="Q79"/>
      <c r="R79"/>
      <c r="S79"/>
      <c r="T79"/>
      <c r="U79"/>
      <c r="V79"/>
      <c r="W79"/>
      <c r="X79"/>
      <c r="Y79"/>
      <c r="Z79"/>
      <c r="AA79"/>
      <c r="AB79"/>
      <c r="AC79"/>
      <c r="AD79"/>
      <c r="AE79"/>
      <c r="AF79"/>
      <c r="AG79"/>
      <c r="AH79"/>
      <c r="AI79"/>
    </row>
    <row r="80" spans="1:35" s="95" customFormat="1" ht="15.6" customHeight="1">
      <c r="A80" s="161">
        <v>61021</v>
      </c>
      <c r="B80" s="161">
        <v>3</v>
      </c>
      <c r="C80" s="161">
        <v>1</v>
      </c>
      <c r="D80" s="161">
        <v>6</v>
      </c>
      <c r="E80" s="162" t="s">
        <v>614</v>
      </c>
      <c r="F80" s="164">
        <v>9954</v>
      </c>
      <c r="G80" s="164">
        <v>2327</v>
      </c>
      <c r="H80" s="164">
        <f>F80-G80</f>
        <v>7627</v>
      </c>
      <c r="I80" s="164">
        <v>7119</v>
      </c>
      <c r="J80" s="522"/>
      <c r="K80"/>
      <c r="L80"/>
      <c r="M80"/>
      <c r="N80"/>
      <c r="O80"/>
      <c r="P80"/>
      <c r="Q80"/>
      <c r="R80"/>
      <c r="S80"/>
      <c r="T80"/>
      <c r="U80"/>
      <c r="V80"/>
      <c r="W80"/>
      <c r="X80"/>
      <c r="Y80"/>
      <c r="Z80"/>
      <c r="AA80"/>
      <c r="AB80"/>
      <c r="AC80"/>
      <c r="AD80"/>
      <c r="AE80"/>
      <c r="AF80"/>
      <c r="AG80"/>
      <c r="AH80"/>
      <c r="AI80"/>
    </row>
    <row r="81" spans="1:35" s="95" customFormat="1" ht="15.6" customHeight="1">
      <c r="A81" s="161">
        <v>61022</v>
      </c>
      <c r="B81" s="161">
        <v>3</v>
      </c>
      <c r="C81" s="161">
        <v>1</v>
      </c>
      <c r="D81" s="161">
        <v>6</v>
      </c>
      <c r="E81" s="162" t="s">
        <v>615</v>
      </c>
      <c r="F81" s="164">
        <v>300</v>
      </c>
      <c r="G81" s="164">
        <v>300</v>
      </c>
      <c r="H81" s="364">
        <f t="shared" si="2"/>
        <v>0</v>
      </c>
      <c r="I81" s="164">
        <v>300</v>
      </c>
      <c r="J81" s="522"/>
      <c r="K81"/>
      <c r="L81"/>
      <c r="M81"/>
      <c r="N81"/>
      <c r="O81"/>
      <c r="P81"/>
      <c r="Q81"/>
      <c r="R81"/>
      <c r="S81"/>
      <c r="T81"/>
      <c r="U81"/>
      <c r="V81"/>
      <c r="W81"/>
      <c r="X81"/>
      <c r="Y81"/>
      <c r="Z81"/>
      <c r="AA81"/>
      <c r="AB81"/>
      <c r="AC81"/>
      <c r="AD81"/>
      <c r="AE81"/>
      <c r="AF81"/>
      <c r="AG81"/>
      <c r="AH81"/>
      <c r="AI81"/>
    </row>
    <row r="82" spans="1:35" s="95" customFormat="1" ht="15.6" customHeight="1">
      <c r="A82" s="161">
        <v>61025</v>
      </c>
      <c r="B82" s="161">
        <v>3</v>
      </c>
      <c r="C82" s="161">
        <v>1</v>
      </c>
      <c r="D82" s="161">
        <v>6</v>
      </c>
      <c r="E82" s="162" t="s">
        <v>997</v>
      </c>
      <c r="F82" s="364">
        <v>0</v>
      </c>
      <c r="G82" s="164">
        <v>2240</v>
      </c>
      <c r="H82" s="164">
        <f>F82-G82</f>
        <v>-2240</v>
      </c>
      <c r="I82" s="364">
        <v>0</v>
      </c>
      <c r="J82" s="522"/>
      <c r="K82"/>
      <c r="L82"/>
      <c r="M82"/>
      <c r="N82"/>
      <c r="O82"/>
      <c r="P82"/>
      <c r="Q82"/>
      <c r="R82"/>
      <c r="S82"/>
      <c r="T82"/>
      <c r="U82"/>
      <c r="V82"/>
      <c r="W82"/>
      <c r="X82"/>
      <c r="Y82"/>
      <c r="Z82"/>
      <c r="AA82"/>
      <c r="AB82"/>
      <c r="AC82"/>
      <c r="AD82"/>
      <c r="AE82"/>
      <c r="AF82"/>
      <c r="AG82"/>
      <c r="AH82"/>
      <c r="AI82"/>
    </row>
    <row r="83" spans="1:35" s="95" customFormat="1" ht="15.6" customHeight="1">
      <c r="A83" s="161">
        <v>61031</v>
      </c>
      <c r="B83" s="161">
        <v>3</v>
      </c>
      <c r="C83" s="161">
        <v>1</v>
      </c>
      <c r="D83" s="161">
        <v>6</v>
      </c>
      <c r="E83" s="162" t="s">
        <v>138</v>
      </c>
      <c r="F83" s="164">
        <v>504</v>
      </c>
      <c r="G83" s="372">
        <v>22</v>
      </c>
      <c r="H83" s="164">
        <f>F83-G83</f>
        <v>482</v>
      </c>
      <c r="I83" s="364">
        <v>0</v>
      </c>
      <c r="J83" s="522"/>
      <c r="K83"/>
      <c r="L83"/>
      <c r="M83"/>
      <c r="N83"/>
      <c r="O83"/>
      <c r="P83"/>
      <c r="Q83"/>
      <c r="R83"/>
      <c r="S83"/>
      <c r="T83"/>
      <c r="U83"/>
      <c r="V83"/>
      <c r="W83"/>
      <c r="X83"/>
      <c r="Y83"/>
      <c r="Z83"/>
      <c r="AA83"/>
      <c r="AB83"/>
      <c r="AC83"/>
      <c r="AD83"/>
      <c r="AE83"/>
      <c r="AF83"/>
      <c r="AG83"/>
      <c r="AH83"/>
      <c r="AI83"/>
    </row>
    <row r="84" spans="1:35" s="95" customFormat="1" ht="15.6" customHeight="1">
      <c r="A84" s="161">
        <v>61078</v>
      </c>
      <c r="B84" s="161">
        <v>3</v>
      </c>
      <c r="C84" s="161">
        <v>1</v>
      </c>
      <c r="D84" s="161">
        <v>6</v>
      </c>
      <c r="E84" s="162" t="s">
        <v>996</v>
      </c>
      <c r="F84" s="364">
        <v>0</v>
      </c>
      <c r="G84" s="372">
        <v>144</v>
      </c>
      <c r="H84" s="164">
        <f>F84-G84</f>
        <v>-144</v>
      </c>
      <c r="I84" s="364">
        <v>0</v>
      </c>
      <c r="J84" s="522"/>
      <c r="K84"/>
      <c r="L84"/>
      <c r="M84"/>
      <c r="N84"/>
      <c r="O84"/>
      <c r="P84"/>
      <c r="Q84"/>
      <c r="R84"/>
      <c r="S84"/>
      <c r="T84"/>
      <c r="U84"/>
      <c r="V84"/>
      <c r="W84"/>
      <c r="X84"/>
      <c r="Y84"/>
      <c r="Z84"/>
      <c r="AA84"/>
      <c r="AB84"/>
      <c r="AC84"/>
      <c r="AD84"/>
      <c r="AE84"/>
      <c r="AF84"/>
      <c r="AG84"/>
      <c r="AH84"/>
      <c r="AI84"/>
    </row>
    <row r="85" spans="1:35" s="95" customFormat="1" ht="15.6" customHeight="1">
      <c r="A85" s="161">
        <v>61991</v>
      </c>
      <c r="B85" s="161">
        <v>3</v>
      </c>
      <c r="C85" s="161">
        <v>1</v>
      </c>
      <c r="D85" s="161">
        <v>6</v>
      </c>
      <c r="E85" s="162" t="s">
        <v>140</v>
      </c>
      <c r="F85" s="164">
        <v>1000</v>
      </c>
      <c r="G85" s="164">
        <v>1200</v>
      </c>
      <c r="H85" s="372">
        <f t="shared" si="2"/>
        <v>-200</v>
      </c>
      <c r="I85" s="164">
        <v>1000</v>
      </c>
      <c r="J85" s="522"/>
      <c r="K85"/>
      <c r="L85"/>
      <c r="M85"/>
      <c r="N85"/>
      <c r="O85"/>
      <c r="P85"/>
      <c r="Q85"/>
      <c r="R85"/>
      <c r="S85"/>
      <c r="T85"/>
      <c r="U85"/>
      <c r="V85"/>
      <c r="W85"/>
      <c r="X85"/>
      <c r="Y85"/>
      <c r="Z85"/>
      <c r="AA85"/>
      <c r="AB85"/>
      <c r="AC85"/>
      <c r="AD85"/>
      <c r="AE85"/>
      <c r="AF85"/>
      <c r="AG85"/>
      <c r="AH85"/>
      <c r="AI85"/>
    </row>
    <row r="86" spans="1:35" s="95" customFormat="1" ht="15.6" customHeight="1">
      <c r="A86" s="161">
        <v>75031</v>
      </c>
      <c r="B86" s="161">
        <v>3</v>
      </c>
      <c r="C86" s="161">
        <v>1</v>
      </c>
      <c r="D86" s="161">
        <v>6</v>
      </c>
      <c r="E86" s="162" t="s">
        <v>660</v>
      </c>
      <c r="F86" s="364">
        <v>0</v>
      </c>
      <c r="G86" s="164">
        <v>92</v>
      </c>
      <c r="H86" s="372">
        <f>F86-G86</f>
        <v>-92</v>
      </c>
      <c r="I86" s="364">
        <v>0</v>
      </c>
      <c r="J86" s="522"/>
      <c r="K86"/>
      <c r="L86"/>
      <c r="M86"/>
      <c r="N86"/>
      <c r="O86"/>
      <c r="P86"/>
      <c r="Q86"/>
      <c r="R86"/>
      <c r="S86"/>
      <c r="T86"/>
      <c r="U86"/>
      <c r="V86"/>
      <c r="W86"/>
      <c r="X86"/>
      <c r="Y86"/>
      <c r="Z86"/>
      <c r="AA86"/>
      <c r="AB86"/>
      <c r="AC86"/>
      <c r="AD86"/>
      <c r="AE86"/>
      <c r="AF86"/>
      <c r="AG86"/>
      <c r="AH86"/>
      <c r="AI86"/>
    </row>
    <row r="87" spans="1:35" s="87" customFormat="1" ht="15.6" customHeight="1">
      <c r="A87" s="163"/>
      <c r="B87" s="163">
        <v>4</v>
      </c>
      <c r="C87" s="163">
        <v>1</v>
      </c>
      <c r="D87" s="163">
        <v>6</v>
      </c>
      <c r="E87" s="91" t="s">
        <v>143</v>
      </c>
      <c r="F87" s="319">
        <f>SUM(F88:F88)</f>
        <v>72000</v>
      </c>
      <c r="G87" s="319">
        <f>SUM(G88:G88)</f>
        <v>71532</v>
      </c>
      <c r="H87" s="373">
        <f>F87-G87</f>
        <v>468</v>
      </c>
      <c r="I87" s="319">
        <f>SUM(I88:I88)</f>
        <v>71127</v>
      </c>
      <c r="J87" s="522"/>
      <c r="K87"/>
      <c r="L87"/>
      <c r="M87"/>
      <c r="N87"/>
      <c r="O87"/>
      <c r="P87"/>
      <c r="Q87"/>
      <c r="R87"/>
      <c r="S87"/>
      <c r="T87"/>
      <c r="U87"/>
      <c r="V87"/>
      <c r="W87"/>
      <c r="X87"/>
      <c r="Y87"/>
      <c r="Z87"/>
      <c r="AA87"/>
      <c r="AB87"/>
      <c r="AC87"/>
      <c r="AD87"/>
      <c r="AE87"/>
      <c r="AF87"/>
      <c r="AG87"/>
      <c r="AH87"/>
      <c r="AI87"/>
    </row>
    <row r="88" spans="1:35" s="95" customFormat="1" ht="15.6" customHeight="1">
      <c r="A88" s="161">
        <v>60011</v>
      </c>
      <c r="B88" s="161">
        <v>4</v>
      </c>
      <c r="C88" s="161">
        <v>1</v>
      </c>
      <c r="D88" s="161">
        <v>6</v>
      </c>
      <c r="E88" s="162" t="s">
        <v>136</v>
      </c>
      <c r="F88" s="164">
        <v>72000</v>
      </c>
      <c r="G88" s="164">
        <v>71532</v>
      </c>
      <c r="H88" s="372">
        <f>F88-G88</f>
        <v>468</v>
      </c>
      <c r="I88" s="164">
        <v>71127</v>
      </c>
      <c r="J88" s="522"/>
      <c r="K88"/>
      <c r="L88"/>
      <c r="M88"/>
      <c r="N88"/>
      <c r="O88"/>
      <c r="P88"/>
      <c r="Q88"/>
      <c r="R88"/>
      <c r="S88"/>
      <c r="T88"/>
      <c r="U88"/>
      <c r="V88"/>
      <c r="W88"/>
      <c r="X88"/>
      <c r="Y88"/>
      <c r="Z88"/>
      <c r="AA88"/>
      <c r="AB88"/>
      <c r="AC88"/>
      <c r="AD88"/>
      <c r="AE88"/>
      <c r="AF88"/>
      <c r="AG88"/>
      <c r="AH88"/>
      <c r="AI88"/>
    </row>
    <row r="89" spans="1:35" s="87" customFormat="1" ht="15.6" customHeight="1">
      <c r="A89" s="163"/>
      <c r="B89" s="163">
        <v>5</v>
      </c>
      <c r="C89" s="163">
        <v>1</v>
      </c>
      <c r="D89" s="163">
        <v>6</v>
      </c>
      <c r="E89" s="91" t="s">
        <v>144</v>
      </c>
      <c r="F89" s="319">
        <f>SUM(F90:F95)</f>
        <v>4402087</v>
      </c>
      <c r="G89" s="319">
        <f>SUM(G90:G95)</f>
        <v>3545119</v>
      </c>
      <c r="H89" s="319">
        <f>F89-G89</f>
        <v>856968</v>
      </c>
      <c r="I89" s="319">
        <f>SUM(I90:I95)</f>
        <v>4836194</v>
      </c>
      <c r="J89" s="522"/>
      <c r="K89"/>
      <c r="L89"/>
      <c r="M89"/>
      <c r="N89"/>
      <c r="O89"/>
      <c r="P89"/>
      <c r="Q89"/>
      <c r="R89"/>
      <c r="S89"/>
      <c r="T89"/>
      <c r="U89"/>
      <c r="V89"/>
      <c r="W89"/>
      <c r="X89"/>
      <c r="Y89"/>
      <c r="Z89"/>
      <c r="AA89"/>
      <c r="AB89"/>
      <c r="AC89"/>
      <c r="AD89"/>
      <c r="AE89"/>
      <c r="AF89"/>
      <c r="AG89"/>
      <c r="AH89"/>
      <c r="AI89"/>
    </row>
    <row r="90" spans="1:35" s="95" customFormat="1" ht="15.6" customHeight="1">
      <c r="A90" s="161">
        <v>62011</v>
      </c>
      <c r="B90" s="161">
        <v>5</v>
      </c>
      <c r="C90" s="161">
        <v>1</v>
      </c>
      <c r="D90" s="161">
        <v>6</v>
      </c>
      <c r="E90" s="162" t="s">
        <v>642</v>
      </c>
      <c r="F90" s="364">
        <v>0</v>
      </c>
      <c r="G90" s="364">
        <v>0</v>
      </c>
      <c r="H90" s="364">
        <f t="shared" ref="H90:H151" si="3">F90-G90</f>
        <v>0</v>
      </c>
      <c r="I90" s="372">
        <v>5539</v>
      </c>
      <c r="J90" s="522"/>
      <c r="K90"/>
      <c r="L90"/>
      <c r="M90"/>
      <c r="N90"/>
      <c r="O90"/>
      <c r="P90"/>
      <c r="Q90"/>
      <c r="R90"/>
      <c r="S90"/>
      <c r="T90"/>
      <c r="U90"/>
      <c r="V90"/>
      <c r="W90"/>
      <c r="X90"/>
      <c r="Y90"/>
      <c r="Z90"/>
      <c r="AA90"/>
      <c r="AB90"/>
      <c r="AC90"/>
      <c r="AD90"/>
      <c r="AE90"/>
      <c r="AF90"/>
      <c r="AG90"/>
      <c r="AH90"/>
      <c r="AI90"/>
    </row>
    <row r="91" spans="1:35" s="95" customFormat="1" ht="30" customHeight="1">
      <c r="A91" s="182">
        <v>62015</v>
      </c>
      <c r="B91" s="182">
        <v>5</v>
      </c>
      <c r="C91" s="182">
        <v>1</v>
      </c>
      <c r="D91" s="182">
        <v>6</v>
      </c>
      <c r="E91" s="219" t="s">
        <v>643</v>
      </c>
      <c r="F91" s="164">
        <v>539234</v>
      </c>
      <c r="G91" s="164">
        <v>461883</v>
      </c>
      <c r="H91" s="164">
        <f t="shared" si="3"/>
        <v>77351</v>
      </c>
      <c r="I91" s="164">
        <v>360257</v>
      </c>
      <c r="J91" s="522"/>
      <c r="K91"/>
      <c r="L91"/>
      <c r="M91"/>
      <c r="N91"/>
      <c r="O91"/>
      <c r="P91"/>
      <c r="Q91"/>
      <c r="R91"/>
      <c r="S91"/>
      <c r="T91"/>
      <c r="U91"/>
      <c r="V91"/>
      <c r="W91"/>
      <c r="X91"/>
      <c r="Y91"/>
      <c r="Z91"/>
      <c r="AA91"/>
      <c r="AB91"/>
      <c r="AC91"/>
      <c r="AD91"/>
      <c r="AE91"/>
      <c r="AF91"/>
      <c r="AG91"/>
      <c r="AH91"/>
      <c r="AI91"/>
    </row>
    <row r="92" spans="1:35" s="95" customFormat="1" ht="30" customHeight="1">
      <c r="A92" s="182">
        <v>62016</v>
      </c>
      <c r="B92" s="182">
        <v>5</v>
      </c>
      <c r="C92" s="182">
        <v>1</v>
      </c>
      <c r="D92" s="182">
        <v>6</v>
      </c>
      <c r="E92" s="219" t="s">
        <v>644</v>
      </c>
      <c r="F92" s="164">
        <v>3413231</v>
      </c>
      <c r="G92" s="164">
        <v>2939725</v>
      </c>
      <c r="H92" s="164">
        <f t="shared" si="3"/>
        <v>473506</v>
      </c>
      <c r="I92" s="164">
        <v>4099702</v>
      </c>
      <c r="J92" s="522"/>
      <c r="K92"/>
      <c r="L92"/>
      <c r="M92"/>
      <c r="N92"/>
      <c r="O92"/>
      <c r="P92"/>
      <c r="Q92"/>
      <c r="R92"/>
      <c r="S92"/>
      <c r="T92"/>
      <c r="U92"/>
      <c r="V92"/>
      <c r="W92"/>
      <c r="X92"/>
      <c r="Y92"/>
      <c r="Z92"/>
      <c r="AA92"/>
      <c r="AB92"/>
      <c r="AC92"/>
      <c r="AD92"/>
      <c r="AE92"/>
      <c r="AF92"/>
      <c r="AG92"/>
      <c r="AH92"/>
      <c r="AI92"/>
    </row>
    <row r="93" spans="1:35" s="95" customFormat="1" ht="30" customHeight="1">
      <c r="A93" s="182">
        <v>62017</v>
      </c>
      <c r="B93" s="182">
        <v>5</v>
      </c>
      <c r="C93" s="182">
        <v>1</v>
      </c>
      <c r="D93" s="182">
        <v>6</v>
      </c>
      <c r="E93" s="219" t="s">
        <v>646</v>
      </c>
      <c r="F93" s="164">
        <v>435161</v>
      </c>
      <c r="G93" s="164">
        <v>104023</v>
      </c>
      <c r="H93" s="164">
        <f t="shared" si="3"/>
        <v>331138</v>
      </c>
      <c r="I93" s="164">
        <v>333191</v>
      </c>
      <c r="J93" s="522"/>
      <c r="K93"/>
      <c r="L93"/>
      <c r="M93"/>
      <c r="N93"/>
      <c r="O93"/>
      <c r="P93"/>
      <c r="Q93"/>
      <c r="R93"/>
      <c r="S93"/>
      <c r="T93"/>
      <c r="U93"/>
      <c r="V93"/>
      <c r="W93"/>
      <c r="X93"/>
      <c r="Y93"/>
      <c r="Z93"/>
      <c r="AA93"/>
      <c r="AB93"/>
      <c r="AC93"/>
      <c r="AD93"/>
      <c r="AE93"/>
      <c r="AF93"/>
      <c r="AG93"/>
      <c r="AH93"/>
      <c r="AI93"/>
    </row>
    <row r="94" spans="1:35" s="95" customFormat="1" ht="30" customHeight="1">
      <c r="A94" s="182">
        <v>62018</v>
      </c>
      <c r="B94" s="182">
        <v>5</v>
      </c>
      <c r="C94" s="182">
        <v>1</v>
      </c>
      <c r="D94" s="182">
        <v>6</v>
      </c>
      <c r="E94" s="219" t="s">
        <v>648</v>
      </c>
      <c r="F94" s="372">
        <v>14461</v>
      </c>
      <c r="G94" s="372">
        <v>13613</v>
      </c>
      <c r="H94" s="372">
        <f>F94-G94</f>
        <v>848</v>
      </c>
      <c r="I94" s="372">
        <v>8585</v>
      </c>
      <c r="J94" s="522"/>
      <c r="K94"/>
      <c r="L94"/>
      <c r="M94"/>
      <c r="N94"/>
      <c r="O94"/>
      <c r="P94"/>
      <c r="Q94"/>
      <c r="R94"/>
      <c r="S94"/>
      <c r="T94"/>
      <c r="U94"/>
      <c r="V94"/>
      <c r="W94"/>
      <c r="X94"/>
      <c r="Y94"/>
      <c r="Z94"/>
      <c r="AA94"/>
      <c r="AB94"/>
      <c r="AC94"/>
      <c r="AD94"/>
      <c r="AE94"/>
      <c r="AF94"/>
      <c r="AG94"/>
      <c r="AH94"/>
      <c r="AI94"/>
    </row>
    <row r="95" spans="1:35" s="95" customFormat="1" ht="15.6" customHeight="1">
      <c r="A95" s="161">
        <v>62024</v>
      </c>
      <c r="B95" s="161">
        <v>5</v>
      </c>
      <c r="C95" s="161">
        <v>1</v>
      </c>
      <c r="D95" s="161">
        <v>6</v>
      </c>
      <c r="E95" s="215" t="s">
        <v>1024</v>
      </c>
      <c r="F95" s="364">
        <v>0</v>
      </c>
      <c r="G95" s="164">
        <v>25875</v>
      </c>
      <c r="H95" s="164">
        <f t="shared" si="3"/>
        <v>-25875</v>
      </c>
      <c r="I95" s="372">
        <v>28920</v>
      </c>
      <c r="J95" s="522"/>
      <c r="K95"/>
      <c r="L95"/>
      <c r="M95"/>
      <c r="N95"/>
      <c r="O95"/>
      <c r="P95"/>
      <c r="Q95"/>
      <c r="R95"/>
      <c r="S95"/>
      <c r="T95"/>
      <c r="U95"/>
      <c r="V95"/>
      <c r="W95"/>
      <c r="X95"/>
      <c r="Y95"/>
      <c r="Z95"/>
      <c r="AA95"/>
      <c r="AB95"/>
      <c r="AC95"/>
      <c r="AD95"/>
      <c r="AE95"/>
      <c r="AF95"/>
      <c r="AG95"/>
      <c r="AH95"/>
      <c r="AI95"/>
    </row>
    <row r="96" spans="1:35" s="87" customFormat="1" ht="15.6" customHeight="1">
      <c r="A96" s="163"/>
      <c r="B96" s="163">
        <v>6</v>
      </c>
      <c r="C96" s="163">
        <v>1</v>
      </c>
      <c r="D96" s="163">
        <v>6</v>
      </c>
      <c r="E96" s="91" t="s">
        <v>145</v>
      </c>
      <c r="F96" s="319">
        <f>SUM(F97:F105)</f>
        <v>15834477</v>
      </c>
      <c r="G96" s="319">
        <f>SUM(G97:G105)</f>
        <v>26673243</v>
      </c>
      <c r="H96" s="319">
        <f>F96-G96</f>
        <v>-10838766</v>
      </c>
      <c r="I96" s="319">
        <f>SUM(I97:I105)</f>
        <v>33768449</v>
      </c>
      <c r="J96" s="522"/>
      <c r="K96"/>
      <c r="L96"/>
      <c r="M96"/>
      <c r="N96"/>
      <c r="O96"/>
      <c r="P96"/>
      <c r="Q96"/>
      <c r="R96"/>
      <c r="S96"/>
      <c r="T96"/>
      <c r="U96"/>
      <c r="V96"/>
      <c r="W96"/>
      <c r="X96"/>
      <c r="Y96"/>
      <c r="Z96"/>
      <c r="AA96"/>
      <c r="AB96"/>
      <c r="AC96"/>
      <c r="AD96"/>
      <c r="AE96"/>
      <c r="AF96"/>
      <c r="AG96"/>
      <c r="AH96"/>
      <c r="AI96"/>
    </row>
    <row r="97" spans="1:35" s="95" customFormat="1" ht="30" customHeight="1">
      <c r="A97" s="182">
        <v>62015</v>
      </c>
      <c r="B97" s="182">
        <v>6</v>
      </c>
      <c r="C97" s="182">
        <v>1</v>
      </c>
      <c r="D97" s="182">
        <v>6</v>
      </c>
      <c r="E97" s="219" t="s">
        <v>643</v>
      </c>
      <c r="F97" s="164">
        <v>2333317</v>
      </c>
      <c r="G97" s="164">
        <v>2761447</v>
      </c>
      <c r="H97" s="164">
        <f t="shared" si="3"/>
        <v>-428130</v>
      </c>
      <c r="I97" s="164">
        <v>5203041</v>
      </c>
      <c r="J97" s="522"/>
      <c r="K97"/>
      <c r="L97"/>
      <c r="M97"/>
      <c r="N97"/>
      <c r="O97"/>
      <c r="P97"/>
      <c r="Q97"/>
      <c r="R97"/>
      <c r="S97"/>
      <c r="T97"/>
      <c r="U97"/>
      <c r="V97"/>
      <c r="W97"/>
      <c r="X97"/>
      <c r="Y97"/>
      <c r="Z97"/>
      <c r="AA97"/>
      <c r="AB97"/>
      <c r="AC97"/>
      <c r="AD97"/>
      <c r="AE97"/>
      <c r="AF97"/>
      <c r="AG97"/>
      <c r="AH97"/>
      <c r="AI97"/>
    </row>
    <row r="98" spans="1:35" s="95" customFormat="1" ht="30" customHeight="1">
      <c r="A98" s="182">
        <v>62016</v>
      </c>
      <c r="B98" s="182">
        <v>6</v>
      </c>
      <c r="C98" s="182">
        <v>1</v>
      </c>
      <c r="D98" s="182">
        <v>6</v>
      </c>
      <c r="E98" s="219" t="s">
        <v>645</v>
      </c>
      <c r="F98" s="164">
        <v>7918743</v>
      </c>
      <c r="G98" s="164">
        <v>19114012</v>
      </c>
      <c r="H98" s="164">
        <f t="shared" si="3"/>
        <v>-11195269</v>
      </c>
      <c r="I98" s="164">
        <v>21050191</v>
      </c>
      <c r="J98" s="522"/>
      <c r="K98"/>
      <c r="L98"/>
      <c r="M98"/>
      <c r="N98"/>
      <c r="O98"/>
      <c r="P98"/>
      <c r="Q98"/>
      <c r="R98"/>
      <c r="S98"/>
      <c r="T98"/>
      <c r="U98"/>
      <c r="V98"/>
      <c r="W98"/>
      <c r="X98"/>
      <c r="Y98"/>
      <c r="Z98"/>
      <c r="AA98"/>
      <c r="AB98"/>
      <c r="AC98"/>
      <c r="AD98"/>
      <c r="AE98"/>
      <c r="AF98"/>
      <c r="AG98"/>
      <c r="AH98"/>
      <c r="AI98"/>
    </row>
    <row r="99" spans="1:35" s="95" customFormat="1" ht="30" customHeight="1">
      <c r="A99" s="182">
        <v>62017</v>
      </c>
      <c r="B99" s="182">
        <v>6</v>
      </c>
      <c r="C99" s="182">
        <v>1</v>
      </c>
      <c r="D99" s="182">
        <v>6</v>
      </c>
      <c r="E99" s="219" t="s">
        <v>647</v>
      </c>
      <c r="F99" s="164">
        <v>404830</v>
      </c>
      <c r="G99" s="164">
        <v>514935</v>
      </c>
      <c r="H99" s="164">
        <f t="shared" si="3"/>
        <v>-110105</v>
      </c>
      <c r="I99" s="164">
        <v>418197</v>
      </c>
      <c r="J99" s="522"/>
      <c r="K99"/>
      <c r="L99"/>
      <c r="M99"/>
      <c r="N99"/>
      <c r="O99"/>
      <c r="P99"/>
      <c r="Q99"/>
      <c r="R99"/>
      <c r="S99"/>
      <c r="T99"/>
      <c r="U99"/>
      <c r="V99"/>
      <c r="W99"/>
      <c r="X99"/>
      <c r="Y99"/>
      <c r="Z99"/>
      <c r="AA99"/>
      <c r="AB99"/>
      <c r="AC99"/>
      <c r="AD99"/>
      <c r="AE99"/>
      <c r="AF99"/>
      <c r="AG99"/>
      <c r="AH99"/>
      <c r="AI99"/>
    </row>
    <row r="100" spans="1:35" s="95" customFormat="1" ht="30" customHeight="1">
      <c r="A100" s="182">
        <v>62018</v>
      </c>
      <c r="B100" s="182">
        <v>6</v>
      </c>
      <c r="C100" s="182">
        <v>1</v>
      </c>
      <c r="D100" s="182">
        <v>6</v>
      </c>
      <c r="E100" s="219" t="s">
        <v>649</v>
      </c>
      <c r="F100" s="372">
        <v>80</v>
      </c>
      <c r="G100" s="364">
        <v>0</v>
      </c>
      <c r="H100" s="372">
        <f>F100-G100</f>
        <v>80</v>
      </c>
      <c r="I100" s="364">
        <v>0</v>
      </c>
      <c r="J100" s="522"/>
      <c r="K100"/>
      <c r="L100"/>
      <c r="M100"/>
      <c r="N100"/>
      <c r="O100"/>
      <c r="P100"/>
      <c r="Q100"/>
      <c r="R100"/>
      <c r="S100"/>
      <c r="T100"/>
      <c r="U100"/>
      <c r="V100"/>
      <c r="W100"/>
      <c r="X100"/>
      <c r="Y100"/>
      <c r="Z100"/>
      <c r="AA100"/>
      <c r="AB100"/>
      <c r="AC100"/>
      <c r="AD100"/>
      <c r="AE100"/>
      <c r="AF100"/>
      <c r="AG100"/>
      <c r="AH100"/>
      <c r="AI100"/>
    </row>
    <row r="101" spans="1:35" s="95" customFormat="1" ht="15.6" customHeight="1">
      <c r="A101" s="161">
        <v>62024</v>
      </c>
      <c r="B101" s="161">
        <v>6</v>
      </c>
      <c r="C101" s="161">
        <v>1</v>
      </c>
      <c r="D101" s="161">
        <v>6</v>
      </c>
      <c r="E101" s="162" t="s">
        <v>650</v>
      </c>
      <c r="F101" s="364">
        <v>0</v>
      </c>
      <c r="G101" s="164">
        <v>203181</v>
      </c>
      <c r="H101" s="164">
        <f t="shared" si="3"/>
        <v>-203181</v>
      </c>
      <c r="I101" s="372">
        <v>127921</v>
      </c>
      <c r="J101" s="522"/>
      <c r="K101"/>
      <c r="L101"/>
      <c r="M101"/>
      <c r="N101"/>
      <c r="O101"/>
      <c r="P101"/>
      <c r="Q101"/>
      <c r="R101"/>
      <c r="S101"/>
      <c r="T101"/>
      <c r="U101"/>
      <c r="V101"/>
      <c r="W101"/>
      <c r="X101"/>
      <c r="Y101"/>
      <c r="Z101"/>
      <c r="AA101"/>
      <c r="AB101"/>
      <c r="AC101"/>
      <c r="AD101"/>
      <c r="AE101"/>
      <c r="AF101"/>
      <c r="AG101"/>
      <c r="AH101"/>
      <c r="AI101"/>
    </row>
    <row r="102" spans="1:35" s="95" customFormat="1" ht="30" customHeight="1">
      <c r="A102" s="182">
        <v>62035</v>
      </c>
      <c r="B102" s="182">
        <v>6</v>
      </c>
      <c r="C102" s="182">
        <v>1</v>
      </c>
      <c r="D102" s="182">
        <v>6</v>
      </c>
      <c r="E102" s="219" t="s">
        <v>651</v>
      </c>
      <c r="F102" s="164">
        <v>158340</v>
      </c>
      <c r="G102" s="164">
        <v>242699</v>
      </c>
      <c r="H102" s="164">
        <f t="shared" si="3"/>
        <v>-84359</v>
      </c>
      <c r="I102" s="164">
        <v>469879</v>
      </c>
      <c r="J102" s="522"/>
      <c r="K102"/>
      <c r="L102"/>
      <c r="M102"/>
      <c r="N102"/>
      <c r="O102"/>
      <c r="P102"/>
      <c r="Q102"/>
      <c r="R102"/>
      <c r="S102"/>
      <c r="T102"/>
      <c r="U102"/>
      <c r="V102"/>
      <c r="W102"/>
      <c r="X102"/>
      <c r="Y102"/>
      <c r="Z102"/>
      <c r="AA102"/>
      <c r="AB102"/>
      <c r="AC102"/>
      <c r="AD102"/>
      <c r="AE102"/>
      <c r="AF102"/>
      <c r="AG102"/>
      <c r="AH102"/>
      <c r="AI102"/>
    </row>
    <row r="103" spans="1:35" s="95" customFormat="1" ht="30" customHeight="1">
      <c r="A103" s="182">
        <v>62036</v>
      </c>
      <c r="B103" s="182">
        <v>6</v>
      </c>
      <c r="C103" s="182">
        <v>1</v>
      </c>
      <c r="D103" s="182">
        <v>6</v>
      </c>
      <c r="E103" s="219" t="s">
        <v>652</v>
      </c>
      <c r="F103" s="164">
        <v>4593505</v>
      </c>
      <c r="G103" s="164">
        <v>3477963</v>
      </c>
      <c r="H103" s="164">
        <f t="shared" si="3"/>
        <v>1115542</v>
      </c>
      <c r="I103" s="164">
        <v>6057973</v>
      </c>
      <c r="J103" s="522"/>
      <c r="K103"/>
      <c r="L103"/>
      <c r="M103"/>
      <c r="N103"/>
      <c r="O103"/>
      <c r="P103"/>
      <c r="Q103"/>
      <c r="R103"/>
      <c r="S103"/>
      <c r="T103"/>
      <c r="U103"/>
      <c r="V103"/>
      <c r="W103"/>
      <c r="X103"/>
      <c r="Y103"/>
      <c r="Z103"/>
      <c r="AA103"/>
      <c r="AB103"/>
      <c r="AC103"/>
      <c r="AD103"/>
      <c r="AE103"/>
      <c r="AF103"/>
      <c r="AG103"/>
      <c r="AH103"/>
      <c r="AI103"/>
    </row>
    <row r="104" spans="1:35" s="95" customFormat="1" ht="30" customHeight="1">
      <c r="A104" s="182">
        <v>62037</v>
      </c>
      <c r="B104" s="182">
        <v>6</v>
      </c>
      <c r="C104" s="182">
        <v>1</v>
      </c>
      <c r="D104" s="182">
        <v>6</v>
      </c>
      <c r="E104" s="219" t="s">
        <v>653</v>
      </c>
      <c r="F104" s="164">
        <v>424822</v>
      </c>
      <c r="G104" s="164">
        <v>359006</v>
      </c>
      <c r="H104" s="164">
        <f t="shared" si="3"/>
        <v>65816</v>
      </c>
      <c r="I104" s="164">
        <v>441247</v>
      </c>
      <c r="J104" s="522"/>
      <c r="K104"/>
      <c r="L104"/>
      <c r="M104"/>
      <c r="N104"/>
      <c r="O104"/>
      <c r="P104"/>
      <c r="Q104"/>
      <c r="R104"/>
      <c r="S104"/>
      <c r="T104"/>
      <c r="U104"/>
      <c r="V104"/>
      <c r="W104"/>
      <c r="X104"/>
      <c r="Y104"/>
      <c r="Z104"/>
      <c r="AA104"/>
      <c r="AB104"/>
      <c r="AC104"/>
      <c r="AD104"/>
      <c r="AE104"/>
      <c r="AF104"/>
      <c r="AG104"/>
      <c r="AH104"/>
      <c r="AI104"/>
    </row>
    <row r="105" spans="1:35" s="95" customFormat="1" ht="30" customHeight="1">
      <c r="A105" s="182">
        <v>62038</v>
      </c>
      <c r="B105" s="182">
        <v>6</v>
      </c>
      <c r="C105" s="182">
        <v>1</v>
      </c>
      <c r="D105" s="182">
        <v>6</v>
      </c>
      <c r="E105" s="219" t="s">
        <v>654</v>
      </c>
      <c r="F105" s="372">
        <v>840</v>
      </c>
      <c r="G105" s="364">
        <v>0</v>
      </c>
      <c r="H105" s="372">
        <f>F105-G105</f>
        <v>840</v>
      </c>
      <c r="I105" s="364">
        <v>0</v>
      </c>
      <c r="J105" s="522"/>
      <c r="K105"/>
      <c r="L105"/>
      <c r="M105"/>
      <c r="N105"/>
      <c r="O105"/>
      <c r="P105"/>
      <c r="Q105"/>
      <c r="R105"/>
      <c r="S105"/>
      <c r="T105"/>
      <c r="U105"/>
      <c r="V105"/>
      <c r="W105"/>
      <c r="X105"/>
      <c r="Y105"/>
      <c r="Z105"/>
      <c r="AA105"/>
      <c r="AB105"/>
      <c r="AC105"/>
      <c r="AD105"/>
      <c r="AE105"/>
      <c r="AF105"/>
      <c r="AG105"/>
      <c r="AH105"/>
      <c r="AI105"/>
    </row>
    <row r="106" spans="1:35" s="87" customFormat="1" ht="15.6" customHeight="1">
      <c r="A106" s="163"/>
      <c r="B106" s="163">
        <v>7</v>
      </c>
      <c r="C106" s="163">
        <v>1</v>
      </c>
      <c r="D106" s="163">
        <v>6</v>
      </c>
      <c r="E106" s="91" t="s">
        <v>146</v>
      </c>
      <c r="F106" s="319">
        <f>SUM(F107:F117)</f>
        <v>177466029</v>
      </c>
      <c r="G106" s="319">
        <f>SUM(G107:G117)</f>
        <v>174301790</v>
      </c>
      <c r="H106" s="319">
        <f t="shared" si="3"/>
        <v>3164239</v>
      </c>
      <c r="I106" s="319">
        <f>SUM(I107:I117)</f>
        <v>204427005</v>
      </c>
      <c r="J106" s="522"/>
      <c r="K106"/>
      <c r="L106"/>
      <c r="M106"/>
      <c r="N106"/>
      <c r="O106"/>
      <c r="P106"/>
      <c r="Q106"/>
      <c r="R106"/>
      <c r="S106"/>
      <c r="T106"/>
      <c r="U106"/>
      <c r="V106"/>
      <c r="W106"/>
      <c r="X106"/>
      <c r="Y106"/>
      <c r="Z106"/>
      <c r="AA106"/>
      <c r="AB106"/>
      <c r="AC106"/>
      <c r="AD106"/>
      <c r="AE106"/>
      <c r="AF106"/>
      <c r="AG106"/>
      <c r="AH106"/>
      <c r="AI106"/>
    </row>
    <row r="107" spans="1:35" s="95" customFormat="1" ht="15.6" customHeight="1">
      <c r="A107" s="161">
        <v>61018</v>
      </c>
      <c r="B107" s="161">
        <v>7</v>
      </c>
      <c r="C107" s="161">
        <v>1</v>
      </c>
      <c r="D107" s="161">
        <v>6</v>
      </c>
      <c r="E107" s="162" t="s">
        <v>655</v>
      </c>
      <c r="F107" s="164">
        <v>2031336</v>
      </c>
      <c r="G107" s="164">
        <v>214289</v>
      </c>
      <c r="H107" s="164">
        <f t="shared" si="3"/>
        <v>1817047</v>
      </c>
      <c r="I107" s="164">
        <v>1566098</v>
      </c>
      <c r="J107" s="522"/>
      <c r="K107"/>
      <c r="L107"/>
      <c r="M107"/>
      <c r="N107"/>
      <c r="O107"/>
      <c r="P107"/>
      <c r="Q107"/>
      <c r="R107"/>
      <c r="S107"/>
      <c r="T107"/>
      <c r="U107"/>
      <c r="V107"/>
      <c r="W107"/>
      <c r="X107"/>
      <c r="Y107"/>
      <c r="Z107"/>
      <c r="AA107"/>
      <c r="AB107"/>
      <c r="AC107"/>
      <c r="AD107"/>
      <c r="AE107"/>
      <c r="AF107"/>
      <c r="AG107"/>
      <c r="AH107"/>
      <c r="AI107"/>
    </row>
    <row r="108" spans="1:35" s="95" customFormat="1" ht="15.6" customHeight="1">
      <c r="A108" s="161">
        <v>63011</v>
      </c>
      <c r="B108" s="161">
        <v>7</v>
      </c>
      <c r="C108" s="161">
        <v>1</v>
      </c>
      <c r="D108" s="161">
        <v>6</v>
      </c>
      <c r="E108" s="162" t="s">
        <v>147</v>
      </c>
      <c r="F108" s="164">
        <v>72156700</v>
      </c>
      <c r="G108" s="164">
        <v>79115018</v>
      </c>
      <c r="H108" s="164">
        <f t="shared" si="3"/>
        <v>-6958318</v>
      </c>
      <c r="I108" s="164">
        <v>76704077</v>
      </c>
      <c r="J108" s="522"/>
      <c r="K108"/>
      <c r="L108"/>
      <c r="M108"/>
      <c r="N108"/>
      <c r="O108"/>
      <c r="P108"/>
      <c r="Q108"/>
      <c r="R108"/>
      <c r="S108"/>
      <c r="T108"/>
      <c r="U108"/>
      <c r="V108"/>
      <c r="W108"/>
      <c r="X108"/>
      <c r="Y108"/>
      <c r="Z108"/>
      <c r="AA108"/>
      <c r="AB108"/>
      <c r="AC108"/>
      <c r="AD108"/>
      <c r="AE108"/>
      <c r="AF108"/>
      <c r="AG108"/>
      <c r="AH108"/>
      <c r="AI108"/>
    </row>
    <row r="109" spans="1:35" s="95" customFormat="1" ht="15.6" customHeight="1">
      <c r="A109" s="161">
        <v>63012</v>
      </c>
      <c r="B109" s="161">
        <v>7</v>
      </c>
      <c r="C109" s="161">
        <v>1</v>
      </c>
      <c r="D109" s="161">
        <v>6</v>
      </c>
      <c r="E109" s="162" t="s">
        <v>148</v>
      </c>
      <c r="F109" s="164">
        <v>74094828</v>
      </c>
      <c r="G109" s="164">
        <v>66037625</v>
      </c>
      <c r="H109" s="164">
        <f t="shared" si="3"/>
        <v>8057203</v>
      </c>
      <c r="I109" s="164">
        <v>77451341</v>
      </c>
      <c r="J109" s="522"/>
      <c r="K109"/>
      <c r="L109"/>
      <c r="M109"/>
      <c r="N109"/>
      <c r="O109"/>
      <c r="P109"/>
      <c r="Q109"/>
      <c r="R109"/>
      <c r="S109"/>
      <c r="T109"/>
      <c r="U109"/>
      <c r="V109"/>
      <c r="W109"/>
      <c r="X109"/>
      <c r="Y109"/>
      <c r="Z109"/>
      <c r="AA109"/>
      <c r="AB109"/>
      <c r="AC109"/>
      <c r="AD109"/>
      <c r="AE109"/>
      <c r="AF109"/>
      <c r="AG109"/>
      <c r="AH109"/>
      <c r="AI109"/>
    </row>
    <row r="110" spans="1:35" s="95" customFormat="1" ht="15.6" customHeight="1">
      <c r="A110" s="161">
        <v>63013</v>
      </c>
      <c r="B110" s="161">
        <v>7</v>
      </c>
      <c r="C110" s="161">
        <v>1</v>
      </c>
      <c r="D110" s="161">
        <v>6</v>
      </c>
      <c r="E110" s="162" t="s">
        <v>149</v>
      </c>
      <c r="F110" s="164">
        <v>7580832</v>
      </c>
      <c r="G110" s="164">
        <v>7509063</v>
      </c>
      <c r="H110" s="164">
        <f t="shared" si="3"/>
        <v>71769</v>
      </c>
      <c r="I110" s="164">
        <v>7430638</v>
      </c>
      <c r="J110" s="522"/>
      <c r="K110"/>
      <c r="L110"/>
      <c r="M110"/>
      <c r="N110"/>
      <c r="O110"/>
      <c r="P110"/>
      <c r="Q110"/>
      <c r="R110"/>
      <c r="S110"/>
      <c r="T110"/>
      <c r="U110"/>
      <c r="V110"/>
      <c r="W110"/>
      <c r="X110"/>
      <c r="Y110"/>
      <c r="Z110"/>
      <c r="AA110"/>
      <c r="AB110"/>
      <c r="AC110"/>
      <c r="AD110"/>
      <c r="AE110"/>
      <c r="AF110"/>
      <c r="AG110"/>
      <c r="AH110"/>
      <c r="AI110"/>
    </row>
    <row r="111" spans="1:35" s="95" customFormat="1" ht="15.6" customHeight="1">
      <c r="A111" s="161">
        <v>63014</v>
      </c>
      <c r="B111" s="161">
        <v>7</v>
      </c>
      <c r="C111" s="161">
        <v>1</v>
      </c>
      <c r="D111" s="161">
        <v>6</v>
      </c>
      <c r="E111" s="162" t="s">
        <v>656</v>
      </c>
      <c r="F111" s="164">
        <v>6077662</v>
      </c>
      <c r="G111" s="164">
        <v>6343394</v>
      </c>
      <c r="H111" s="164">
        <f t="shared" si="3"/>
        <v>-265732</v>
      </c>
      <c r="I111" s="164">
        <v>6242405</v>
      </c>
      <c r="J111" s="522"/>
      <c r="K111"/>
      <c r="L111"/>
      <c r="M111"/>
      <c r="N111"/>
      <c r="O111"/>
      <c r="P111"/>
      <c r="Q111"/>
      <c r="R111"/>
      <c r="S111"/>
      <c r="T111"/>
      <c r="U111"/>
      <c r="V111"/>
      <c r="W111"/>
      <c r="X111"/>
      <c r="Y111"/>
      <c r="Z111"/>
      <c r="AA111"/>
      <c r="AB111"/>
      <c r="AC111"/>
      <c r="AD111"/>
      <c r="AE111"/>
      <c r="AF111"/>
      <c r="AG111"/>
      <c r="AH111"/>
      <c r="AI111"/>
    </row>
    <row r="112" spans="1:35" s="95" customFormat="1" ht="15.6" customHeight="1">
      <c r="A112" s="161">
        <v>63015</v>
      </c>
      <c r="B112" s="161">
        <v>7</v>
      </c>
      <c r="C112" s="161">
        <v>1</v>
      </c>
      <c r="D112" s="161">
        <v>6</v>
      </c>
      <c r="E112" s="162" t="s">
        <v>151</v>
      </c>
      <c r="F112" s="164">
        <v>1015568</v>
      </c>
      <c r="G112" s="164">
        <v>1092786</v>
      </c>
      <c r="H112" s="164">
        <f t="shared" si="3"/>
        <v>-77218</v>
      </c>
      <c r="I112" s="164">
        <v>8277714</v>
      </c>
      <c r="J112" s="522"/>
      <c r="K112"/>
      <c r="L112"/>
      <c r="M112"/>
      <c r="N112"/>
      <c r="O112"/>
      <c r="P112"/>
      <c r="Q112"/>
      <c r="R112"/>
      <c r="S112"/>
      <c r="T112"/>
      <c r="U112"/>
      <c r="V112"/>
      <c r="W112"/>
      <c r="X112"/>
      <c r="Y112"/>
      <c r="Z112"/>
      <c r="AA112"/>
      <c r="AB112"/>
      <c r="AC112"/>
      <c r="AD112"/>
      <c r="AE112"/>
      <c r="AF112"/>
      <c r="AG112"/>
      <c r="AH112"/>
      <c r="AI112"/>
    </row>
    <row r="113" spans="1:35" s="95" customFormat="1" ht="15.6" customHeight="1">
      <c r="A113" s="161">
        <v>63016</v>
      </c>
      <c r="B113" s="161">
        <v>7</v>
      </c>
      <c r="C113" s="161">
        <v>1</v>
      </c>
      <c r="D113" s="161">
        <v>6</v>
      </c>
      <c r="E113" s="162" t="s">
        <v>1025</v>
      </c>
      <c r="F113" s="164">
        <v>676544</v>
      </c>
      <c r="G113" s="164">
        <v>5865</v>
      </c>
      <c r="H113" s="164">
        <f t="shared" si="3"/>
        <v>670679</v>
      </c>
      <c r="I113" s="164">
        <v>6823</v>
      </c>
      <c r="J113" s="522"/>
      <c r="K113"/>
      <c r="L113"/>
      <c r="M113"/>
      <c r="N113"/>
      <c r="O113"/>
      <c r="P113"/>
      <c r="Q113"/>
      <c r="R113"/>
      <c r="S113"/>
      <c r="T113"/>
      <c r="U113"/>
      <c r="V113"/>
      <c r="W113"/>
      <c r="X113"/>
      <c r="Y113"/>
      <c r="Z113"/>
      <c r="AA113"/>
      <c r="AB113"/>
      <c r="AC113"/>
      <c r="AD113"/>
      <c r="AE113"/>
      <c r="AF113"/>
      <c r="AG113"/>
      <c r="AH113"/>
      <c r="AI113"/>
    </row>
    <row r="114" spans="1:35" s="95" customFormat="1" ht="15.6" customHeight="1">
      <c r="A114" s="161">
        <v>63017</v>
      </c>
      <c r="B114" s="161">
        <v>7</v>
      </c>
      <c r="C114" s="161">
        <v>1</v>
      </c>
      <c r="D114" s="161">
        <v>6</v>
      </c>
      <c r="E114" s="162" t="s">
        <v>658</v>
      </c>
      <c r="F114" s="164">
        <v>954457</v>
      </c>
      <c r="G114" s="164">
        <v>1231423</v>
      </c>
      <c r="H114" s="164">
        <f t="shared" si="3"/>
        <v>-276966</v>
      </c>
      <c r="I114" s="164">
        <v>10445937</v>
      </c>
      <c r="J114" s="522"/>
      <c r="K114"/>
      <c r="L114"/>
      <c r="M114"/>
      <c r="N114"/>
      <c r="O114"/>
      <c r="P114"/>
      <c r="Q114"/>
      <c r="R114"/>
      <c r="S114"/>
      <c r="T114"/>
      <c r="U114"/>
      <c r="V114"/>
      <c r="W114"/>
      <c r="X114"/>
      <c r="Y114"/>
      <c r="Z114"/>
      <c r="AA114"/>
      <c r="AB114"/>
      <c r="AC114"/>
      <c r="AD114"/>
      <c r="AE114"/>
      <c r="AF114"/>
      <c r="AG114"/>
      <c r="AH114"/>
      <c r="AI114"/>
    </row>
    <row r="115" spans="1:35" s="95" customFormat="1" ht="30" customHeight="1">
      <c r="A115" s="182">
        <v>63019</v>
      </c>
      <c r="B115" s="182">
        <v>7</v>
      </c>
      <c r="C115" s="182">
        <v>1</v>
      </c>
      <c r="D115" s="182">
        <v>6</v>
      </c>
      <c r="E115" s="219" t="s">
        <v>659</v>
      </c>
      <c r="F115" s="372">
        <v>148000</v>
      </c>
      <c r="G115" s="164">
        <v>122000</v>
      </c>
      <c r="H115" s="164">
        <f t="shared" si="3"/>
        <v>26000</v>
      </c>
      <c r="I115" s="372">
        <v>74000</v>
      </c>
      <c r="J115" s="522"/>
      <c r="K115"/>
      <c r="L115"/>
      <c r="M115"/>
      <c r="N115"/>
      <c r="O115"/>
      <c r="P115"/>
      <c r="Q115"/>
      <c r="R115"/>
      <c r="S115"/>
      <c r="T115"/>
      <c r="U115"/>
      <c r="V115"/>
      <c r="W115"/>
      <c r="X115"/>
      <c r="Y115"/>
      <c r="Z115"/>
      <c r="AA115"/>
      <c r="AB115"/>
      <c r="AC115"/>
      <c r="AD115"/>
      <c r="AE115"/>
      <c r="AF115"/>
      <c r="AG115"/>
      <c r="AH115"/>
      <c r="AI115"/>
    </row>
    <row r="116" spans="1:35" s="95" customFormat="1" ht="15.6" customHeight="1">
      <c r="A116" s="161">
        <v>75031</v>
      </c>
      <c r="B116" s="161">
        <v>7</v>
      </c>
      <c r="C116" s="161">
        <v>1</v>
      </c>
      <c r="D116" s="161">
        <v>6</v>
      </c>
      <c r="E116" s="162" t="s">
        <v>660</v>
      </c>
      <c r="F116" s="164">
        <v>3237930</v>
      </c>
      <c r="G116" s="164">
        <v>4170676</v>
      </c>
      <c r="H116" s="164">
        <f t="shared" si="3"/>
        <v>-932746</v>
      </c>
      <c r="I116" s="164">
        <v>3700462</v>
      </c>
      <c r="J116" s="522"/>
      <c r="K116"/>
      <c r="L116"/>
      <c r="M116"/>
      <c r="N116"/>
      <c r="O116"/>
      <c r="P116"/>
      <c r="Q116"/>
      <c r="R116"/>
      <c r="S116"/>
      <c r="T116"/>
      <c r="U116"/>
      <c r="V116"/>
      <c r="W116"/>
      <c r="X116"/>
      <c r="Y116"/>
      <c r="Z116"/>
      <c r="AA116"/>
      <c r="AB116"/>
      <c r="AC116"/>
      <c r="AD116"/>
      <c r="AE116"/>
      <c r="AF116"/>
      <c r="AG116"/>
      <c r="AH116"/>
      <c r="AI116"/>
    </row>
    <row r="117" spans="1:35" s="95" customFormat="1" ht="15.6" customHeight="1">
      <c r="A117" s="161">
        <v>75033</v>
      </c>
      <c r="B117" s="161">
        <v>7</v>
      </c>
      <c r="C117" s="161">
        <v>1</v>
      </c>
      <c r="D117" s="161">
        <v>6</v>
      </c>
      <c r="E117" s="162" t="s">
        <v>152</v>
      </c>
      <c r="F117" s="164">
        <v>9492172</v>
      </c>
      <c r="G117" s="164">
        <v>8459651</v>
      </c>
      <c r="H117" s="164">
        <f t="shared" si="3"/>
        <v>1032521</v>
      </c>
      <c r="I117" s="164">
        <v>12527510</v>
      </c>
      <c r="J117" s="522"/>
      <c r="K117"/>
      <c r="L117"/>
      <c r="M117"/>
      <c r="N117"/>
      <c r="O117"/>
      <c r="P117"/>
      <c r="Q117"/>
      <c r="R117"/>
      <c r="S117"/>
      <c r="T117"/>
      <c r="U117"/>
      <c r="V117"/>
      <c r="W117"/>
      <c r="X117"/>
      <c r="Y117"/>
      <c r="Z117"/>
      <c r="AA117"/>
      <c r="AB117"/>
      <c r="AC117"/>
      <c r="AD117"/>
      <c r="AE117"/>
      <c r="AF117"/>
      <c r="AG117"/>
      <c r="AH117"/>
      <c r="AI117"/>
    </row>
    <row r="118" spans="1:35" s="87" customFormat="1" ht="15.6" customHeight="1">
      <c r="A118" s="163"/>
      <c r="B118" s="163">
        <v>8</v>
      </c>
      <c r="C118" s="163">
        <v>1</v>
      </c>
      <c r="D118" s="163">
        <v>6</v>
      </c>
      <c r="E118" s="220" t="s">
        <v>657</v>
      </c>
      <c r="F118" s="319">
        <f>SUM(F119:F120)</f>
        <v>1795016</v>
      </c>
      <c r="G118" s="319">
        <f>SUM(G119:G120)</f>
        <v>1977461</v>
      </c>
      <c r="H118" s="319">
        <f>F118-G118</f>
        <v>-182445</v>
      </c>
      <c r="I118" s="319">
        <f>SUM(I119:I120)</f>
        <v>1758633</v>
      </c>
      <c r="J118" s="522"/>
      <c r="K118"/>
      <c r="L118"/>
      <c r="M118"/>
      <c r="N118"/>
      <c r="O118"/>
      <c r="P118"/>
      <c r="Q118"/>
      <c r="R118"/>
      <c r="S118"/>
      <c r="T118"/>
      <c r="U118"/>
      <c r="V118"/>
      <c r="W118"/>
      <c r="X118"/>
      <c r="Y118"/>
      <c r="Z118"/>
      <c r="AA118"/>
      <c r="AB118"/>
      <c r="AC118"/>
      <c r="AD118"/>
      <c r="AE118"/>
      <c r="AF118"/>
      <c r="AG118"/>
      <c r="AH118"/>
      <c r="AI118"/>
    </row>
    <row r="119" spans="1:35" s="95" customFormat="1" ht="15.6" customHeight="1">
      <c r="A119" s="161">
        <v>65041</v>
      </c>
      <c r="B119" s="161">
        <v>8</v>
      </c>
      <c r="C119" s="161">
        <v>1</v>
      </c>
      <c r="D119" s="161">
        <v>6</v>
      </c>
      <c r="E119" s="162" t="s">
        <v>661</v>
      </c>
      <c r="F119" s="364">
        <v>0</v>
      </c>
      <c r="G119" s="164">
        <v>65961</v>
      </c>
      <c r="H119" s="164">
        <f t="shared" si="3"/>
        <v>-65961</v>
      </c>
      <c r="I119" s="164">
        <v>1750</v>
      </c>
      <c r="J119" s="522"/>
      <c r="K119"/>
      <c r="L119"/>
      <c r="M119"/>
      <c r="N119"/>
      <c r="O119"/>
      <c r="P119"/>
      <c r="Q119"/>
      <c r="R119"/>
      <c r="S119"/>
      <c r="T119"/>
      <c r="U119"/>
      <c r="V119"/>
      <c r="W119"/>
      <c r="X119"/>
      <c r="Y119"/>
      <c r="Z119"/>
      <c r="AA119"/>
      <c r="AB119"/>
      <c r="AC119"/>
      <c r="AD119"/>
      <c r="AE119"/>
      <c r="AF119"/>
      <c r="AG119"/>
      <c r="AH119"/>
      <c r="AI119"/>
    </row>
    <row r="120" spans="1:35" s="95" customFormat="1" ht="15.6" customHeight="1">
      <c r="A120" s="161">
        <v>65042</v>
      </c>
      <c r="B120" s="161">
        <v>8</v>
      </c>
      <c r="C120" s="161">
        <v>1</v>
      </c>
      <c r="D120" s="161">
        <v>6</v>
      </c>
      <c r="E120" s="162" t="s">
        <v>153</v>
      </c>
      <c r="F120" s="164">
        <v>1795016</v>
      </c>
      <c r="G120" s="164">
        <v>1911500</v>
      </c>
      <c r="H120" s="164">
        <f t="shared" si="3"/>
        <v>-116484</v>
      </c>
      <c r="I120" s="164">
        <v>1756883</v>
      </c>
      <c r="J120" s="522"/>
      <c r="K120"/>
      <c r="L120"/>
      <c r="M120"/>
      <c r="N120"/>
      <c r="O120"/>
      <c r="P120"/>
      <c r="Q120"/>
      <c r="R120"/>
      <c r="S120"/>
      <c r="T120"/>
      <c r="U120"/>
      <c r="V120"/>
      <c r="W120"/>
      <c r="X120"/>
      <c r="Y120"/>
      <c r="Z120"/>
      <c r="AA120"/>
      <c r="AB120"/>
      <c r="AC120"/>
      <c r="AD120"/>
      <c r="AE120"/>
      <c r="AF120"/>
      <c r="AG120"/>
      <c r="AH120"/>
      <c r="AI120"/>
    </row>
    <row r="121" spans="1:35" s="295" customFormat="1" ht="15.6" customHeight="1">
      <c r="A121" s="163"/>
      <c r="B121" s="163"/>
      <c r="C121" s="163">
        <v>2</v>
      </c>
      <c r="D121" s="163">
        <v>6</v>
      </c>
      <c r="E121" s="220" t="s">
        <v>154</v>
      </c>
      <c r="F121" s="319">
        <f>F122+F141+F175+F188+F202+F216+F228</f>
        <v>232444938</v>
      </c>
      <c r="G121" s="319">
        <f>G122+G141+G175+G188+G202+G216+G228</f>
        <v>250179667</v>
      </c>
      <c r="H121" s="319">
        <f>F121-G121</f>
        <v>-17734729</v>
      </c>
      <c r="I121" s="319">
        <f>I122+I141+I175+I188+I202+I216+I228</f>
        <v>237556132</v>
      </c>
      <c r="J121" s="522"/>
      <c r="K121"/>
      <c r="L121"/>
      <c r="M121"/>
      <c r="N121"/>
      <c r="O121"/>
      <c r="P121"/>
      <c r="Q121"/>
      <c r="R121"/>
      <c r="S121"/>
      <c r="T121"/>
      <c r="U121"/>
      <c r="V121"/>
      <c r="W121"/>
      <c r="X121"/>
      <c r="Y121"/>
      <c r="Z121"/>
      <c r="AA121"/>
      <c r="AB121"/>
      <c r="AC121"/>
      <c r="AD121"/>
      <c r="AE121"/>
      <c r="AF121"/>
      <c r="AG121"/>
      <c r="AH121"/>
      <c r="AI121"/>
    </row>
    <row r="122" spans="1:35" s="87" customFormat="1" ht="30" customHeight="1">
      <c r="A122" s="163"/>
      <c r="B122" s="221">
        <v>1</v>
      </c>
      <c r="C122" s="221">
        <v>2</v>
      </c>
      <c r="D122" s="221">
        <v>6</v>
      </c>
      <c r="E122" s="222" t="s">
        <v>662</v>
      </c>
      <c r="F122" s="319">
        <f>SUM(F123:F140)</f>
        <v>17056394</v>
      </c>
      <c r="G122" s="319">
        <f>SUM(G123:G140)</f>
        <v>22330223</v>
      </c>
      <c r="H122" s="319">
        <f>F122-G122</f>
        <v>-5273829</v>
      </c>
      <c r="I122" s="319">
        <f>SUM(I123:I140)</f>
        <v>19963020</v>
      </c>
      <c r="J122" s="522"/>
      <c r="K122"/>
      <c r="L122"/>
      <c r="M122"/>
      <c r="N122"/>
      <c r="O122"/>
      <c r="P122"/>
      <c r="Q122"/>
      <c r="R122"/>
      <c r="S122"/>
      <c r="T122"/>
      <c r="U122"/>
      <c r="V122"/>
      <c r="W122"/>
      <c r="X122"/>
      <c r="Y122"/>
      <c r="Z122"/>
      <c r="AA122"/>
      <c r="AB122"/>
      <c r="AC122"/>
      <c r="AD122"/>
      <c r="AE122"/>
      <c r="AF122"/>
      <c r="AG122"/>
      <c r="AH122"/>
      <c r="AI122"/>
    </row>
    <row r="123" spans="1:35" s="95" customFormat="1" ht="15.6" customHeight="1">
      <c r="A123" s="161">
        <v>62021</v>
      </c>
      <c r="B123" s="161">
        <v>1</v>
      </c>
      <c r="C123" s="161">
        <v>2</v>
      </c>
      <c r="D123" s="161">
        <v>6</v>
      </c>
      <c r="E123" s="162" t="s">
        <v>155</v>
      </c>
      <c r="F123" s="164">
        <v>1097045</v>
      </c>
      <c r="G123" s="164">
        <v>1005993</v>
      </c>
      <c r="H123" s="164">
        <f t="shared" si="3"/>
        <v>91052</v>
      </c>
      <c r="I123" s="164">
        <v>718349</v>
      </c>
      <c r="J123" s="522"/>
      <c r="K123"/>
      <c r="L123"/>
      <c r="M123"/>
      <c r="N123"/>
      <c r="O123"/>
      <c r="P123"/>
      <c r="Q123"/>
      <c r="R123"/>
      <c r="S123"/>
      <c r="T123"/>
      <c r="U123"/>
      <c r="V123"/>
      <c r="W123"/>
      <c r="X123"/>
      <c r="Y123"/>
      <c r="Z123"/>
      <c r="AA123"/>
      <c r="AB123"/>
      <c r="AC123"/>
      <c r="AD123"/>
      <c r="AE123"/>
      <c r="AF123"/>
      <c r="AG123"/>
      <c r="AH123"/>
      <c r="AI123"/>
    </row>
    <row r="124" spans="1:35" s="95" customFormat="1" ht="15.6" customHeight="1">
      <c r="A124" s="161">
        <v>62022</v>
      </c>
      <c r="B124" s="161">
        <v>1</v>
      </c>
      <c r="C124" s="161">
        <v>2</v>
      </c>
      <c r="D124" s="161">
        <v>6</v>
      </c>
      <c r="E124" s="162" t="s">
        <v>663</v>
      </c>
      <c r="F124" s="164">
        <v>6925627</v>
      </c>
      <c r="G124" s="164">
        <v>10529279</v>
      </c>
      <c r="H124" s="164">
        <f t="shared" si="3"/>
        <v>-3603652</v>
      </c>
      <c r="I124" s="164">
        <v>8833217</v>
      </c>
      <c r="J124" s="522"/>
      <c r="K124"/>
      <c r="L124"/>
      <c r="M124"/>
      <c r="N124"/>
      <c r="O124"/>
      <c r="P124"/>
      <c r="Q124"/>
      <c r="R124"/>
      <c r="S124"/>
      <c r="T124"/>
      <c r="U124"/>
      <c r="V124"/>
      <c r="W124"/>
      <c r="X124"/>
      <c r="Y124"/>
      <c r="Z124"/>
      <c r="AA124"/>
      <c r="AB124"/>
      <c r="AC124"/>
      <c r="AD124"/>
      <c r="AE124"/>
      <c r="AF124"/>
      <c r="AG124"/>
      <c r="AH124"/>
      <c r="AI124"/>
    </row>
    <row r="125" spans="1:35" s="95" customFormat="1" ht="15.6" customHeight="1">
      <c r="A125" s="161">
        <v>62031</v>
      </c>
      <c r="B125" s="161">
        <v>1</v>
      </c>
      <c r="C125" s="161">
        <v>2</v>
      </c>
      <c r="D125" s="161">
        <v>6</v>
      </c>
      <c r="E125" s="162" t="s">
        <v>664</v>
      </c>
      <c r="F125" s="164">
        <v>26135</v>
      </c>
      <c r="G125" s="164">
        <v>84508</v>
      </c>
      <c r="H125" s="164">
        <f t="shared" si="3"/>
        <v>-58373</v>
      </c>
      <c r="I125" s="164">
        <v>36038</v>
      </c>
      <c r="J125" s="522"/>
      <c r="K125"/>
      <c r="L125"/>
      <c r="M125"/>
      <c r="N125"/>
      <c r="O125"/>
      <c r="P125"/>
      <c r="Q125"/>
      <c r="R125"/>
      <c r="S125"/>
      <c r="T125"/>
      <c r="U125"/>
      <c r="V125"/>
      <c r="W125"/>
      <c r="X125"/>
      <c r="Y125"/>
      <c r="Z125"/>
      <c r="AA125"/>
      <c r="AB125"/>
      <c r="AC125"/>
      <c r="AD125"/>
      <c r="AE125"/>
      <c r="AF125"/>
      <c r="AG125"/>
      <c r="AH125"/>
      <c r="AI125"/>
    </row>
    <row r="126" spans="1:35" s="95" customFormat="1" ht="15.6" customHeight="1">
      <c r="A126" s="161">
        <v>62032</v>
      </c>
      <c r="B126" s="161">
        <v>1</v>
      </c>
      <c r="C126" s="161">
        <v>2</v>
      </c>
      <c r="D126" s="161">
        <v>6</v>
      </c>
      <c r="E126" s="162" t="s">
        <v>665</v>
      </c>
      <c r="F126" s="164">
        <v>108736</v>
      </c>
      <c r="G126" s="164">
        <v>115679</v>
      </c>
      <c r="H126" s="164">
        <f t="shared" si="3"/>
        <v>-6943</v>
      </c>
      <c r="I126" s="164">
        <v>105449</v>
      </c>
      <c r="J126" s="522"/>
      <c r="K126"/>
      <c r="L126"/>
      <c r="M126"/>
      <c r="N126"/>
      <c r="O126"/>
      <c r="P126"/>
      <c r="Q126"/>
      <c r="R126"/>
      <c r="S126"/>
      <c r="T126"/>
      <c r="U126"/>
      <c r="V126"/>
      <c r="W126"/>
      <c r="X126"/>
      <c r="Y126"/>
      <c r="Z126"/>
      <c r="AA126"/>
      <c r="AB126"/>
      <c r="AC126"/>
      <c r="AD126"/>
      <c r="AE126"/>
      <c r="AF126"/>
      <c r="AG126"/>
      <c r="AH126"/>
      <c r="AI126"/>
    </row>
    <row r="127" spans="1:35" s="95" customFormat="1" ht="15.6" customHeight="1">
      <c r="A127" s="161">
        <v>62033</v>
      </c>
      <c r="B127" s="161">
        <v>1</v>
      </c>
      <c r="C127" s="161">
        <v>2</v>
      </c>
      <c r="D127" s="161">
        <v>6</v>
      </c>
      <c r="E127" s="162" t="s">
        <v>666</v>
      </c>
      <c r="F127" s="164">
        <v>871127</v>
      </c>
      <c r="G127" s="164">
        <v>867356</v>
      </c>
      <c r="H127" s="164">
        <f t="shared" si="3"/>
        <v>3771</v>
      </c>
      <c r="I127" s="164">
        <v>567162</v>
      </c>
      <c r="J127" s="522"/>
      <c r="K127"/>
      <c r="L127"/>
      <c r="M127"/>
      <c r="N127"/>
      <c r="O127"/>
      <c r="P127"/>
      <c r="Q127"/>
      <c r="R127"/>
      <c r="S127"/>
      <c r="T127"/>
      <c r="U127"/>
      <c r="V127"/>
      <c r="W127"/>
      <c r="X127"/>
      <c r="Y127"/>
      <c r="Z127"/>
      <c r="AA127"/>
      <c r="AB127"/>
      <c r="AC127"/>
      <c r="AD127"/>
      <c r="AE127"/>
      <c r="AF127"/>
      <c r="AG127"/>
      <c r="AH127"/>
      <c r="AI127"/>
    </row>
    <row r="128" spans="1:35" s="95" customFormat="1" ht="15.6" customHeight="1">
      <c r="A128" s="161">
        <v>62034</v>
      </c>
      <c r="B128" s="161">
        <v>1</v>
      </c>
      <c r="C128" s="161">
        <v>2</v>
      </c>
      <c r="D128" s="161">
        <v>6</v>
      </c>
      <c r="E128" s="162" t="s">
        <v>667</v>
      </c>
      <c r="F128" s="164">
        <v>88641</v>
      </c>
      <c r="G128" s="164">
        <v>52423</v>
      </c>
      <c r="H128" s="164">
        <f t="shared" si="3"/>
        <v>36218</v>
      </c>
      <c r="I128" s="164">
        <v>121709</v>
      </c>
      <c r="J128" s="522"/>
      <c r="K128"/>
      <c r="L128"/>
      <c r="M128"/>
      <c r="N128"/>
      <c r="O128"/>
      <c r="P128"/>
      <c r="Q128"/>
      <c r="R128"/>
      <c r="S128"/>
      <c r="T128"/>
      <c r="U128"/>
      <c r="V128"/>
      <c r="W128"/>
      <c r="X128"/>
      <c r="Y128"/>
      <c r="Z128"/>
      <c r="AA128"/>
      <c r="AB128"/>
      <c r="AC128"/>
      <c r="AD128"/>
      <c r="AE128"/>
      <c r="AF128"/>
      <c r="AG128"/>
      <c r="AH128"/>
      <c r="AI128"/>
    </row>
    <row r="129" spans="1:35" s="95" customFormat="1" ht="15.6" customHeight="1">
      <c r="A129" s="161">
        <v>62041</v>
      </c>
      <c r="B129" s="161">
        <v>1</v>
      </c>
      <c r="C129" s="161">
        <v>2</v>
      </c>
      <c r="D129" s="161">
        <v>6</v>
      </c>
      <c r="E129" s="162" t="s">
        <v>668</v>
      </c>
      <c r="F129" s="164">
        <v>161359</v>
      </c>
      <c r="G129" s="164">
        <v>273004</v>
      </c>
      <c r="H129" s="164">
        <f t="shared" si="3"/>
        <v>-111645</v>
      </c>
      <c r="I129" s="164">
        <v>223865</v>
      </c>
      <c r="J129" s="522"/>
      <c r="K129"/>
      <c r="L129"/>
      <c r="M129"/>
      <c r="N129"/>
      <c r="O129"/>
      <c r="P129"/>
      <c r="Q129"/>
      <c r="R129"/>
      <c r="S129"/>
      <c r="T129"/>
      <c r="U129"/>
      <c r="V129"/>
      <c r="W129"/>
      <c r="X129"/>
      <c r="Y129"/>
      <c r="Z129"/>
      <c r="AA129"/>
      <c r="AB129"/>
      <c r="AC129"/>
      <c r="AD129"/>
      <c r="AE129"/>
      <c r="AF129"/>
      <c r="AG129"/>
      <c r="AH129"/>
      <c r="AI129"/>
    </row>
    <row r="130" spans="1:35" s="95" customFormat="1" ht="15.6" customHeight="1">
      <c r="A130" s="161">
        <v>62042</v>
      </c>
      <c r="B130" s="161">
        <v>1</v>
      </c>
      <c r="C130" s="161">
        <v>2</v>
      </c>
      <c r="D130" s="161">
        <v>6</v>
      </c>
      <c r="E130" s="162" t="s">
        <v>669</v>
      </c>
      <c r="F130" s="164">
        <v>326000</v>
      </c>
      <c r="G130" s="164">
        <v>1000636</v>
      </c>
      <c r="H130" s="164">
        <f t="shared" si="3"/>
        <v>-674636</v>
      </c>
      <c r="I130" s="164">
        <v>842521</v>
      </c>
      <c r="J130" s="522"/>
      <c r="K130"/>
      <c r="L130"/>
      <c r="M130"/>
      <c r="N130"/>
      <c r="O130"/>
      <c r="P130"/>
      <c r="Q130"/>
      <c r="R130"/>
      <c r="S130"/>
      <c r="T130"/>
      <c r="U130"/>
      <c r="V130"/>
      <c r="W130"/>
      <c r="X130"/>
      <c r="Y130"/>
      <c r="Z130"/>
      <c r="AA130"/>
      <c r="AB130"/>
      <c r="AC130"/>
      <c r="AD130"/>
      <c r="AE130"/>
      <c r="AF130"/>
      <c r="AG130"/>
      <c r="AH130"/>
      <c r="AI130"/>
    </row>
    <row r="131" spans="1:35" s="95" customFormat="1" ht="15.6" customHeight="1">
      <c r="A131" s="161">
        <v>62043</v>
      </c>
      <c r="B131" s="161">
        <v>1</v>
      </c>
      <c r="C131" s="161">
        <v>2</v>
      </c>
      <c r="D131" s="161">
        <v>6</v>
      </c>
      <c r="E131" s="162" t="s">
        <v>670</v>
      </c>
      <c r="F131" s="164">
        <v>256355</v>
      </c>
      <c r="G131" s="164">
        <v>86894</v>
      </c>
      <c r="H131" s="164">
        <f t="shared" si="3"/>
        <v>169461</v>
      </c>
      <c r="I131" s="164">
        <v>89581</v>
      </c>
      <c r="J131" s="522"/>
      <c r="K131"/>
      <c r="L131"/>
      <c r="M131"/>
      <c r="N131"/>
      <c r="O131"/>
      <c r="P131"/>
      <c r="Q131"/>
      <c r="R131"/>
      <c r="S131"/>
      <c r="T131"/>
      <c r="U131"/>
      <c r="V131"/>
      <c r="W131"/>
      <c r="X131"/>
      <c r="Y131"/>
      <c r="Z131"/>
      <c r="AA131"/>
      <c r="AB131"/>
      <c r="AC131"/>
      <c r="AD131"/>
      <c r="AE131"/>
      <c r="AF131"/>
      <c r="AG131"/>
      <c r="AH131"/>
      <c r="AI131"/>
    </row>
    <row r="132" spans="1:35" s="95" customFormat="1" ht="15.6" customHeight="1">
      <c r="A132" s="161">
        <v>62044</v>
      </c>
      <c r="B132" s="161">
        <v>1</v>
      </c>
      <c r="C132" s="161">
        <v>2</v>
      </c>
      <c r="D132" s="161">
        <v>6</v>
      </c>
      <c r="E132" s="162" t="s">
        <v>671</v>
      </c>
      <c r="F132" s="164">
        <v>112257</v>
      </c>
      <c r="G132" s="164">
        <v>112257</v>
      </c>
      <c r="H132" s="364">
        <f t="shared" si="3"/>
        <v>0</v>
      </c>
      <c r="I132" s="164">
        <v>67376</v>
      </c>
      <c r="J132" s="522"/>
      <c r="K132"/>
      <c r="L132"/>
      <c r="M132"/>
      <c r="N132"/>
      <c r="O132"/>
      <c r="P132"/>
      <c r="Q132"/>
      <c r="R132"/>
      <c r="S132"/>
      <c r="T132"/>
      <c r="U132"/>
      <c r="V132"/>
      <c r="W132"/>
      <c r="X132"/>
      <c r="Y132"/>
      <c r="Z132"/>
      <c r="AA132"/>
      <c r="AB132"/>
      <c r="AC132"/>
      <c r="AD132"/>
      <c r="AE132"/>
      <c r="AF132"/>
      <c r="AG132"/>
      <c r="AH132"/>
      <c r="AI132"/>
    </row>
    <row r="133" spans="1:35" s="95" customFormat="1" ht="15.6" customHeight="1">
      <c r="A133" s="161">
        <v>62047</v>
      </c>
      <c r="B133" s="161">
        <v>1</v>
      </c>
      <c r="C133" s="161">
        <v>2</v>
      </c>
      <c r="D133" s="161">
        <v>6</v>
      </c>
      <c r="E133" s="162" t="s">
        <v>672</v>
      </c>
      <c r="F133" s="164">
        <v>7477</v>
      </c>
      <c r="G133" s="164">
        <v>7248</v>
      </c>
      <c r="H133" s="372">
        <f>F133-G133</f>
        <v>229</v>
      </c>
      <c r="I133" s="372">
        <v>11108</v>
      </c>
      <c r="J133" s="522"/>
      <c r="K133"/>
      <c r="L133"/>
      <c r="M133"/>
      <c r="N133"/>
      <c r="O133"/>
      <c r="P133"/>
      <c r="Q133"/>
      <c r="R133"/>
      <c r="S133"/>
      <c r="T133"/>
      <c r="U133"/>
      <c r="V133"/>
      <c r="W133"/>
      <c r="X133"/>
      <c r="Y133"/>
      <c r="Z133"/>
      <c r="AA133"/>
      <c r="AB133"/>
      <c r="AC133"/>
      <c r="AD133"/>
      <c r="AE133"/>
      <c r="AF133"/>
      <c r="AG133"/>
      <c r="AH133"/>
      <c r="AI133"/>
    </row>
    <row r="134" spans="1:35" s="95" customFormat="1" ht="15.6" customHeight="1">
      <c r="A134" s="161">
        <v>68021</v>
      </c>
      <c r="B134" s="161">
        <v>1</v>
      </c>
      <c r="C134" s="161">
        <v>2</v>
      </c>
      <c r="D134" s="161">
        <v>6</v>
      </c>
      <c r="E134" s="162" t="s">
        <v>673</v>
      </c>
      <c r="F134" s="372">
        <v>2327640</v>
      </c>
      <c r="G134" s="164">
        <v>3155842</v>
      </c>
      <c r="H134" s="164">
        <f t="shared" si="3"/>
        <v>-828202</v>
      </c>
      <c r="I134" s="164">
        <v>3555339</v>
      </c>
      <c r="J134" s="522"/>
      <c r="K134"/>
      <c r="L134"/>
      <c r="M134"/>
      <c r="N134"/>
      <c r="O134"/>
      <c r="P134"/>
      <c r="Q134"/>
      <c r="R134"/>
      <c r="S134"/>
      <c r="T134"/>
      <c r="U134"/>
      <c r="V134"/>
      <c r="W134"/>
      <c r="X134"/>
      <c r="Y134"/>
      <c r="Z134"/>
      <c r="AA134"/>
      <c r="AB134"/>
      <c r="AC134"/>
      <c r="AD134"/>
      <c r="AE134"/>
      <c r="AF134"/>
      <c r="AG134"/>
      <c r="AH134"/>
      <c r="AI134"/>
    </row>
    <row r="135" spans="1:35" s="95" customFormat="1" ht="15.6" customHeight="1">
      <c r="A135" s="161">
        <v>68022</v>
      </c>
      <c r="B135" s="161">
        <v>1</v>
      </c>
      <c r="C135" s="161">
        <v>2</v>
      </c>
      <c r="D135" s="161">
        <v>6</v>
      </c>
      <c r="E135" s="162" t="s">
        <v>674</v>
      </c>
      <c r="F135" s="372">
        <v>310905</v>
      </c>
      <c r="G135" s="164">
        <v>308425</v>
      </c>
      <c r="H135" s="164">
        <f t="shared" si="3"/>
        <v>2480</v>
      </c>
      <c r="I135" s="372">
        <v>271307</v>
      </c>
      <c r="J135" s="522"/>
      <c r="K135"/>
      <c r="L135"/>
      <c r="M135"/>
      <c r="N135"/>
      <c r="O135"/>
      <c r="P135"/>
      <c r="Q135"/>
      <c r="R135"/>
      <c r="S135"/>
      <c r="T135"/>
      <c r="U135"/>
      <c r="V135"/>
      <c r="W135"/>
      <c r="X135"/>
      <c r="Y135"/>
      <c r="Z135"/>
      <c r="AA135"/>
      <c r="AB135"/>
      <c r="AC135"/>
      <c r="AD135"/>
      <c r="AE135"/>
      <c r="AF135"/>
      <c r="AG135"/>
      <c r="AH135"/>
      <c r="AI135"/>
    </row>
    <row r="136" spans="1:35" s="95" customFormat="1" ht="15.6" customHeight="1">
      <c r="A136" s="161">
        <v>68023</v>
      </c>
      <c r="B136" s="161">
        <v>1</v>
      </c>
      <c r="C136" s="161">
        <v>2</v>
      </c>
      <c r="D136" s="161">
        <v>6</v>
      </c>
      <c r="E136" s="162" t="s">
        <v>675</v>
      </c>
      <c r="F136" s="164">
        <v>3383406</v>
      </c>
      <c r="G136" s="164">
        <v>3366283</v>
      </c>
      <c r="H136" s="164">
        <f t="shared" si="3"/>
        <v>17123</v>
      </c>
      <c r="I136" s="164">
        <v>3534833</v>
      </c>
      <c r="J136" s="522"/>
      <c r="K136"/>
      <c r="L136"/>
      <c r="M136"/>
      <c r="N136"/>
      <c r="O136"/>
      <c r="P136"/>
      <c r="Q136"/>
      <c r="R136"/>
      <c r="S136"/>
      <c r="T136"/>
      <c r="U136"/>
      <c r="V136"/>
      <c r="W136"/>
      <c r="X136"/>
      <c r="Y136"/>
      <c r="Z136"/>
      <c r="AA136"/>
      <c r="AB136"/>
      <c r="AC136"/>
      <c r="AD136"/>
      <c r="AE136"/>
      <c r="AF136"/>
      <c r="AG136"/>
      <c r="AH136"/>
      <c r="AI136"/>
    </row>
    <row r="137" spans="1:35" s="95" customFormat="1" ht="30" customHeight="1">
      <c r="A137" s="182">
        <v>68024</v>
      </c>
      <c r="B137" s="182">
        <v>1</v>
      </c>
      <c r="C137" s="182">
        <v>2</v>
      </c>
      <c r="D137" s="182">
        <v>6</v>
      </c>
      <c r="E137" s="219" t="s">
        <v>676</v>
      </c>
      <c r="F137" s="372">
        <v>478723</v>
      </c>
      <c r="G137" s="164">
        <v>744289</v>
      </c>
      <c r="H137" s="164">
        <f t="shared" si="3"/>
        <v>-265566</v>
      </c>
      <c r="I137" s="164">
        <v>603677</v>
      </c>
      <c r="J137" s="522"/>
      <c r="K137"/>
      <c r="L137"/>
      <c r="M137"/>
      <c r="N137"/>
      <c r="O137"/>
      <c r="P137"/>
      <c r="Q137"/>
      <c r="R137"/>
      <c r="S137"/>
      <c r="T137"/>
      <c r="U137"/>
      <c r="V137"/>
      <c r="W137"/>
      <c r="X137"/>
      <c r="Y137"/>
      <c r="Z137"/>
      <c r="AA137"/>
      <c r="AB137"/>
      <c r="AC137"/>
      <c r="AD137"/>
      <c r="AE137"/>
      <c r="AF137"/>
      <c r="AG137"/>
      <c r="AH137"/>
      <c r="AI137"/>
    </row>
    <row r="138" spans="1:35" s="95" customFormat="1" ht="15.6" customHeight="1">
      <c r="A138" s="161">
        <v>68025</v>
      </c>
      <c r="B138" s="161">
        <v>1</v>
      </c>
      <c r="C138" s="161">
        <v>2</v>
      </c>
      <c r="D138" s="161">
        <v>6</v>
      </c>
      <c r="E138" s="162" t="s">
        <v>677</v>
      </c>
      <c r="F138" s="372">
        <v>98376</v>
      </c>
      <c r="G138" s="164">
        <v>140079</v>
      </c>
      <c r="H138" s="164">
        <f t="shared" si="3"/>
        <v>-41703</v>
      </c>
      <c r="I138" s="164">
        <v>1877</v>
      </c>
      <c r="J138" s="522"/>
      <c r="K138"/>
      <c r="L138"/>
      <c r="M138"/>
      <c r="N138"/>
      <c r="O138"/>
      <c r="P138"/>
      <c r="Q138"/>
      <c r="R138"/>
      <c r="S138"/>
      <c r="T138"/>
      <c r="U138"/>
      <c r="V138"/>
      <c r="W138"/>
      <c r="X138"/>
      <c r="Y138"/>
      <c r="Z138"/>
      <c r="AA138"/>
      <c r="AB138"/>
      <c r="AC138"/>
      <c r="AD138"/>
      <c r="AE138"/>
      <c r="AF138"/>
      <c r="AG138"/>
      <c r="AH138"/>
      <c r="AI138"/>
    </row>
    <row r="139" spans="1:35" s="95" customFormat="1" ht="15.6" customHeight="1">
      <c r="A139" s="161">
        <v>68026</v>
      </c>
      <c r="B139" s="161">
        <v>1</v>
      </c>
      <c r="C139" s="161">
        <v>2</v>
      </c>
      <c r="D139" s="161">
        <v>6</v>
      </c>
      <c r="E139" s="215" t="s">
        <v>678</v>
      </c>
      <c r="F139" s="372">
        <v>466757</v>
      </c>
      <c r="G139" s="372">
        <v>480028</v>
      </c>
      <c r="H139" s="372">
        <f>F139-G139</f>
        <v>-13271</v>
      </c>
      <c r="I139" s="372">
        <v>364726</v>
      </c>
      <c r="J139" s="522"/>
      <c r="K139"/>
      <c r="L139"/>
      <c r="M139"/>
      <c r="N139"/>
      <c r="O139"/>
      <c r="P139"/>
      <c r="Q139"/>
      <c r="R139"/>
      <c r="S139"/>
      <c r="T139"/>
      <c r="U139"/>
      <c r="V139"/>
      <c r="W139"/>
      <c r="X139"/>
      <c r="Y139"/>
      <c r="Z139"/>
      <c r="AA139"/>
      <c r="AB139"/>
      <c r="AC139"/>
      <c r="AD139"/>
      <c r="AE139"/>
      <c r="AF139"/>
      <c r="AG139"/>
      <c r="AH139"/>
      <c r="AI139"/>
    </row>
    <row r="140" spans="1:35" s="95" customFormat="1" ht="30" customHeight="1">
      <c r="A140" s="182">
        <v>68027</v>
      </c>
      <c r="B140" s="182">
        <v>1</v>
      </c>
      <c r="C140" s="182">
        <v>2</v>
      </c>
      <c r="D140" s="182">
        <v>6</v>
      </c>
      <c r="E140" s="219" t="s">
        <v>679</v>
      </c>
      <c r="F140" s="164">
        <v>9828</v>
      </c>
      <c r="G140" s="364">
        <v>0</v>
      </c>
      <c r="H140" s="164">
        <f t="shared" si="3"/>
        <v>9828</v>
      </c>
      <c r="I140" s="372">
        <v>14886</v>
      </c>
      <c r="J140" s="522"/>
      <c r="K140"/>
      <c r="L140"/>
      <c r="M140"/>
      <c r="N140"/>
      <c r="O140"/>
      <c r="P140"/>
      <c r="Q140"/>
      <c r="R140"/>
      <c r="S140"/>
      <c r="T140"/>
      <c r="U140"/>
      <c r="V140"/>
      <c r="W140"/>
      <c r="X140"/>
      <c r="Y140"/>
      <c r="Z140"/>
      <c r="AA140"/>
      <c r="AB140"/>
      <c r="AC140"/>
      <c r="AD140"/>
      <c r="AE140"/>
      <c r="AF140"/>
      <c r="AG140"/>
      <c r="AH140"/>
      <c r="AI140"/>
    </row>
    <row r="141" spans="1:35" s="87" customFormat="1" ht="15.6" customHeight="1">
      <c r="A141" s="163"/>
      <c r="B141" s="163">
        <v>2</v>
      </c>
      <c r="C141" s="163">
        <v>2</v>
      </c>
      <c r="D141" s="163">
        <v>6</v>
      </c>
      <c r="E141" s="91" t="s">
        <v>156</v>
      </c>
      <c r="F141" s="319">
        <f>SUM(F142:F174)</f>
        <v>32410345</v>
      </c>
      <c r="G141" s="319">
        <f>SUM(G142:G174)</f>
        <v>34183723</v>
      </c>
      <c r="H141" s="319">
        <f>F141-G141</f>
        <v>-1773378</v>
      </c>
      <c r="I141" s="319">
        <f>SUM(I142:I174)</f>
        <v>31666145</v>
      </c>
      <c r="J141" s="522"/>
      <c r="K141"/>
      <c r="L141"/>
      <c r="M141"/>
      <c r="N141"/>
      <c r="O141"/>
      <c r="P141"/>
      <c r="Q141"/>
      <c r="R141"/>
      <c r="S141"/>
      <c r="T141"/>
      <c r="U141"/>
      <c r="V141"/>
      <c r="W141"/>
      <c r="X141"/>
      <c r="Y141"/>
      <c r="Z141"/>
      <c r="AA141"/>
      <c r="AB141"/>
      <c r="AC141"/>
      <c r="AD141"/>
      <c r="AE141"/>
      <c r="AF141"/>
      <c r="AG141"/>
      <c r="AH141"/>
      <c r="AI141"/>
    </row>
    <row r="142" spans="1:35" s="95" customFormat="1" ht="15.6" customHeight="1">
      <c r="A142" s="161">
        <v>66011</v>
      </c>
      <c r="B142" s="161">
        <v>2</v>
      </c>
      <c r="C142" s="161">
        <v>2</v>
      </c>
      <c r="D142" s="161">
        <v>6</v>
      </c>
      <c r="E142" s="162" t="s">
        <v>157</v>
      </c>
      <c r="F142" s="372">
        <v>2554153</v>
      </c>
      <c r="G142" s="372">
        <v>2330947</v>
      </c>
      <c r="H142" s="372">
        <f t="shared" si="3"/>
        <v>223206</v>
      </c>
      <c r="I142" s="372">
        <v>3043648</v>
      </c>
      <c r="J142" s="522"/>
      <c r="K142"/>
      <c r="L142"/>
      <c r="M142"/>
      <c r="N142"/>
      <c r="O142"/>
      <c r="P142"/>
      <c r="Q142"/>
      <c r="R142"/>
      <c r="S142"/>
      <c r="T142"/>
      <c r="U142"/>
      <c r="V142"/>
      <c r="W142"/>
      <c r="X142"/>
      <c r="Y142"/>
      <c r="Z142"/>
      <c r="AA142"/>
      <c r="AB142"/>
      <c r="AC142"/>
      <c r="AD142"/>
      <c r="AE142"/>
      <c r="AF142"/>
      <c r="AG142"/>
      <c r="AH142"/>
      <c r="AI142"/>
    </row>
    <row r="143" spans="1:35" s="95" customFormat="1" ht="15.6" customHeight="1">
      <c r="A143" s="161">
        <v>66021</v>
      </c>
      <c r="B143" s="161">
        <v>2</v>
      </c>
      <c r="C143" s="161">
        <v>2</v>
      </c>
      <c r="D143" s="161">
        <v>6</v>
      </c>
      <c r="E143" s="162" t="s">
        <v>680</v>
      </c>
      <c r="F143" s="364">
        <v>0</v>
      </c>
      <c r="G143" s="372">
        <v>66</v>
      </c>
      <c r="H143" s="372">
        <f t="shared" si="3"/>
        <v>-66</v>
      </c>
      <c r="I143" s="372">
        <v>367</v>
      </c>
      <c r="J143" s="522"/>
      <c r="K143"/>
      <c r="L143"/>
      <c r="M143"/>
      <c r="N143"/>
      <c r="O143"/>
      <c r="P143"/>
      <c r="Q143"/>
      <c r="R143"/>
      <c r="S143"/>
      <c r="T143"/>
      <c r="U143"/>
      <c r="V143"/>
      <c r="W143"/>
      <c r="X143"/>
      <c r="Y143"/>
      <c r="Z143"/>
      <c r="AA143"/>
      <c r="AB143"/>
      <c r="AC143"/>
      <c r="AD143"/>
      <c r="AE143"/>
      <c r="AF143"/>
      <c r="AG143"/>
      <c r="AH143"/>
      <c r="AI143"/>
    </row>
    <row r="144" spans="1:35" s="95" customFormat="1" ht="15.6" customHeight="1">
      <c r="A144" s="161">
        <v>66032</v>
      </c>
      <c r="B144" s="161">
        <v>2</v>
      </c>
      <c r="C144" s="161">
        <v>2</v>
      </c>
      <c r="D144" s="161">
        <v>6</v>
      </c>
      <c r="E144" s="162" t="s">
        <v>158</v>
      </c>
      <c r="F144" s="372">
        <v>18376</v>
      </c>
      <c r="G144" s="372">
        <v>18661</v>
      </c>
      <c r="H144" s="164">
        <f t="shared" si="3"/>
        <v>-285</v>
      </c>
      <c r="I144" s="164">
        <v>18452</v>
      </c>
      <c r="J144" s="522"/>
      <c r="K144"/>
      <c r="L144"/>
      <c r="M144"/>
      <c r="N144"/>
      <c r="O144"/>
      <c r="P144"/>
      <c r="Q144"/>
      <c r="R144"/>
      <c r="S144"/>
      <c r="T144"/>
      <c r="U144"/>
      <c r="V144"/>
      <c r="W144"/>
      <c r="X144"/>
      <c r="Y144"/>
      <c r="Z144"/>
      <c r="AA144"/>
      <c r="AB144"/>
      <c r="AC144"/>
      <c r="AD144"/>
      <c r="AE144"/>
      <c r="AF144"/>
      <c r="AG144"/>
      <c r="AH144"/>
      <c r="AI144"/>
    </row>
    <row r="145" spans="1:35" s="95" customFormat="1" ht="15.6" customHeight="1">
      <c r="A145" s="161">
        <v>66034</v>
      </c>
      <c r="B145" s="161">
        <v>2</v>
      </c>
      <c r="C145" s="161">
        <v>2</v>
      </c>
      <c r="D145" s="161">
        <v>6</v>
      </c>
      <c r="E145" s="162" t="s">
        <v>681</v>
      </c>
      <c r="F145" s="372">
        <v>885352</v>
      </c>
      <c r="G145" s="372">
        <v>1073931</v>
      </c>
      <c r="H145" s="164">
        <f t="shared" si="3"/>
        <v>-188579</v>
      </c>
      <c r="I145" s="164">
        <v>1024542</v>
      </c>
      <c r="J145" s="522"/>
      <c r="K145"/>
      <c r="L145"/>
      <c r="M145"/>
      <c r="N145"/>
      <c r="O145"/>
      <c r="P145"/>
      <c r="Q145"/>
      <c r="R145"/>
      <c r="S145"/>
      <c r="T145"/>
      <c r="U145"/>
      <c r="V145"/>
      <c r="W145"/>
      <c r="X145"/>
      <c r="Y145"/>
      <c r="Z145"/>
      <c r="AA145"/>
      <c r="AB145"/>
      <c r="AC145"/>
      <c r="AD145"/>
      <c r="AE145"/>
      <c r="AF145"/>
      <c r="AG145"/>
      <c r="AH145"/>
      <c r="AI145"/>
    </row>
    <row r="146" spans="1:35" s="95" customFormat="1" ht="15.6" customHeight="1">
      <c r="A146" s="161">
        <v>66035</v>
      </c>
      <c r="B146" s="161">
        <v>2</v>
      </c>
      <c r="C146" s="161">
        <v>2</v>
      </c>
      <c r="D146" s="161">
        <v>6</v>
      </c>
      <c r="E146" s="162" t="s">
        <v>682</v>
      </c>
      <c r="F146" s="372">
        <v>755624</v>
      </c>
      <c r="G146" s="372">
        <v>754470</v>
      </c>
      <c r="H146" s="164">
        <f t="shared" si="3"/>
        <v>1154</v>
      </c>
      <c r="I146" s="164">
        <v>755701</v>
      </c>
      <c r="J146" s="522"/>
      <c r="K146"/>
      <c r="L146"/>
      <c r="M146"/>
      <c r="N146"/>
      <c r="O146"/>
      <c r="P146"/>
      <c r="Q146"/>
      <c r="R146"/>
      <c r="S146"/>
      <c r="T146"/>
      <c r="U146"/>
      <c r="V146"/>
      <c r="W146"/>
      <c r="X146"/>
      <c r="Y146"/>
      <c r="Z146"/>
      <c r="AA146"/>
      <c r="AB146"/>
      <c r="AC146"/>
      <c r="AD146"/>
      <c r="AE146"/>
      <c r="AF146"/>
      <c r="AG146"/>
      <c r="AH146"/>
      <c r="AI146"/>
    </row>
    <row r="147" spans="1:35" s="95" customFormat="1" ht="30" customHeight="1">
      <c r="A147" s="182">
        <v>66036</v>
      </c>
      <c r="B147" s="182">
        <v>2</v>
      </c>
      <c r="C147" s="182">
        <v>2</v>
      </c>
      <c r="D147" s="182">
        <v>6</v>
      </c>
      <c r="E147" s="219" t="s">
        <v>683</v>
      </c>
      <c r="F147" s="372">
        <v>2998469</v>
      </c>
      <c r="G147" s="372">
        <v>2874877</v>
      </c>
      <c r="H147" s="164">
        <f t="shared" si="3"/>
        <v>123592</v>
      </c>
      <c r="I147" s="164">
        <v>2619568</v>
      </c>
      <c r="J147" s="522"/>
      <c r="K147"/>
      <c r="L147"/>
      <c r="M147"/>
      <c r="N147"/>
      <c r="O147"/>
      <c r="P147"/>
      <c r="Q147"/>
      <c r="R147"/>
      <c r="S147"/>
      <c r="T147"/>
      <c r="U147"/>
      <c r="V147"/>
      <c r="W147"/>
      <c r="X147"/>
      <c r="Y147"/>
      <c r="Z147"/>
      <c r="AA147"/>
      <c r="AB147"/>
      <c r="AC147"/>
      <c r="AD147"/>
      <c r="AE147"/>
      <c r="AF147"/>
      <c r="AG147"/>
      <c r="AH147"/>
      <c r="AI147"/>
    </row>
    <row r="148" spans="1:35" s="95" customFormat="1" ht="15.6" customHeight="1">
      <c r="A148" s="161">
        <v>66037</v>
      </c>
      <c r="B148" s="161">
        <v>2</v>
      </c>
      <c r="C148" s="161">
        <v>2</v>
      </c>
      <c r="D148" s="161">
        <v>6</v>
      </c>
      <c r="E148" s="162" t="s">
        <v>684</v>
      </c>
      <c r="F148" s="372">
        <v>9135266</v>
      </c>
      <c r="G148" s="372">
        <v>8887254</v>
      </c>
      <c r="H148" s="164">
        <f t="shared" si="3"/>
        <v>248012</v>
      </c>
      <c r="I148" s="164">
        <v>10188355</v>
      </c>
      <c r="J148" s="522"/>
      <c r="K148"/>
      <c r="L148"/>
      <c r="M148"/>
      <c r="N148"/>
      <c r="O148"/>
      <c r="P148"/>
      <c r="Q148"/>
      <c r="R148"/>
      <c r="S148"/>
      <c r="T148"/>
      <c r="U148"/>
      <c r="V148"/>
      <c r="W148"/>
      <c r="X148"/>
      <c r="Y148"/>
      <c r="Z148"/>
      <c r="AA148"/>
      <c r="AB148"/>
      <c r="AC148"/>
      <c r="AD148"/>
      <c r="AE148"/>
      <c r="AF148"/>
      <c r="AG148"/>
      <c r="AH148"/>
      <c r="AI148"/>
    </row>
    <row r="149" spans="1:35" s="95" customFormat="1" ht="15.6" customHeight="1">
      <c r="A149" s="161">
        <v>66038</v>
      </c>
      <c r="B149" s="161">
        <v>2</v>
      </c>
      <c r="C149" s="161">
        <v>2</v>
      </c>
      <c r="D149" s="161">
        <v>6</v>
      </c>
      <c r="E149" s="162" t="s">
        <v>685</v>
      </c>
      <c r="F149" s="372">
        <v>3750</v>
      </c>
      <c r="G149" s="372">
        <v>9350</v>
      </c>
      <c r="H149" s="164">
        <f t="shared" si="3"/>
        <v>-5600</v>
      </c>
      <c r="I149" s="164">
        <v>84734</v>
      </c>
      <c r="J149" s="522"/>
      <c r="K149"/>
      <c r="L149"/>
      <c r="M149"/>
      <c r="N149"/>
      <c r="O149"/>
      <c r="P149"/>
      <c r="Q149"/>
      <c r="R149"/>
      <c r="S149"/>
      <c r="T149"/>
      <c r="U149"/>
      <c r="V149"/>
      <c r="W149"/>
      <c r="X149"/>
      <c r="Y149"/>
      <c r="Z149"/>
      <c r="AA149"/>
      <c r="AB149"/>
      <c r="AC149"/>
      <c r="AD149"/>
      <c r="AE149"/>
      <c r="AF149"/>
      <c r="AG149"/>
      <c r="AH149"/>
      <c r="AI149"/>
    </row>
    <row r="150" spans="1:35" s="95" customFormat="1" ht="15.6" customHeight="1">
      <c r="A150" s="161">
        <v>66041</v>
      </c>
      <c r="B150" s="161">
        <v>2</v>
      </c>
      <c r="C150" s="161">
        <v>2</v>
      </c>
      <c r="D150" s="161">
        <v>6</v>
      </c>
      <c r="E150" s="162" t="s">
        <v>686</v>
      </c>
      <c r="F150" s="372">
        <v>62669</v>
      </c>
      <c r="G150" s="372">
        <v>20983</v>
      </c>
      <c r="H150" s="164">
        <f t="shared" si="3"/>
        <v>41686</v>
      </c>
      <c r="I150" s="164">
        <v>20595</v>
      </c>
      <c r="J150" s="522"/>
      <c r="K150"/>
      <c r="L150"/>
      <c r="M150"/>
      <c r="N150"/>
      <c r="O150"/>
      <c r="P150"/>
      <c r="Q150"/>
      <c r="R150"/>
      <c r="S150"/>
      <c r="T150"/>
      <c r="U150"/>
      <c r="V150"/>
      <c r="W150"/>
      <c r="X150"/>
      <c r="Y150"/>
      <c r="Z150"/>
      <c r="AA150"/>
      <c r="AB150"/>
      <c r="AC150"/>
      <c r="AD150"/>
      <c r="AE150"/>
      <c r="AF150"/>
      <c r="AG150"/>
      <c r="AH150"/>
      <c r="AI150"/>
    </row>
    <row r="151" spans="1:35" s="95" customFormat="1" ht="15.6" customHeight="1">
      <c r="A151" s="161">
        <v>66042</v>
      </c>
      <c r="B151" s="161">
        <v>2</v>
      </c>
      <c r="C151" s="161">
        <v>2</v>
      </c>
      <c r="D151" s="161">
        <v>6</v>
      </c>
      <c r="E151" s="162" t="s">
        <v>687</v>
      </c>
      <c r="F151" s="372">
        <v>1266325</v>
      </c>
      <c r="G151" s="372">
        <v>1257739</v>
      </c>
      <c r="H151" s="164">
        <f t="shared" si="3"/>
        <v>8586</v>
      </c>
      <c r="I151" s="164">
        <v>1178800</v>
      </c>
      <c r="J151" s="522"/>
      <c r="K151"/>
      <c r="L151"/>
      <c r="M151"/>
      <c r="N151"/>
      <c r="O151"/>
      <c r="P151"/>
      <c r="Q151"/>
      <c r="R151"/>
      <c r="S151"/>
      <c r="T151"/>
      <c r="U151"/>
      <c r="V151"/>
      <c r="W151"/>
      <c r="X151"/>
      <c r="Y151"/>
      <c r="Z151"/>
      <c r="AA151"/>
      <c r="AB151"/>
      <c r="AC151"/>
      <c r="AD151"/>
      <c r="AE151"/>
      <c r="AF151"/>
      <c r="AG151"/>
      <c r="AH151"/>
      <c r="AI151"/>
    </row>
    <row r="152" spans="1:35" s="95" customFormat="1" ht="15.6" customHeight="1">
      <c r="A152" s="161">
        <v>66043</v>
      </c>
      <c r="B152" s="161">
        <v>2</v>
      </c>
      <c r="C152" s="161">
        <v>2</v>
      </c>
      <c r="D152" s="161">
        <v>6</v>
      </c>
      <c r="E152" s="162" t="s">
        <v>688</v>
      </c>
      <c r="F152" s="372">
        <v>529582</v>
      </c>
      <c r="G152" s="372">
        <v>703220</v>
      </c>
      <c r="H152" s="164">
        <f t="shared" ref="H152:H281" si="4">F152-G152</f>
        <v>-173638</v>
      </c>
      <c r="I152" s="164">
        <v>543485</v>
      </c>
      <c r="J152" s="522"/>
      <c r="K152"/>
      <c r="L152"/>
      <c r="M152"/>
      <c r="N152"/>
      <c r="O152"/>
      <c r="P152"/>
      <c r="Q152"/>
      <c r="R152"/>
      <c r="S152"/>
      <c r="T152"/>
      <c r="U152"/>
      <c r="V152"/>
      <c r="W152"/>
      <c r="X152"/>
      <c r="Y152"/>
      <c r="Z152"/>
      <c r="AA152"/>
      <c r="AB152"/>
      <c r="AC152"/>
      <c r="AD152"/>
      <c r="AE152"/>
      <c r="AF152"/>
      <c r="AG152"/>
      <c r="AH152"/>
      <c r="AI152"/>
    </row>
    <row r="153" spans="1:35" s="95" customFormat="1" ht="15.6" customHeight="1">
      <c r="A153" s="161">
        <v>66044</v>
      </c>
      <c r="B153" s="161">
        <v>2</v>
      </c>
      <c r="C153" s="161">
        <v>2</v>
      </c>
      <c r="D153" s="161">
        <v>6</v>
      </c>
      <c r="E153" s="215" t="s">
        <v>689</v>
      </c>
      <c r="F153" s="372">
        <v>598264</v>
      </c>
      <c r="G153" s="372">
        <v>598261</v>
      </c>
      <c r="H153" s="164">
        <f t="shared" si="4"/>
        <v>3</v>
      </c>
      <c r="I153" s="164">
        <v>512798</v>
      </c>
      <c r="J153" s="522"/>
      <c r="K153"/>
      <c r="L153"/>
      <c r="M153"/>
      <c r="N153"/>
      <c r="O153"/>
      <c r="P153"/>
      <c r="Q153"/>
      <c r="R153"/>
      <c r="S153"/>
      <c r="T153"/>
      <c r="U153"/>
      <c r="V153"/>
      <c r="W153"/>
      <c r="X153"/>
      <c r="Y153"/>
      <c r="Z153"/>
      <c r="AA153"/>
      <c r="AB153"/>
      <c r="AC153"/>
      <c r="AD153"/>
      <c r="AE153"/>
      <c r="AF153"/>
      <c r="AG153"/>
      <c r="AH153"/>
      <c r="AI153"/>
    </row>
    <row r="154" spans="1:35" s="95" customFormat="1" ht="15.6" customHeight="1">
      <c r="A154" s="161">
        <v>66045</v>
      </c>
      <c r="B154" s="161">
        <v>2</v>
      </c>
      <c r="C154" s="161">
        <v>2</v>
      </c>
      <c r="D154" s="161">
        <v>6</v>
      </c>
      <c r="E154" s="162" t="s">
        <v>690</v>
      </c>
      <c r="F154" s="372">
        <v>214985</v>
      </c>
      <c r="G154" s="372">
        <v>249667</v>
      </c>
      <c r="H154" s="164">
        <f t="shared" si="4"/>
        <v>-34682</v>
      </c>
      <c r="I154" s="164">
        <v>167344</v>
      </c>
      <c r="J154" s="522"/>
      <c r="K154"/>
      <c r="L154"/>
      <c r="M154"/>
      <c r="N154"/>
      <c r="O154"/>
      <c r="P154"/>
      <c r="Q154"/>
      <c r="R154"/>
      <c r="S154"/>
      <c r="T154"/>
      <c r="U154"/>
      <c r="V154"/>
      <c r="W154"/>
      <c r="X154"/>
      <c r="Y154"/>
      <c r="Z154"/>
      <c r="AA154"/>
      <c r="AB154"/>
      <c r="AC154"/>
      <c r="AD154"/>
      <c r="AE154"/>
      <c r="AF154"/>
      <c r="AG154"/>
      <c r="AH154"/>
      <c r="AI154"/>
    </row>
    <row r="155" spans="1:35" s="95" customFormat="1" ht="15.6" customHeight="1">
      <c r="A155" s="161">
        <v>66046</v>
      </c>
      <c r="B155" s="161">
        <v>2</v>
      </c>
      <c r="C155" s="161">
        <v>2</v>
      </c>
      <c r="D155" s="161">
        <v>6</v>
      </c>
      <c r="E155" s="162" t="s">
        <v>691</v>
      </c>
      <c r="F155" s="372">
        <v>1159615</v>
      </c>
      <c r="G155" s="372">
        <v>2507393</v>
      </c>
      <c r="H155" s="164">
        <f t="shared" si="4"/>
        <v>-1347778</v>
      </c>
      <c r="I155" s="164">
        <v>1273873</v>
      </c>
      <c r="J155" s="522"/>
      <c r="K155"/>
      <c r="L155"/>
      <c r="M155"/>
      <c r="N155"/>
      <c r="O155"/>
      <c r="P155"/>
      <c r="Q155"/>
      <c r="R155"/>
      <c r="S155"/>
      <c r="T155"/>
      <c r="U155"/>
      <c r="V155"/>
      <c r="W155"/>
      <c r="X155"/>
      <c r="Y155"/>
      <c r="Z155"/>
      <c r="AA155"/>
      <c r="AB155"/>
      <c r="AC155"/>
      <c r="AD155"/>
      <c r="AE155"/>
      <c r="AF155"/>
      <c r="AG155"/>
      <c r="AH155"/>
      <c r="AI155"/>
    </row>
    <row r="156" spans="1:35" s="95" customFormat="1" ht="30" customHeight="1">
      <c r="A156" s="182">
        <v>66047</v>
      </c>
      <c r="B156" s="182">
        <v>2</v>
      </c>
      <c r="C156" s="182">
        <v>2</v>
      </c>
      <c r="D156" s="182">
        <v>6</v>
      </c>
      <c r="E156" s="219" t="s">
        <v>692</v>
      </c>
      <c r="F156" s="372">
        <v>32217</v>
      </c>
      <c r="G156" s="372">
        <v>21886</v>
      </c>
      <c r="H156" s="164">
        <f t="shared" si="4"/>
        <v>10331</v>
      </c>
      <c r="I156" s="164">
        <v>104196</v>
      </c>
      <c r="J156" s="522"/>
      <c r="K156"/>
      <c r="L156"/>
      <c r="M156"/>
      <c r="N156"/>
      <c r="O156"/>
      <c r="P156"/>
      <c r="Q156"/>
      <c r="R156"/>
      <c r="S156"/>
      <c r="T156"/>
      <c r="U156"/>
      <c r="V156"/>
      <c r="W156"/>
      <c r="X156"/>
      <c r="Y156"/>
      <c r="Z156"/>
      <c r="AA156"/>
      <c r="AB156"/>
      <c r="AC156"/>
      <c r="AD156"/>
      <c r="AE156"/>
      <c r="AF156"/>
      <c r="AG156"/>
      <c r="AH156"/>
      <c r="AI156"/>
    </row>
    <row r="157" spans="1:35" s="95" customFormat="1" ht="30" customHeight="1">
      <c r="A157" s="182">
        <v>66048</v>
      </c>
      <c r="B157" s="182">
        <v>2</v>
      </c>
      <c r="C157" s="182">
        <v>2</v>
      </c>
      <c r="D157" s="182">
        <v>6</v>
      </c>
      <c r="E157" s="219" t="s">
        <v>693</v>
      </c>
      <c r="F157" s="372">
        <v>6925678</v>
      </c>
      <c r="G157" s="372">
        <v>7214520</v>
      </c>
      <c r="H157" s="164">
        <f t="shared" si="4"/>
        <v>-288842</v>
      </c>
      <c r="I157" s="164">
        <v>4981125</v>
      </c>
      <c r="J157" s="522"/>
      <c r="K157"/>
      <c r="L157"/>
      <c r="M157"/>
      <c r="N157"/>
      <c r="O157"/>
      <c r="P157"/>
      <c r="Q157"/>
      <c r="R157"/>
      <c r="S157"/>
      <c r="T157"/>
      <c r="U157"/>
      <c r="V157"/>
      <c r="W157"/>
      <c r="X157"/>
      <c r="Y157"/>
      <c r="Z157"/>
      <c r="AA157"/>
      <c r="AB157"/>
      <c r="AC157"/>
      <c r="AD157"/>
      <c r="AE157"/>
      <c r="AF157"/>
      <c r="AG157"/>
      <c r="AH157"/>
      <c r="AI157"/>
    </row>
    <row r="158" spans="1:35" s="95" customFormat="1" ht="15.6" customHeight="1">
      <c r="A158" s="161">
        <v>66051</v>
      </c>
      <c r="B158" s="161">
        <v>2</v>
      </c>
      <c r="C158" s="161">
        <v>2</v>
      </c>
      <c r="D158" s="161">
        <v>6</v>
      </c>
      <c r="E158" s="162" t="s">
        <v>694</v>
      </c>
      <c r="F158" s="372">
        <v>200</v>
      </c>
      <c r="G158" s="372">
        <v>170271</v>
      </c>
      <c r="H158" s="164">
        <f t="shared" si="4"/>
        <v>-170071</v>
      </c>
      <c r="I158" s="364">
        <v>0</v>
      </c>
      <c r="J158" s="522"/>
      <c r="K158"/>
      <c r="L158"/>
      <c r="M158"/>
      <c r="N158"/>
      <c r="O158"/>
      <c r="P158"/>
      <c r="Q158"/>
      <c r="R158"/>
      <c r="S158"/>
      <c r="T158"/>
      <c r="U158"/>
      <c r="V158"/>
      <c r="W158"/>
      <c r="X158"/>
      <c r="Y158"/>
      <c r="Z158"/>
      <c r="AA158"/>
      <c r="AB158"/>
      <c r="AC158"/>
      <c r="AD158"/>
      <c r="AE158"/>
      <c r="AF158"/>
      <c r="AG158"/>
      <c r="AH158"/>
      <c r="AI158"/>
    </row>
    <row r="159" spans="1:35" s="95" customFormat="1" ht="30" customHeight="1">
      <c r="A159" s="182">
        <v>66052</v>
      </c>
      <c r="B159" s="182">
        <v>2</v>
      </c>
      <c r="C159" s="182">
        <v>2</v>
      </c>
      <c r="D159" s="182">
        <v>6</v>
      </c>
      <c r="E159" s="219" t="s">
        <v>695</v>
      </c>
      <c r="F159" s="364">
        <v>0</v>
      </c>
      <c r="G159" s="372">
        <v>92130</v>
      </c>
      <c r="H159" s="164">
        <f t="shared" si="4"/>
        <v>-92130</v>
      </c>
      <c r="I159" s="372">
        <v>235486</v>
      </c>
      <c r="J159" s="522"/>
      <c r="K159"/>
      <c r="L159"/>
      <c r="M159"/>
      <c r="N159"/>
      <c r="O159"/>
      <c r="P159"/>
      <c r="Q159"/>
      <c r="R159"/>
      <c r="S159"/>
      <c r="T159"/>
      <c r="U159"/>
      <c r="V159"/>
      <c r="W159"/>
      <c r="X159"/>
      <c r="Y159"/>
      <c r="Z159"/>
      <c r="AA159"/>
      <c r="AB159"/>
      <c r="AC159"/>
      <c r="AD159"/>
      <c r="AE159"/>
      <c r="AF159"/>
      <c r="AG159"/>
      <c r="AH159"/>
      <c r="AI159"/>
    </row>
    <row r="160" spans="1:35" s="95" customFormat="1" ht="30" customHeight="1">
      <c r="A160" s="182">
        <v>66053</v>
      </c>
      <c r="B160" s="182">
        <v>2</v>
      </c>
      <c r="C160" s="182">
        <v>2</v>
      </c>
      <c r="D160" s="182">
        <v>6</v>
      </c>
      <c r="E160" s="219" t="s">
        <v>696</v>
      </c>
      <c r="F160" s="372">
        <v>9610</v>
      </c>
      <c r="G160" s="372">
        <v>6393</v>
      </c>
      <c r="H160" s="164">
        <f t="shared" si="4"/>
        <v>3217</v>
      </c>
      <c r="I160" s="372">
        <v>6058</v>
      </c>
      <c r="J160" s="522"/>
      <c r="K160"/>
      <c r="L160"/>
      <c r="M160"/>
      <c r="N160"/>
      <c r="O160"/>
      <c r="P160"/>
      <c r="Q160"/>
      <c r="R160"/>
      <c r="S160"/>
      <c r="T160"/>
      <c r="U160"/>
      <c r="V160"/>
      <c r="W160"/>
      <c r="X160"/>
      <c r="Y160"/>
      <c r="Z160"/>
      <c r="AA160"/>
      <c r="AB160"/>
      <c r="AC160"/>
      <c r="AD160"/>
      <c r="AE160"/>
      <c r="AF160"/>
      <c r="AG160"/>
      <c r="AH160"/>
      <c r="AI160"/>
    </row>
    <row r="161" spans="1:35" s="95" customFormat="1" ht="15.6" customHeight="1">
      <c r="A161" s="182">
        <v>66054</v>
      </c>
      <c r="B161" s="182">
        <v>2</v>
      </c>
      <c r="C161" s="182">
        <v>2</v>
      </c>
      <c r="D161" s="182">
        <v>6</v>
      </c>
      <c r="E161" s="219" t="s">
        <v>697</v>
      </c>
      <c r="F161" s="372">
        <v>652</v>
      </c>
      <c r="G161" s="372">
        <v>715</v>
      </c>
      <c r="H161" s="164">
        <f t="shared" si="4"/>
        <v>-63</v>
      </c>
      <c r="I161" s="164">
        <v>6559</v>
      </c>
      <c r="J161" s="522"/>
      <c r="K161"/>
      <c r="L161"/>
      <c r="M161"/>
      <c r="N161"/>
      <c r="O161"/>
      <c r="P161"/>
      <c r="Q161"/>
      <c r="R161"/>
      <c r="S161"/>
      <c r="T161"/>
      <c r="U161"/>
      <c r="V161"/>
      <c r="W161"/>
      <c r="X161"/>
      <c r="Y161"/>
      <c r="Z161"/>
      <c r="AA161"/>
      <c r="AB161"/>
      <c r="AC161"/>
      <c r="AD161"/>
      <c r="AE161"/>
      <c r="AF161"/>
      <c r="AG161"/>
      <c r="AH161"/>
      <c r="AI161"/>
    </row>
    <row r="162" spans="1:35" s="95" customFormat="1" ht="15.6" customHeight="1">
      <c r="A162" s="161">
        <v>66055</v>
      </c>
      <c r="B162" s="161">
        <v>2</v>
      </c>
      <c r="C162" s="161">
        <v>2</v>
      </c>
      <c r="D162" s="161">
        <v>6</v>
      </c>
      <c r="E162" s="215" t="s">
        <v>698</v>
      </c>
      <c r="F162" s="372">
        <v>1028444</v>
      </c>
      <c r="G162" s="372">
        <v>1008603</v>
      </c>
      <c r="H162" s="164">
        <f t="shared" si="4"/>
        <v>19841</v>
      </c>
      <c r="I162" s="164">
        <v>517135</v>
      </c>
      <c r="J162" s="522"/>
      <c r="K162"/>
      <c r="L162"/>
      <c r="M162"/>
      <c r="N162"/>
      <c r="O162"/>
      <c r="P162"/>
      <c r="Q162"/>
      <c r="R162"/>
      <c r="S162"/>
      <c r="T162"/>
      <c r="U162"/>
      <c r="V162"/>
      <c r="W162"/>
      <c r="X162"/>
      <c r="Y162"/>
      <c r="Z162"/>
      <c r="AA162"/>
      <c r="AB162"/>
      <c r="AC162"/>
      <c r="AD162"/>
      <c r="AE162"/>
      <c r="AF162"/>
      <c r="AG162"/>
      <c r="AH162"/>
      <c r="AI162"/>
    </row>
    <row r="163" spans="1:35" s="95" customFormat="1" ht="15.6" customHeight="1">
      <c r="A163" s="161">
        <v>66056</v>
      </c>
      <c r="B163" s="161">
        <v>2</v>
      </c>
      <c r="C163" s="161">
        <v>2</v>
      </c>
      <c r="D163" s="161">
        <v>6</v>
      </c>
      <c r="E163" s="215" t="s">
        <v>699</v>
      </c>
      <c r="F163" s="372">
        <v>1703510</v>
      </c>
      <c r="G163" s="372">
        <v>1755784</v>
      </c>
      <c r="H163" s="164">
        <f t="shared" ref="H163:H169" si="5">F163-G163</f>
        <v>-52274</v>
      </c>
      <c r="I163" s="164">
        <v>1777275</v>
      </c>
      <c r="J163" s="522"/>
      <c r="K163"/>
      <c r="L163"/>
      <c r="M163"/>
      <c r="N163"/>
      <c r="O163"/>
      <c r="P163"/>
      <c r="Q163"/>
      <c r="R163"/>
      <c r="S163"/>
      <c r="T163"/>
      <c r="U163"/>
      <c r="V163"/>
      <c r="W163"/>
      <c r="X163"/>
      <c r="Y163"/>
      <c r="Z163"/>
      <c r="AA163"/>
      <c r="AB163"/>
      <c r="AC163"/>
      <c r="AD163"/>
      <c r="AE163"/>
      <c r="AF163"/>
      <c r="AG163"/>
      <c r="AH163"/>
      <c r="AI163"/>
    </row>
    <row r="164" spans="1:35" s="95" customFormat="1" ht="15.6" customHeight="1">
      <c r="A164" s="161">
        <v>66057</v>
      </c>
      <c r="B164" s="161">
        <v>2</v>
      </c>
      <c r="C164" s="161">
        <v>2</v>
      </c>
      <c r="D164" s="161">
        <v>6</v>
      </c>
      <c r="E164" s="215" t="s">
        <v>700</v>
      </c>
      <c r="F164" s="372">
        <v>51021</v>
      </c>
      <c r="G164" s="372">
        <v>46084</v>
      </c>
      <c r="H164" s="164">
        <f t="shared" si="5"/>
        <v>4937</v>
      </c>
      <c r="I164" s="164">
        <v>50079</v>
      </c>
      <c r="J164" s="522"/>
      <c r="K164"/>
      <c r="L164"/>
      <c r="M164"/>
      <c r="N164"/>
      <c r="O164"/>
      <c r="P164"/>
      <c r="Q164"/>
      <c r="R164"/>
      <c r="S164"/>
      <c r="T164"/>
      <c r="U164"/>
      <c r="V164"/>
      <c r="W164"/>
      <c r="X164"/>
      <c r="Y164"/>
      <c r="Z164"/>
      <c r="AA164"/>
      <c r="AB164"/>
      <c r="AC164"/>
      <c r="AD164"/>
      <c r="AE164"/>
      <c r="AF164"/>
      <c r="AG164"/>
      <c r="AH164"/>
      <c r="AI164"/>
    </row>
    <row r="165" spans="1:35" s="95" customFormat="1" ht="15.6" customHeight="1">
      <c r="A165" s="161">
        <v>66058</v>
      </c>
      <c r="B165" s="161">
        <v>2</v>
      </c>
      <c r="C165" s="161">
        <v>2</v>
      </c>
      <c r="D165" s="161">
        <v>6</v>
      </c>
      <c r="E165" s="215" t="s">
        <v>701</v>
      </c>
      <c r="F165" s="372">
        <v>500</v>
      </c>
      <c r="G165" s="364">
        <v>0</v>
      </c>
      <c r="H165" s="372">
        <f t="shared" si="5"/>
        <v>500</v>
      </c>
      <c r="I165" s="164">
        <v>5575</v>
      </c>
      <c r="J165" s="522"/>
      <c r="K165"/>
      <c r="L165"/>
      <c r="M165"/>
      <c r="N165"/>
      <c r="O165"/>
      <c r="P165"/>
      <c r="Q165"/>
      <c r="R165"/>
      <c r="S165"/>
      <c r="T165"/>
      <c r="U165"/>
      <c r="V165"/>
      <c r="W165"/>
      <c r="X165"/>
      <c r="Y165"/>
      <c r="Z165"/>
      <c r="AA165"/>
      <c r="AB165"/>
      <c r="AC165"/>
      <c r="AD165"/>
      <c r="AE165"/>
      <c r="AF165"/>
      <c r="AG165"/>
      <c r="AH165"/>
      <c r="AI165"/>
    </row>
    <row r="166" spans="1:35" s="95" customFormat="1" ht="15.6" customHeight="1">
      <c r="A166" s="161">
        <v>66059</v>
      </c>
      <c r="B166" s="161">
        <v>2</v>
      </c>
      <c r="C166" s="161">
        <v>2</v>
      </c>
      <c r="D166" s="161">
        <v>6</v>
      </c>
      <c r="E166" s="215" t="s">
        <v>702</v>
      </c>
      <c r="F166" s="372">
        <v>145890</v>
      </c>
      <c r="G166" s="372">
        <v>125475</v>
      </c>
      <c r="H166" s="164">
        <f t="shared" si="5"/>
        <v>20415</v>
      </c>
      <c r="I166" s="164">
        <v>297824</v>
      </c>
      <c r="J166" s="522"/>
      <c r="K166"/>
      <c r="L166"/>
      <c r="M166"/>
      <c r="N166"/>
      <c r="O166"/>
      <c r="P166"/>
      <c r="Q166"/>
      <c r="R166"/>
      <c r="S166"/>
      <c r="T166"/>
      <c r="U166"/>
      <c r="V166"/>
      <c r="W166"/>
      <c r="X166"/>
      <c r="Y166"/>
      <c r="Z166"/>
      <c r="AA166"/>
      <c r="AB166"/>
      <c r="AC166"/>
      <c r="AD166"/>
      <c r="AE166"/>
      <c r="AF166"/>
      <c r="AG166"/>
      <c r="AH166"/>
      <c r="AI166"/>
    </row>
    <row r="167" spans="1:35" s="95" customFormat="1" ht="30" customHeight="1">
      <c r="A167" s="182">
        <v>66061</v>
      </c>
      <c r="B167" s="182">
        <v>2</v>
      </c>
      <c r="C167" s="182">
        <v>2</v>
      </c>
      <c r="D167" s="182">
        <v>6</v>
      </c>
      <c r="E167" s="219" t="s">
        <v>703</v>
      </c>
      <c r="F167" s="164">
        <v>120427</v>
      </c>
      <c r="G167" s="164">
        <v>113210</v>
      </c>
      <c r="H167" s="164">
        <f t="shared" si="5"/>
        <v>7217</v>
      </c>
      <c r="I167" s="164">
        <v>94630</v>
      </c>
      <c r="J167" s="522"/>
      <c r="K167"/>
      <c r="L167"/>
      <c r="M167"/>
      <c r="N167"/>
      <c r="O167"/>
      <c r="P167"/>
      <c r="Q167"/>
      <c r="R167"/>
      <c r="S167"/>
      <c r="T167"/>
      <c r="U167"/>
      <c r="V167"/>
      <c r="W167"/>
      <c r="X167"/>
      <c r="Y167"/>
      <c r="Z167"/>
      <c r="AA167"/>
      <c r="AB167"/>
      <c r="AC167"/>
      <c r="AD167"/>
      <c r="AE167"/>
      <c r="AF167"/>
      <c r="AG167"/>
      <c r="AH167"/>
      <c r="AI167"/>
    </row>
    <row r="168" spans="1:35" s="95" customFormat="1" ht="15.6" customHeight="1">
      <c r="A168" s="161">
        <v>66062</v>
      </c>
      <c r="B168" s="161">
        <v>2</v>
      </c>
      <c r="C168" s="161">
        <v>2</v>
      </c>
      <c r="D168" s="161">
        <v>6</v>
      </c>
      <c r="E168" s="215" t="s">
        <v>704</v>
      </c>
      <c r="F168" s="372">
        <v>2118</v>
      </c>
      <c r="G168" s="372">
        <v>2118</v>
      </c>
      <c r="H168" s="364">
        <f t="shared" si="5"/>
        <v>0</v>
      </c>
      <c r="I168" s="164">
        <v>2290</v>
      </c>
      <c r="J168" s="522"/>
      <c r="K168"/>
      <c r="L168"/>
      <c r="M168"/>
      <c r="N168"/>
      <c r="O168"/>
      <c r="P168"/>
      <c r="Q168"/>
      <c r="R168"/>
      <c r="S168"/>
      <c r="T168"/>
      <c r="U168"/>
      <c r="V168"/>
      <c r="W168"/>
      <c r="X168"/>
      <c r="Y168"/>
      <c r="Z168"/>
      <c r="AA168"/>
      <c r="AB168"/>
      <c r="AC168"/>
      <c r="AD168"/>
      <c r="AE168"/>
      <c r="AF168"/>
      <c r="AG168"/>
      <c r="AH168"/>
      <c r="AI168"/>
    </row>
    <row r="169" spans="1:35" s="95" customFormat="1" ht="30" customHeight="1">
      <c r="A169" s="182">
        <v>66063</v>
      </c>
      <c r="B169" s="182">
        <v>2</v>
      </c>
      <c r="C169" s="182">
        <v>2</v>
      </c>
      <c r="D169" s="182">
        <v>6</v>
      </c>
      <c r="E169" s="219" t="s">
        <v>705</v>
      </c>
      <c r="F169" s="364">
        <v>0</v>
      </c>
      <c r="G169" s="372">
        <v>159033</v>
      </c>
      <c r="H169" s="164">
        <f t="shared" si="5"/>
        <v>-159033</v>
      </c>
      <c r="I169" s="372">
        <v>25967</v>
      </c>
      <c r="J169" s="522"/>
      <c r="K169"/>
      <c r="L169"/>
      <c r="M169"/>
      <c r="N169"/>
      <c r="O169"/>
      <c r="P169"/>
      <c r="Q169"/>
      <c r="R169"/>
      <c r="S169"/>
      <c r="T169"/>
      <c r="U169"/>
      <c r="V169"/>
      <c r="W169"/>
      <c r="X169"/>
      <c r="Y169"/>
      <c r="Z169"/>
      <c r="AA169"/>
      <c r="AB169"/>
      <c r="AC169"/>
      <c r="AD169"/>
      <c r="AE169"/>
      <c r="AF169"/>
      <c r="AG169"/>
      <c r="AH169"/>
      <c r="AI169"/>
    </row>
    <row r="170" spans="1:35" s="95" customFormat="1" ht="15.6" customHeight="1">
      <c r="A170" s="161">
        <v>67011</v>
      </c>
      <c r="B170" s="161">
        <v>2</v>
      </c>
      <c r="C170" s="161">
        <v>2</v>
      </c>
      <c r="D170" s="161">
        <v>6</v>
      </c>
      <c r="E170" s="162" t="s">
        <v>706</v>
      </c>
      <c r="F170" s="372">
        <v>133373</v>
      </c>
      <c r="G170" s="372">
        <v>122374</v>
      </c>
      <c r="H170" s="164">
        <f t="shared" si="4"/>
        <v>10999</v>
      </c>
      <c r="I170" s="164">
        <v>132534</v>
      </c>
      <c r="J170" s="522"/>
      <c r="K170"/>
      <c r="L170"/>
      <c r="M170"/>
      <c r="N170"/>
      <c r="O170"/>
      <c r="P170"/>
      <c r="Q170"/>
      <c r="R170"/>
      <c r="S170"/>
      <c r="T170"/>
      <c r="U170"/>
      <c r="V170"/>
      <c r="W170"/>
      <c r="X170"/>
      <c r="Y170"/>
      <c r="Z170"/>
      <c r="AA170"/>
      <c r="AB170"/>
      <c r="AC170"/>
      <c r="AD170"/>
      <c r="AE170"/>
      <c r="AF170"/>
      <c r="AG170"/>
      <c r="AH170"/>
      <c r="AI170"/>
    </row>
    <row r="171" spans="1:35" s="95" customFormat="1" ht="15.6" customHeight="1">
      <c r="A171" s="161">
        <v>67013</v>
      </c>
      <c r="B171" s="161">
        <v>2</v>
      </c>
      <c r="C171" s="161">
        <v>2</v>
      </c>
      <c r="D171" s="161">
        <v>6</v>
      </c>
      <c r="E171" s="162" t="s">
        <v>707</v>
      </c>
      <c r="F171" s="372">
        <v>94089</v>
      </c>
      <c r="G171" s="372">
        <v>78515</v>
      </c>
      <c r="H171" s="164">
        <f t="shared" si="4"/>
        <v>15574</v>
      </c>
      <c r="I171" s="164">
        <v>66258</v>
      </c>
      <c r="J171" s="522"/>
      <c r="K171"/>
      <c r="L171"/>
      <c r="M171"/>
      <c r="N171"/>
      <c r="O171"/>
      <c r="P171"/>
      <c r="Q171"/>
      <c r="R171"/>
      <c r="S171"/>
      <c r="T171"/>
      <c r="U171"/>
      <c r="V171"/>
      <c r="W171"/>
      <c r="X171"/>
      <c r="Y171"/>
      <c r="Z171"/>
      <c r="AA171"/>
      <c r="AB171"/>
      <c r="AC171"/>
      <c r="AD171"/>
      <c r="AE171"/>
      <c r="AF171"/>
      <c r="AG171"/>
      <c r="AH171"/>
      <c r="AI171"/>
    </row>
    <row r="172" spans="1:35" s="95" customFormat="1" ht="15.6" customHeight="1">
      <c r="A172" s="161">
        <v>67033</v>
      </c>
      <c r="B172" s="161">
        <v>2</v>
      </c>
      <c r="C172" s="161">
        <v>2</v>
      </c>
      <c r="D172" s="161">
        <v>6</v>
      </c>
      <c r="E172" s="162" t="s">
        <v>708</v>
      </c>
      <c r="F172" s="372">
        <v>166412</v>
      </c>
      <c r="G172" s="372">
        <v>166412</v>
      </c>
      <c r="H172" s="364">
        <f t="shared" si="4"/>
        <v>0</v>
      </c>
      <c r="I172" s="164">
        <v>167043</v>
      </c>
      <c r="J172" s="522"/>
      <c r="K172"/>
      <c r="L172"/>
      <c r="M172"/>
      <c r="N172"/>
      <c r="O172"/>
      <c r="P172"/>
      <c r="Q172"/>
      <c r="R172"/>
      <c r="S172"/>
      <c r="T172"/>
      <c r="U172"/>
      <c r="V172"/>
      <c r="W172"/>
      <c r="X172"/>
      <c r="Y172"/>
      <c r="Z172"/>
      <c r="AA172"/>
      <c r="AB172"/>
      <c r="AC172"/>
      <c r="AD172"/>
      <c r="AE172"/>
      <c r="AF172"/>
      <c r="AG172"/>
      <c r="AH172"/>
      <c r="AI172"/>
    </row>
    <row r="173" spans="1:35" s="95" customFormat="1" ht="15.6" customHeight="1">
      <c r="A173" s="161">
        <v>67041</v>
      </c>
      <c r="B173" s="161">
        <v>2</v>
      </c>
      <c r="C173" s="161">
        <v>2</v>
      </c>
      <c r="D173" s="161">
        <v>6</v>
      </c>
      <c r="E173" s="162" t="s">
        <v>709</v>
      </c>
      <c r="F173" s="372">
        <v>706397</v>
      </c>
      <c r="G173" s="372">
        <v>706424</v>
      </c>
      <c r="H173" s="372">
        <f t="shared" si="4"/>
        <v>-27</v>
      </c>
      <c r="I173" s="164">
        <v>653003</v>
      </c>
      <c r="J173" s="522"/>
      <c r="K173"/>
      <c r="L173"/>
      <c r="M173"/>
      <c r="N173"/>
      <c r="O173"/>
      <c r="P173"/>
      <c r="Q173"/>
      <c r="R173"/>
      <c r="S173"/>
      <c r="T173"/>
      <c r="U173"/>
      <c r="V173"/>
      <c r="W173"/>
      <c r="X173"/>
      <c r="Y173"/>
      <c r="Z173"/>
      <c r="AA173"/>
      <c r="AB173"/>
      <c r="AC173"/>
      <c r="AD173"/>
      <c r="AE173"/>
      <c r="AF173"/>
      <c r="AG173"/>
      <c r="AH173"/>
      <c r="AI173"/>
    </row>
    <row r="174" spans="1:35" s="95" customFormat="1" ht="15.6" customHeight="1">
      <c r="A174" s="161">
        <v>67042</v>
      </c>
      <c r="B174" s="161">
        <v>2</v>
      </c>
      <c r="C174" s="161">
        <v>2</v>
      </c>
      <c r="D174" s="161">
        <v>6</v>
      </c>
      <c r="E174" s="162" t="s">
        <v>710</v>
      </c>
      <c r="F174" s="372">
        <v>1107377</v>
      </c>
      <c r="G174" s="372">
        <v>1106957</v>
      </c>
      <c r="H174" s="164">
        <f t="shared" si="4"/>
        <v>420</v>
      </c>
      <c r="I174" s="164">
        <v>1110846</v>
      </c>
      <c r="J174" s="522"/>
      <c r="K174"/>
      <c r="L174"/>
      <c r="M174"/>
      <c r="N174"/>
      <c r="O174"/>
      <c r="P174"/>
      <c r="Q174"/>
      <c r="R174"/>
      <c r="S174"/>
      <c r="T174"/>
      <c r="U174"/>
      <c r="V174"/>
      <c r="W174"/>
      <c r="X174"/>
      <c r="Y174"/>
      <c r="Z174"/>
      <c r="AA174"/>
      <c r="AB174"/>
      <c r="AC174"/>
      <c r="AD174"/>
      <c r="AE174"/>
      <c r="AF174"/>
      <c r="AG174"/>
      <c r="AH174"/>
      <c r="AI174"/>
    </row>
    <row r="175" spans="1:35" s="87" customFormat="1" ht="15.6" customHeight="1">
      <c r="A175" s="163"/>
      <c r="B175" s="163">
        <v>3</v>
      </c>
      <c r="C175" s="163">
        <v>2</v>
      </c>
      <c r="D175" s="163">
        <v>6</v>
      </c>
      <c r="E175" s="91" t="s">
        <v>159</v>
      </c>
      <c r="F175" s="319">
        <f>SUM(F176:F187)</f>
        <v>46458449</v>
      </c>
      <c r="G175" s="319">
        <f>SUM(G176:G187)</f>
        <v>57707590</v>
      </c>
      <c r="H175" s="319">
        <f>F175-G175</f>
        <v>-11249141</v>
      </c>
      <c r="I175" s="319">
        <f>SUM(I176:I187)</f>
        <v>46926390</v>
      </c>
      <c r="J175" s="522"/>
      <c r="K175"/>
      <c r="L175"/>
      <c r="M175"/>
      <c r="N175"/>
      <c r="O175"/>
      <c r="P175"/>
      <c r="Q175"/>
      <c r="R175"/>
      <c r="S175"/>
      <c r="T175"/>
      <c r="U175"/>
      <c r="V175"/>
      <c r="W175"/>
      <c r="X175"/>
      <c r="Y175"/>
      <c r="Z175"/>
      <c r="AA175"/>
      <c r="AB175"/>
      <c r="AC175"/>
      <c r="AD175"/>
      <c r="AE175"/>
      <c r="AF175"/>
      <c r="AG175"/>
      <c r="AH175"/>
      <c r="AI175"/>
    </row>
    <row r="176" spans="1:35" s="95" customFormat="1" ht="15.6" customHeight="1">
      <c r="A176" s="161">
        <v>69011</v>
      </c>
      <c r="B176" s="161">
        <v>3</v>
      </c>
      <c r="C176" s="161">
        <v>2</v>
      </c>
      <c r="D176" s="161">
        <v>6</v>
      </c>
      <c r="E176" s="162" t="s">
        <v>160</v>
      </c>
      <c r="F176" s="164">
        <v>2546717</v>
      </c>
      <c r="G176" s="164">
        <v>1939491</v>
      </c>
      <c r="H176" s="164">
        <f>F176-G176</f>
        <v>607226</v>
      </c>
      <c r="I176" s="164">
        <v>1744957</v>
      </c>
      <c r="J176" s="522"/>
      <c r="K176"/>
      <c r="L176"/>
      <c r="M176"/>
      <c r="N176"/>
      <c r="O176"/>
      <c r="P176"/>
      <c r="Q176"/>
      <c r="R176"/>
      <c r="S176"/>
      <c r="T176"/>
      <c r="U176"/>
      <c r="V176"/>
      <c r="W176"/>
      <c r="X176"/>
      <c r="Y176"/>
      <c r="Z176"/>
      <c r="AA176"/>
      <c r="AB176"/>
      <c r="AC176"/>
      <c r="AD176"/>
      <c r="AE176"/>
      <c r="AF176"/>
      <c r="AG176"/>
      <c r="AH176"/>
      <c r="AI176"/>
    </row>
    <row r="177" spans="1:35" s="95" customFormat="1" ht="30" customHeight="1">
      <c r="A177" s="182">
        <v>69021</v>
      </c>
      <c r="B177" s="182">
        <v>3</v>
      </c>
      <c r="C177" s="182">
        <v>2</v>
      </c>
      <c r="D177" s="182">
        <v>6</v>
      </c>
      <c r="E177" s="219" t="s">
        <v>711</v>
      </c>
      <c r="F177" s="164">
        <v>22182813</v>
      </c>
      <c r="G177" s="372">
        <v>33959411</v>
      </c>
      <c r="H177" s="164">
        <f>F177-G177</f>
        <v>-11776598</v>
      </c>
      <c r="I177" s="164">
        <v>23879959</v>
      </c>
      <c r="J177" s="522"/>
      <c r="K177"/>
      <c r="L177"/>
      <c r="M177"/>
      <c r="N177"/>
      <c r="O177"/>
      <c r="P177"/>
      <c r="Q177"/>
      <c r="R177"/>
      <c r="S177"/>
      <c r="T177"/>
      <c r="U177"/>
      <c r="V177"/>
      <c r="W177"/>
      <c r="X177"/>
      <c r="Y177"/>
      <c r="Z177"/>
      <c r="AA177"/>
      <c r="AB177"/>
      <c r="AC177"/>
      <c r="AD177"/>
      <c r="AE177"/>
      <c r="AF177"/>
      <c r="AG177"/>
      <c r="AH177"/>
      <c r="AI177"/>
    </row>
    <row r="178" spans="1:35" s="95" customFormat="1" ht="15.6" customHeight="1">
      <c r="A178" s="182">
        <v>69026</v>
      </c>
      <c r="B178" s="182">
        <v>3</v>
      </c>
      <c r="C178" s="182">
        <v>2</v>
      </c>
      <c r="D178" s="182">
        <v>6</v>
      </c>
      <c r="E178" s="219" t="s">
        <v>161</v>
      </c>
      <c r="F178" s="364">
        <v>0</v>
      </c>
      <c r="G178" s="164">
        <v>852</v>
      </c>
      <c r="H178" s="164">
        <f t="shared" si="4"/>
        <v>-852</v>
      </c>
      <c r="I178" s="372">
        <v>7687</v>
      </c>
      <c r="J178" s="522"/>
      <c r="K178"/>
      <c r="L178"/>
      <c r="M178"/>
      <c r="N178"/>
      <c r="O178"/>
      <c r="P178"/>
      <c r="Q178"/>
      <c r="R178"/>
      <c r="S178"/>
      <c r="T178"/>
      <c r="U178"/>
      <c r="V178"/>
      <c r="W178"/>
      <c r="X178"/>
      <c r="Y178"/>
      <c r="Z178"/>
      <c r="AA178"/>
      <c r="AB178"/>
      <c r="AC178"/>
      <c r="AD178"/>
      <c r="AE178"/>
      <c r="AF178"/>
      <c r="AG178"/>
      <c r="AH178"/>
      <c r="AI178"/>
    </row>
    <row r="179" spans="1:35" s="95" customFormat="1" ht="30" customHeight="1">
      <c r="A179" s="182">
        <v>69027</v>
      </c>
      <c r="B179" s="182">
        <v>3</v>
      </c>
      <c r="C179" s="182">
        <v>2</v>
      </c>
      <c r="D179" s="182">
        <v>6</v>
      </c>
      <c r="E179" s="219" t="s">
        <v>712</v>
      </c>
      <c r="F179" s="164">
        <v>654503</v>
      </c>
      <c r="G179" s="164">
        <v>578876</v>
      </c>
      <c r="H179" s="164">
        <f t="shared" si="4"/>
        <v>75627</v>
      </c>
      <c r="I179" s="164">
        <v>565048</v>
      </c>
      <c r="J179" s="522"/>
      <c r="K179"/>
      <c r="L179"/>
      <c r="M179"/>
      <c r="N179"/>
      <c r="O179"/>
      <c r="P179"/>
      <c r="Q179"/>
      <c r="R179"/>
      <c r="S179"/>
      <c r="T179"/>
      <c r="U179"/>
      <c r="V179"/>
      <c r="W179"/>
      <c r="X179"/>
      <c r="Y179"/>
      <c r="Z179"/>
      <c r="AA179"/>
      <c r="AB179"/>
      <c r="AC179"/>
      <c r="AD179"/>
      <c r="AE179"/>
      <c r="AF179"/>
      <c r="AG179"/>
      <c r="AH179"/>
      <c r="AI179"/>
    </row>
    <row r="180" spans="1:35" s="95" customFormat="1" ht="30" customHeight="1">
      <c r="A180" s="182">
        <v>69028</v>
      </c>
      <c r="B180" s="182">
        <v>3</v>
      </c>
      <c r="C180" s="182">
        <v>2</v>
      </c>
      <c r="D180" s="182">
        <v>6</v>
      </c>
      <c r="E180" s="219" t="s">
        <v>713</v>
      </c>
      <c r="F180" s="164">
        <v>91838</v>
      </c>
      <c r="G180" s="164">
        <v>150303</v>
      </c>
      <c r="H180" s="164">
        <f t="shared" si="4"/>
        <v>-58465</v>
      </c>
      <c r="I180" s="164">
        <v>129339</v>
      </c>
      <c r="J180" s="522"/>
      <c r="K180"/>
      <c r="L180"/>
      <c r="M180"/>
      <c r="N180"/>
      <c r="O180"/>
      <c r="P180"/>
      <c r="Q180"/>
      <c r="R180"/>
      <c r="S180"/>
      <c r="T180"/>
      <c r="U180"/>
      <c r="V180"/>
      <c r="W180"/>
      <c r="X180"/>
      <c r="Y180"/>
      <c r="Z180"/>
      <c r="AA180"/>
      <c r="AB180"/>
      <c r="AC180"/>
      <c r="AD180"/>
      <c r="AE180"/>
      <c r="AF180"/>
      <c r="AG180"/>
      <c r="AH180"/>
      <c r="AI180"/>
    </row>
    <row r="181" spans="1:35" s="95" customFormat="1" ht="15.6" customHeight="1">
      <c r="A181" s="161">
        <v>69031</v>
      </c>
      <c r="B181" s="161">
        <v>3</v>
      </c>
      <c r="C181" s="161">
        <v>2</v>
      </c>
      <c r="D181" s="161">
        <v>6</v>
      </c>
      <c r="E181" s="162" t="s">
        <v>714</v>
      </c>
      <c r="F181" s="164">
        <v>17214011</v>
      </c>
      <c r="G181" s="164">
        <v>17214011</v>
      </c>
      <c r="H181" s="364">
        <f t="shared" si="4"/>
        <v>0</v>
      </c>
      <c r="I181" s="164">
        <v>17075253</v>
      </c>
      <c r="J181" s="522"/>
      <c r="K181"/>
      <c r="L181"/>
      <c r="M181"/>
      <c r="N181"/>
      <c r="O181"/>
      <c r="P181"/>
      <c r="Q181"/>
      <c r="R181"/>
      <c r="S181"/>
      <c r="T181"/>
      <c r="U181"/>
      <c r="V181"/>
      <c r="W181"/>
      <c r="X181"/>
      <c r="Y181"/>
      <c r="Z181"/>
      <c r="AA181"/>
      <c r="AB181"/>
      <c r="AC181"/>
      <c r="AD181"/>
      <c r="AE181"/>
      <c r="AF181"/>
      <c r="AG181"/>
      <c r="AH181"/>
      <c r="AI181"/>
    </row>
    <row r="182" spans="1:35" s="95" customFormat="1" ht="30" customHeight="1">
      <c r="A182" s="182">
        <v>69032</v>
      </c>
      <c r="B182" s="182">
        <v>3</v>
      </c>
      <c r="C182" s="182">
        <v>2</v>
      </c>
      <c r="D182" s="182">
        <v>6</v>
      </c>
      <c r="E182" s="219" t="s">
        <v>715</v>
      </c>
      <c r="F182" s="164">
        <v>772828</v>
      </c>
      <c r="G182" s="164">
        <v>772828</v>
      </c>
      <c r="H182" s="364">
        <f>F182-G182</f>
        <v>0</v>
      </c>
      <c r="I182" s="164">
        <v>754488</v>
      </c>
      <c r="J182" s="522"/>
      <c r="K182"/>
      <c r="L182"/>
      <c r="M182"/>
      <c r="N182"/>
      <c r="O182"/>
      <c r="P182"/>
      <c r="Q182"/>
      <c r="R182"/>
      <c r="S182"/>
      <c r="T182"/>
      <c r="U182"/>
      <c r="V182"/>
      <c r="W182"/>
      <c r="X182"/>
      <c r="Y182"/>
      <c r="Z182"/>
      <c r="AA182"/>
      <c r="AB182"/>
      <c r="AC182"/>
      <c r="AD182"/>
      <c r="AE182"/>
      <c r="AF182"/>
      <c r="AG182"/>
      <c r="AH182"/>
      <c r="AI182"/>
    </row>
    <row r="183" spans="1:35" s="95" customFormat="1" ht="30" customHeight="1">
      <c r="A183" s="182">
        <v>69033</v>
      </c>
      <c r="B183" s="182">
        <v>3</v>
      </c>
      <c r="C183" s="182">
        <v>2</v>
      </c>
      <c r="D183" s="182">
        <v>6</v>
      </c>
      <c r="E183" s="219" t="s">
        <v>716</v>
      </c>
      <c r="F183" s="164">
        <v>1802630</v>
      </c>
      <c r="G183" s="164">
        <v>1802630</v>
      </c>
      <c r="H183" s="364">
        <f>F183-G183</f>
        <v>0</v>
      </c>
      <c r="I183" s="164">
        <v>1401390</v>
      </c>
      <c r="J183" s="522"/>
      <c r="K183"/>
      <c r="L183"/>
      <c r="M183"/>
      <c r="N183"/>
      <c r="O183"/>
      <c r="P183"/>
      <c r="Q183"/>
      <c r="R183"/>
      <c r="S183"/>
      <c r="T183"/>
      <c r="U183"/>
      <c r="V183"/>
      <c r="W183"/>
      <c r="X183"/>
      <c r="Y183"/>
      <c r="Z183"/>
      <c r="AA183"/>
      <c r="AB183"/>
      <c r="AC183"/>
      <c r="AD183"/>
      <c r="AE183"/>
      <c r="AF183"/>
      <c r="AG183"/>
      <c r="AH183"/>
      <c r="AI183"/>
    </row>
    <row r="184" spans="1:35" s="293" customFormat="1" ht="15.6" customHeight="1">
      <c r="A184" s="161">
        <v>69034</v>
      </c>
      <c r="B184" s="161">
        <v>3</v>
      </c>
      <c r="C184" s="161">
        <v>2</v>
      </c>
      <c r="D184" s="161">
        <v>6</v>
      </c>
      <c r="E184" s="215" t="s">
        <v>717</v>
      </c>
      <c r="F184" s="164">
        <v>749787</v>
      </c>
      <c r="G184" s="164">
        <v>749800</v>
      </c>
      <c r="H184" s="372">
        <f>F184-G184</f>
        <v>-13</v>
      </c>
      <c r="I184" s="164">
        <v>780000</v>
      </c>
      <c r="J184" s="522"/>
      <c r="K184"/>
      <c r="L184"/>
      <c r="M184"/>
      <c r="N184"/>
      <c r="O184"/>
      <c r="P184"/>
      <c r="Q184"/>
      <c r="R184"/>
      <c r="S184"/>
      <c r="T184"/>
      <c r="U184"/>
      <c r="V184"/>
      <c r="W184"/>
      <c r="X184"/>
      <c r="Y184"/>
      <c r="Z184"/>
      <c r="AA184"/>
      <c r="AB184"/>
      <c r="AC184"/>
      <c r="AD184"/>
      <c r="AE184"/>
      <c r="AF184"/>
      <c r="AG184"/>
      <c r="AH184"/>
      <c r="AI184"/>
    </row>
    <row r="185" spans="1:35" s="95" customFormat="1" ht="15.6" customHeight="1">
      <c r="A185" s="161">
        <v>69035</v>
      </c>
      <c r="B185" s="161">
        <v>3</v>
      </c>
      <c r="C185" s="161">
        <v>2</v>
      </c>
      <c r="D185" s="161">
        <v>6</v>
      </c>
      <c r="E185" s="215" t="s">
        <v>718</v>
      </c>
      <c r="F185" s="164">
        <v>258471</v>
      </c>
      <c r="G185" s="164">
        <v>258470</v>
      </c>
      <c r="H185" s="372">
        <f>F185-G185</f>
        <v>1</v>
      </c>
      <c r="I185" s="164">
        <v>270521</v>
      </c>
      <c r="J185" s="522"/>
      <c r="K185"/>
      <c r="L185"/>
      <c r="M185"/>
      <c r="N185"/>
      <c r="O185"/>
      <c r="P185"/>
      <c r="Q185"/>
      <c r="R185"/>
      <c r="S185"/>
      <c r="T185"/>
      <c r="U185"/>
      <c r="V185"/>
      <c r="W185"/>
      <c r="X185"/>
      <c r="Y185"/>
      <c r="Z185"/>
      <c r="AA185"/>
      <c r="AB185"/>
      <c r="AC185"/>
      <c r="AD185"/>
      <c r="AE185"/>
      <c r="AF185"/>
      <c r="AG185"/>
      <c r="AH185"/>
      <c r="AI185"/>
    </row>
    <row r="186" spans="1:35" s="95" customFormat="1" ht="30" customHeight="1">
      <c r="A186" s="182">
        <v>69038</v>
      </c>
      <c r="B186" s="182">
        <v>3</v>
      </c>
      <c r="C186" s="182">
        <v>2</v>
      </c>
      <c r="D186" s="182">
        <v>6</v>
      </c>
      <c r="E186" s="219" t="s">
        <v>719</v>
      </c>
      <c r="F186" s="364">
        <v>0</v>
      </c>
      <c r="G186" s="164">
        <v>146899</v>
      </c>
      <c r="H186" s="372">
        <f t="shared" si="4"/>
        <v>-146899</v>
      </c>
      <c r="I186" s="164">
        <v>177108</v>
      </c>
      <c r="J186" s="522"/>
      <c r="K186"/>
      <c r="L186"/>
      <c r="M186"/>
      <c r="N186"/>
      <c r="O186"/>
      <c r="P186"/>
      <c r="Q186"/>
      <c r="R186"/>
      <c r="S186"/>
      <c r="T186"/>
      <c r="U186"/>
      <c r="V186"/>
      <c r="W186"/>
      <c r="X186"/>
      <c r="Y186"/>
      <c r="Z186"/>
      <c r="AA186"/>
      <c r="AB186"/>
      <c r="AC186"/>
      <c r="AD186"/>
      <c r="AE186"/>
      <c r="AF186"/>
      <c r="AG186"/>
      <c r="AH186"/>
      <c r="AI186"/>
    </row>
    <row r="187" spans="1:35" s="95" customFormat="1" ht="15.6" customHeight="1">
      <c r="A187" s="161">
        <v>69039</v>
      </c>
      <c r="B187" s="161">
        <v>3</v>
      </c>
      <c r="C187" s="161">
        <v>2</v>
      </c>
      <c r="D187" s="161">
        <v>6</v>
      </c>
      <c r="E187" s="162" t="s">
        <v>162</v>
      </c>
      <c r="F187" s="164">
        <v>184851</v>
      </c>
      <c r="G187" s="164">
        <v>134019</v>
      </c>
      <c r="H187" s="164">
        <f t="shared" si="4"/>
        <v>50832</v>
      </c>
      <c r="I187" s="164">
        <v>140640</v>
      </c>
      <c r="J187" s="522"/>
      <c r="K187"/>
      <c r="L187"/>
      <c r="M187"/>
      <c r="N187"/>
      <c r="O187"/>
      <c r="P187"/>
      <c r="Q187"/>
      <c r="R187"/>
      <c r="S187"/>
      <c r="T187"/>
      <c r="U187"/>
      <c r="V187"/>
      <c r="W187"/>
      <c r="X187"/>
      <c r="Y187"/>
      <c r="Z187"/>
      <c r="AA187"/>
      <c r="AB187"/>
      <c r="AC187"/>
      <c r="AD187"/>
      <c r="AE187"/>
      <c r="AF187"/>
      <c r="AG187"/>
      <c r="AH187"/>
      <c r="AI187"/>
    </row>
    <row r="188" spans="1:35" s="87" customFormat="1" ht="15.6" customHeight="1">
      <c r="A188" s="163"/>
      <c r="B188" s="163">
        <v>4</v>
      </c>
      <c r="C188" s="163">
        <v>2</v>
      </c>
      <c r="D188" s="163">
        <v>6</v>
      </c>
      <c r="E188" s="91" t="s">
        <v>105</v>
      </c>
      <c r="F188" s="319">
        <f>SUM(F189:F201)</f>
        <v>28874024</v>
      </c>
      <c r="G188" s="319">
        <f>SUM(G189:G201)</f>
        <v>28471533</v>
      </c>
      <c r="H188" s="319">
        <f t="shared" si="4"/>
        <v>402491</v>
      </c>
      <c r="I188" s="319">
        <f>SUM(I189:I201)</f>
        <v>29721806</v>
      </c>
      <c r="J188" s="522"/>
      <c r="K188"/>
      <c r="L188"/>
      <c r="M188"/>
      <c r="N188"/>
      <c r="O188"/>
      <c r="P188"/>
      <c r="Q188"/>
      <c r="R188"/>
      <c r="S188"/>
      <c r="T188"/>
      <c r="U188"/>
      <c r="V188"/>
      <c r="W188"/>
      <c r="X188"/>
      <c r="Y188"/>
      <c r="Z188"/>
      <c r="AA188"/>
      <c r="AB188"/>
      <c r="AC188"/>
      <c r="AD188"/>
      <c r="AE188"/>
      <c r="AF188"/>
      <c r="AG188"/>
      <c r="AH188"/>
      <c r="AI188"/>
    </row>
    <row r="189" spans="1:35" s="95" customFormat="1" ht="15.6" customHeight="1">
      <c r="A189" s="161">
        <v>70011</v>
      </c>
      <c r="B189" s="161">
        <v>4</v>
      </c>
      <c r="C189" s="161">
        <v>2</v>
      </c>
      <c r="D189" s="161">
        <v>6</v>
      </c>
      <c r="E189" s="162" t="s">
        <v>106</v>
      </c>
      <c r="F189" s="372">
        <v>147648</v>
      </c>
      <c r="G189" s="164">
        <v>119478</v>
      </c>
      <c r="H189" s="164">
        <f t="shared" si="4"/>
        <v>28170</v>
      </c>
      <c r="I189" s="164">
        <v>151658</v>
      </c>
      <c r="J189" s="522"/>
      <c r="K189"/>
      <c r="L189"/>
      <c r="M189"/>
      <c r="N189"/>
      <c r="O189"/>
      <c r="P189"/>
      <c r="Q189"/>
      <c r="R189"/>
      <c r="S189"/>
      <c r="T189"/>
      <c r="U189"/>
      <c r="V189"/>
      <c r="W189"/>
      <c r="X189"/>
      <c r="Y189"/>
      <c r="Z189"/>
      <c r="AA189"/>
      <c r="AB189"/>
      <c r="AC189"/>
      <c r="AD189"/>
      <c r="AE189"/>
      <c r="AF189"/>
      <c r="AG189"/>
      <c r="AH189"/>
      <c r="AI189"/>
    </row>
    <row r="190" spans="1:35" s="95" customFormat="1" ht="15.6" customHeight="1">
      <c r="A190" s="161">
        <v>70012</v>
      </c>
      <c r="B190" s="161">
        <v>4</v>
      </c>
      <c r="C190" s="161">
        <v>2</v>
      </c>
      <c r="D190" s="161">
        <v>6</v>
      </c>
      <c r="E190" s="162" t="s">
        <v>163</v>
      </c>
      <c r="F190" s="372">
        <v>9802370</v>
      </c>
      <c r="G190" s="164">
        <v>9606937</v>
      </c>
      <c r="H190" s="164">
        <f t="shared" si="4"/>
        <v>195433</v>
      </c>
      <c r="I190" s="164">
        <v>9548011</v>
      </c>
      <c r="J190" s="522"/>
      <c r="K190"/>
      <c r="L190"/>
      <c r="M190"/>
      <c r="N190"/>
      <c r="O190"/>
      <c r="P190"/>
      <c r="Q190"/>
      <c r="R190"/>
      <c r="S190"/>
      <c r="T190"/>
      <c r="U190"/>
      <c r="V190"/>
      <c r="W190"/>
      <c r="X190"/>
      <c r="Y190"/>
      <c r="Z190"/>
      <c r="AA190"/>
      <c r="AB190"/>
      <c r="AC190"/>
      <c r="AD190"/>
      <c r="AE190"/>
      <c r="AF190"/>
      <c r="AG190"/>
      <c r="AH190"/>
      <c r="AI190"/>
    </row>
    <row r="191" spans="1:35" s="95" customFormat="1" ht="15.6" customHeight="1">
      <c r="A191" s="161">
        <v>70014</v>
      </c>
      <c r="B191" s="161">
        <v>4</v>
      </c>
      <c r="C191" s="161">
        <v>2</v>
      </c>
      <c r="D191" s="161">
        <v>6</v>
      </c>
      <c r="E191" s="162" t="s">
        <v>164</v>
      </c>
      <c r="F191" s="372">
        <v>1596312</v>
      </c>
      <c r="G191" s="164">
        <v>1592858</v>
      </c>
      <c r="H191" s="164">
        <f t="shared" si="4"/>
        <v>3454</v>
      </c>
      <c r="I191" s="164">
        <v>1625765</v>
      </c>
      <c r="J191" s="522"/>
      <c r="K191"/>
      <c r="L191"/>
      <c r="M191"/>
      <c r="N191"/>
      <c r="O191"/>
      <c r="P191"/>
      <c r="Q191"/>
      <c r="R191"/>
      <c r="S191"/>
      <c r="T191"/>
      <c r="U191"/>
      <c r="V191"/>
      <c r="W191"/>
      <c r="X191"/>
      <c r="Y191"/>
      <c r="Z191"/>
      <c r="AA191"/>
      <c r="AB191"/>
      <c r="AC191"/>
      <c r="AD191"/>
      <c r="AE191"/>
      <c r="AF191"/>
      <c r="AG191"/>
      <c r="AH191"/>
      <c r="AI191"/>
    </row>
    <row r="192" spans="1:35" s="95" customFormat="1" ht="15.6" customHeight="1">
      <c r="A192" s="161">
        <v>70015</v>
      </c>
      <c r="B192" s="161">
        <v>4</v>
      </c>
      <c r="C192" s="161">
        <v>2</v>
      </c>
      <c r="D192" s="161">
        <v>6</v>
      </c>
      <c r="E192" s="162" t="s">
        <v>720</v>
      </c>
      <c r="F192" s="372">
        <v>228940</v>
      </c>
      <c r="G192" s="164">
        <v>234784</v>
      </c>
      <c r="H192" s="164">
        <f t="shared" si="4"/>
        <v>-5844</v>
      </c>
      <c r="I192" s="164">
        <v>198937</v>
      </c>
      <c r="J192" s="522"/>
      <c r="K192"/>
      <c r="L192"/>
      <c r="M192"/>
      <c r="N192"/>
      <c r="O192"/>
      <c r="P192"/>
      <c r="Q192"/>
      <c r="R192"/>
      <c r="S192"/>
      <c r="T192"/>
      <c r="U192"/>
      <c r="V192"/>
      <c r="W192"/>
      <c r="X192"/>
      <c r="Y192"/>
      <c r="Z192"/>
      <c r="AA192"/>
      <c r="AB192"/>
      <c r="AC192"/>
      <c r="AD192"/>
      <c r="AE192"/>
      <c r="AF192"/>
      <c r="AG192"/>
      <c r="AH192"/>
      <c r="AI192"/>
    </row>
    <row r="193" spans="1:35" s="95" customFormat="1" ht="15.6" customHeight="1">
      <c r="A193" s="161">
        <v>70023</v>
      </c>
      <c r="B193" s="161">
        <v>4</v>
      </c>
      <c r="C193" s="161">
        <v>2</v>
      </c>
      <c r="D193" s="161">
        <v>6</v>
      </c>
      <c r="E193" s="162" t="s">
        <v>721</v>
      </c>
      <c r="F193" s="372">
        <v>100</v>
      </c>
      <c r="G193" s="164">
        <v>11031</v>
      </c>
      <c r="H193" s="164">
        <f t="shared" si="4"/>
        <v>-10931</v>
      </c>
      <c r="I193" s="164">
        <v>9630</v>
      </c>
      <c r="J193" s="522"/>
      <c r="K193"/>
      <c r="L193"/>
      <c r="M193"/>
      <c r="N193"/>
      <c r="O193"/>
      <c r="P193"/>
      <c r="Q193"/>
      <c r="R193"/>
      <c r="S193"/>
      <c r="T193"/>
      <c r="U193"/>
      <c r="V193"/>
      <c r="W193"/>
      <c r="X193"/>
      <c r="Y193"/>
      <c r="Z193"/>
      <c r="AA193"/>
      <c r="AB193"/>
      <c r="AC193"/>
      <c r="AD193"/>
      <c r="AE193"/>
      <c r="AF193"/>
      <c r="AG193"/>
      <c r="AH193"/>
      <c r="AI193"/>
    </row>
    <row r="194" spans="1:35" s="95" customFormat="1" ht="15.6" customHeight="1">
      <c r="A194" s="161">
        <v>70025</v>
      </c>
      <c r="B194" s="161">
        <v>4</v>
      </c>
      <c r="C194" s="161">
        <v>2</v>
      </c>
      <c r="D194" s="161">
        <v>6</v>
      </c>
      <c r="E194" s="162" t="s">
        <v>165</v>
      </c>
      <c r="F194" s="164">
        <v>412322</v>
      </c>
      <c r="G194" s="164">
        <v>451234</v>
      </c>
      <c r="H194" s="164">
        <f t="shared" si="4"/>
        <v>-38912</v>
      </c>
      <c r="I194" s="164">
        <v>1628318</v>
      </c>
      <c r="J194" s="522"/>
      <c r="K194"/>
      <c r="L194"/>
      <c r="M194"/>
      <c r="N194"/>
      <c r="O194"/>
      <c r="P194"/>
      <c r="Q194"/>
      <c r="R194"/>
      <c r="S194"/>
      <c r="T194"/>
      <c r="U194"/>
      <c r="V194"/>
      <c r="W194"/>
      <c r="X194"/>
      <c r="Y194"/>
      <c r="Z194"/>
      <c r="AA194"/>
      <c r="AB194"/>
      <c r="AC194"/>
      <c r="AD194"/>
      <c r="AE194"/>
      <c r="AF194"/>
      <c r="AG194"/>
      <c r="AH194"/>
      <c r="AI194"/>
    </row>
    <row r="195" spans="1:35" s="95" customFormat="1" ht="15.6" customHeight="1">
      <c r="A195" s="161">
        <v>70026</v>
      </c>
      <c r="B195" s="161">
        <v>4</v>
      </c>
      <c r="C195" s="161">
        <v>2</v>
      </c>
      <c r="D195" s="161">
        <v>6</v>
      </c>
      <c r="E195" s="162" t="s">
        <v>722</v>
      </c>
      <c r="F195" s="164">
        <v>95518</v>
      </c>
      <c r="G195" s="164">
        <v>85396</v>
      </c>
      <c r="H195" s="372">
        <f t="shared" si="4"/>
        <v>10122</v>
      </c>
      <c r="I195" s="164">
        <v>60425</v>
      </c>
      <c r="J195" s="522"/>
      <c r="K195"/>
      <c r="L195"/>
      <c r="M195"/>
      <c r="N195"/>
      <c r="O195"/>
      <c r="P195"/>
      <c r="Q195"/>
      <c r="R195"/>
      <c r="S195"/>
      <c r="T195"/>
      <c r="U195"/>
      <c r="V195"/>
      <c r="W195"/>
      <c r="X195"/>
      <c r="Y195"/>
      <c r="Z195"/>
      <c r="AA195"/>
      <c r="AB195"/>
      <c r="AC195"/>
      <c r="AD195"/>
      <c r="AE195"/>
      <c r="AF195"/>
      <c r="AG195"/>
      <c r="AH195"/>
      <c r="AI195"/>
    </row>
    <row r="196" spans="1:35" s="95" customFormat="1" ht="15.6" customHeight="1">
      <c r="A196" s="161">
        <v>70031</v>
      </c>
      <c r="B196" s="161">
        <v>4</v>
      </c>
      <c r="C196" s="161">
        <v>2</v>
      </c>
      <c r="D196" s="161">
        <v>6</v>
      </c>
      <c r="E196" s="162" t="s">
        <v>166</v>
      </c>
      <c r="F196" s="164">
        <v>4704391</v>
      </c>
      <c r="G196" s="164">
        <v>4792790</v>
      </c>
      <c r="H196" s="164">
        <f t="shared" si="4"/>
        <v>-88399</v>
      </c>
      <c r="I196" s="164">
        <v>5580075</v>
      </c>
      <c r="J196" s="522"/>
      <c r="K196"/>
      <c r="L196"/>
      <c r="M196"/>
      <c r="N196"/>
      <c r="O196"/>
      <c r="P196"/>
      <c r="Q196"/>
      <c r="R196"/>
      <c r="S196"/>
      <c r="T196"/>
      <c r="U196"/>
      <c r="V196"/>
      <c r="W196"/>
      <c r="X196"/>
      <c r="Y196"/>
      <c r="Z196"/>
      <c r="AA196"/>
      <c r="AB196"/>
      <c r="AC196"/>
      <c r="AD196"/>
      <c r="AE196"/>
      <c r="AF196"/>
      <c r="AG196"/>
      <c r="AH196"/>
      <c r="AI196"/>
    </row>
    <row r="197" spans="1:35" s="95" customFormat="1" ht="15.6" customHeight="1">
      <c r="A197" s="161">
        <v>70032</v>
      </c>
      <c r="B197" s="161">
        <v>4</v>
      </c>
      <c r="C197" s="161">
        <v>2</v>
      </c>
      <c r="D197" s="161">
        <v>6</v>
      </c>
      <c r="E197" s="162" t="s">
        <v>167</v>
      </c>
      <c r="F197" s="164">
        <v>260600</v>
      </c>
      <c r="G197" s="164">
        <v>179202</v>
      </c>
      <c r="H197" s="164">
        <f t="shared" si="4"/>
        <v>81398</v>
      </c>
      <c r="I197" s="164">
        <v>406341</v>
      </c>
      <c r="J197" s="522"/>
      <c r="K197"/>
      <c r="L197"/>
      <c r="M197"/>
      <c r="N197"/>
      <c r="O197"/>
      <c r="P197"/>
      <c r="Q197"/>
      <c r="R197"/>
      <c r="S197"/>
      <c r="T197"/>
      <c r="U197"/>
      <c r="V197"/>
      <c r="W197"/>
      <c r="X197"/>
      <c r="Y197"/>
      <c r="Z197"/>
      <c r="AA197"/>
      <c r="AB197"/>
      <c r="AC197"/>
      <c r="AD197"/>
      <c r="AE197"/>
      <c r="AF197"/>
      <c r="AG197"/>
      <c r="AH197"/>
      <c r="AI197"/>
    </row>
    <row r="198" spans="1:35" s="95" customFormat="1" ht="15.6" customHeight="1">
      <c r="A198" s="161">
        <v>70033</v>
      </c>
      <c r="B198" s="161">
        <v>4</v>
      </c>
      <c r="C198" s="161">
        <v>2</v>
      </c>
      <c r="D198" s="161">
        <v>6</v>
      </c>
      <c r="E198" s="162" t="s">
        <v>723</v>
      </c>
      <c r="F198" s="164">
        <v>8037528</v>
      </c>
      <c r="G198" s="164">
        <v>7847151</v>
      </c>
      <c r="H198" s="164">
        <f t="shared" si="4"/>
        <v>190377</v>
      </c>
      <c r="I198" s="164">
        <v>7133987</v>
      </c>
      <c r="J198" s="522"/>
      <c r="K198"/>
      <c r="L198"/>
      <c r="M198"/>
      <c r="N198"/>
      <c r="O198"/>
      <c r="P198"/>
      <c r="Q198"/>
      <c r="R198"/>
      <c r="S198"/>
      <c r="T198"/>
      <c r="U198"/>
      <c r="V198"/>
      <c r="W198"/>
      <c r="X198"/>
      <c r="Y198"/>
      <c r="Z198"/>
      <c r="AA198"/>
      <c r="AB198"/>
      <c r="AC198"/>
      <c r="AD198"/>
      <c r="AE198"/>
      <c r="AF198"/>
      <c r="AG198"/>
      <c r="AH198"/>
      <c r="AI198"/>
    </row>
    <row r="199" spans="1:35" s="95" customFormat="1" ht="15.6" customHeight="1">
      <c r="A199" s="161">
        <v>70035</v>
      </c>
      <c r="B199" s="161">
        <v>4</v>
      </c>
      <c r="C199" s="161">
        <v>2</v>
      </c>
      <c r="D199" s="161">
        <v>6</v>
      </c>
      <c r="E199" s="162" t="s">
        <v>724</v>
      </c>
      <c r="F199" s="164">
        <v>1292499</v>
      </c>
      <c r="G199" s="164">
        <v>1292498</v>
      </c>
      <c r="H199" s="164">
        <f t="shared" si="4"/>
        <v>1</v>
      </c>
      <c r="I199" s="164">
        <v>1305229</v>
      </c>
      <c r="J199" s="522"/>
      <c r="K199"/>
      <c r="L199"/>
      <c r="M199"/>
      <c r="N199"/>
      <c r="O199"/>
      <c r="P199"/>
      <c r="Q199"/>
      <c r="R199"/>
      <c r="S199"/>
      <c r="T199"/>
      <c r="U199"/>
      <c r="V199"/>
      <c r="W199"/>
      <c r="X199"/>
      <c r="Y199"/>
      <c r="Z199"/>
      <c r="AA199"/>
      <c r="AB199"/>
      <c r="AC199"/>
      <c r="AD199"/>
      <c r="AE199"/>
      <c r="AF199"/>
      <c r="AG199"/>
      <c r="AH199"/>
      <c r="AI199"/>
    </row>
    <row r="200" spans="1:35" s="95" customFormat="1" ht="15.6" customHeight="1">
      <c r="A200" s="161">
        <v>70038</v>
      </c>
      <c r="B200" s="161">
        <v>4</v>
      </c>
      <c r="C200" s="161">
        <v>2</v>
      </c>
      <c r="D200" s="161">
        <v>6</v>
      </c>
      <c r="E200" s="162" t="s">
        <v>725</v>
      </c>
      <c r="F200" s="164">
        <v>943631</v>
      </c>
      <c r="G200" s="164">
        <v>888409</v>
      </c>
      <c r="H200" s="164">
        <f t="shared" si="4"/>
        <v>55222</v>
      </c>
      <c r="I200" s="164">
        <v>867485</v>
      </c>
      <c r="J200" s="522"/>
      <c r="K200"/>
      <c r="L200"/>
      <c r="M200"/>
      <c r="N200"/>
      <c r="O200"/>
      <c r="P200"/>
      <c r="Q200"/>
      <c r="R200"/>
      <c r="S200"/>
      <c r="T200"/>
      <c r="U200"/>
      <c r="V200"/>
      <c r="W200"/>
      <c r="X200"/>
      <c r="Y200"/>
      <c r="Z200"/>
      <c r="AA200"/>
      <c r="AB200"/>
      <c r="AC200"/>
      <c r="AD200"/>
      <c r="AE200"/>
      <c r="AF200"/>
      <c r="AG200"/>
      <c r="AH200"/>
      <c r="AI200"/>
    </row>
    <row r="201" spans="1:35" s="95" customFormat="1" ht="15.6" customHeight="1">
      <c r="A201" s="161">
        <v>70039</v>
      </c>
      <c r="B201" s="161">
        <v>4</v>
      </c>
      <c r="C201" s="161">
        <v>2</v>
      </c>
      <c r="D201" s="161">
        <v>6</v>
      </c>
      <c r="E201" s="162" t="s">
        <v>726</v>
      </c>
      <c r="F201" s="164">
        <v>1352165</v>
      </c>
      <c r="G201" s="164">
        <v>1369765</v>
      </c>
      <c r="H201" s="164">
        <f t="shared" si="4"/>
        <v>-17600</v>
      </c>
      <c r="I201" s="164">
        <v>1205945</v>
      </c>
      <c r="J201" s="522"/>
      <c r="K201"/>
      <c r="L201"/>
      <c r="M201"/>
      <c r="N201"/>
      <c r="O201"/>
      <c r="P201"/>
      <c r="Q201"/>
      <c r="R201"/>
      <c r="S201"/>
      <c r="T201"/>
      <c r="U201"/>
      <c r="V201"/>
      <c r="W201"/>
      <c r="X201"/>
      <c r="Y201"/>
      <c r="Z201"/>
      <c r="AA201"/>
      <c r="AB201"/>
      <c r="AC201"/>
      <c r="AD201"/>
      <c r="AE201"/>
      <c r="AF201"/>
      <c r="AG201"/>
      <c r="AH201"/>
      <c r="AI201"/>
    </row>
    <row r="202" spans="1:35" s="87" customFormat="1" ht="15.6" customHeight="1">
      <c r="A202" s="163"/>
      <c r="B202" s="163">
        <v>5</v>
      </c>
      <c r="C202" s="163">
        <v>2</v>
      </c>
      <c r="D202" s="163">
        <v>6</v>
      </c>
      <c r="E202" s="91" t="s">
        <v>168</v>
      </c>
      <c r="F202" s="319">
        <f>SUM(F203:F215)</f>
        <v>28711560</v>
      </c>
      <c r="G202" s="319">
        <f>SUM(G203:G215)</f>
        <v>26572198</v>
      </c>
      <c r="H202" s="319">
        <f>F202-G202</f>
        <v>2139362</v>
      </c>
      <c r="I202" s="319">
        <f>SUM(I203:I215)</f>
        <v>29206049</v>
      </c>
      <c r="J202" s="522"/>
      <c r="K202"/>
      <c r="L202"/>
      <c r="M202"/>
      <c r="N202"/>
      <c r="O202"/>
      <c r="P202"/>
      <c r="Q202"/>
      <c r="R202"/>
      <c r="S202"/>
      <c r="T202"/>
      <c r="U202"/>
      <c r="V202"/>
      <c r="W202"/>
      <c r="X202"/>
      <c r="Y202"/>
      <c r="Z202"/>
      <c r="AA202"/>
      <c r="AB202"/>
      <c r="AC202"/>
      <c r="AD202"/>
      <c r="AE202"/>
      <c r="AF202"/>
      <c r="AG202"/>
      <c r="AH202"/>
      <c r="AI202"/>
    </row>
    <row r="203" spans="1:35" s="95" customFormat="1" ht="15.6" customHeight="1">
      <c r="A203" s="161">
        <v>65011</v>
      </c>
      <c r="B203" s="161">
        <v>5</v>
      </c>
      <c r="C203" s="161">
        <v>2</v>
      </c>
      <c r="D203" s="161">
        <v>6</v>
      </c>
      <c r="E203" s="162" t="s">
        <v>728</v>
      </c>
      <c r="F203" s="164">
        <v>9133731</v>
      </c>
      <c r="G203" s="164">
        <v>8239173</v>
      </c>
      <c r="H203" s="372">
        <f t="shared" si="4"/>
        <v>894558</v>
      </c>
      <c r="I203" s="164">
        <v>9601938</v>
      </c>
      <c r="J203" s="522"/>
      <c r="K203"/>
      <c r="L203"/>
      <c r="M203"/>
      <c r="N203"/>
      <c r="O203"/>
      <c r="P203"/>
      <c r="Q203"/>
      <c r="R203"/>
      <c r="S203"/>
      <c r="T203"/>
      <c r="U203"/>
      <c r="V203"/>
      <c r="W203"/>
      <c r="X203"/>
      <c r="Y203"/>
      <c r="Z203"/>
      <c r="AA203"/>
      <c r="AB203"/>
      <c r="AC203"/>
      <c r="AD203"/>
      <c r="AE203"/>
      <c r="AF203"/>
      <c r="AG203"/>
      <c r="AH203"/>
      <c r="AI203"/>
    </row>
    <row r="204" spans="1:35" s="95" customFormat="1" ht="15.6" customHeight="1">
      <c r="A204" s="182">
        <v>65012</v>
      </c>
      <c r="B204" s="182">
        <v>5</v>
      </c>
      <c r="C204" s="182">
        <v>2</v>
      </c>
      <c r="D204" s="182">
        <v>6</v>
      </c>
      <c r="E204" s="277" t="s">
        <v>729</v>
      </c>
      <c r="F204" s="164">
        <v>7763</v>
      </c>
      <c r="G204" s="164">
        <v>7200</v>
      </c>
      <c r="H204" s="372">
        <f t="shared" si="4"/>
        <v>563</v>
      </c>
      <c r="I204" s="164">
        <v>7589</v>
      </c>
      <c r="J204" s="522"/>
      <c r="K204"/>
      <c r="L204"/>
      <c r="M204"/>
      <c r="N204"/>
      <c r="O204"/>
      <c r="P204"/>
      <c r="Q204"/>
      <c r="R204"/>
      <c r="S204"/>
      <c r="T204"/>
      <c r="U204"/>
      <c r="V204"/>
      <c r="W204"/>
      <c r="X204"/>
      <c r="Y204"/>
      <c r="Z204"/>
      <c r="AA204"/>
      <c r="AB204"/>
      <c r="AC204"/>
      <c r="AD204"/>
      <c r="AE204"/>
      <c r="AF204"/>
      <c r="AG204"/>
      <c r="AH204"/>
      <c r="AI204"/>
    </row>
    <row r="205" spans="1:35" s="95" customFormat="1" ht="15.6" customHeight="1">
      <c r="A205" s="182">
        <v>65013</v>
      </c>
      <c r="B205" s="182">
        <v>5</v>
      </c>
      <c r="C205" s="182">
        <v>2</v>
      </c>
      <c r="D205" s="182">
        <v>6</v>
      </c>
      <c r="E205" s="277" t="s">
        <v>730</v>
      </c>
      <c r="F205" s="164">
        <v>68904</v>
      </c>
      <c r="G205" s="164">
        <v>68904</v>
      </c>
      <c r="H205" s="364">
        <f t="shared" si="4"/>
        <v>0</v>
      </c>
      <c r="I205" s="164">
        <v>53504</v>
      </c>
      <c r="J205" s="522"/>
      <c r="K205"/>
      <c r="L205"/>
      <c r="M205"/>
      <c r="N205"/>
      <c r="O205"/>
      <c r="P205"/>
      <c r="Q205"/>
      <c r="R205"/>
      <c r="S205"/>
      <c r="T205"/>
      <c r="U205"/>
      <c r="V205"/>
      <c r="W205"/>
      <c r="X205"/>
      <c r="Y205"/>
      <c r="Z205"/>
      <c r="AA205"/>
      <c r="AB205"/>
      <c r="AC205"/>
      <c r="AD205"/>
      <c r="AE205"/>
      <c r="AF205"/>
      <c r="AG205"/>
      <c r="AH205"/>
      <c r="AI205"/>
    </row>
    <row r="206" spans="1:35" s="95" customFormat="1" ht="15.6" customHeight="1">
      <c r="A206" s="161">
        <v>67029</v>
      </c>
      <c r="B206" s="161">
        <v>5</v>
      </c>
      <c r="C206" s="161">
        <v>2</v>
      </c>
      <c r="D206" s="161">
        <v>6</v>
      </c>
      <c r="E206" s="162" t="s">
        <v>727</v>
      </c>
      <c r="F206" s="164">
        <v>721811</v>
      </c>
      <c r="G206" s="164">
        <v>793478</v>
      </c>
      <c r="H206" s="372">
        <f t="shared" si="4"/>
        <v>-71667</v>
      </c>
      <c r="I206" s="164">
        <v>649236</v>
      </c>
      <c r="J206" s="522"/>
      <c r="K206"/>
      <c r="L206"/>
      <c r="M206"/>
      <c r="N206"/>
      <c r="O206"/>
      <c r="P206"/>
      <c r="Q206"/>
      <c r="R206"/>
      <c r="S206"/>
      <c r="T206"/>
      <c r="U206"/>
      <c r="V206"/>
      <c r="W206"/>
      <c r="X206"/>
      <c r="Y206"/>
      <c r="Z206"/>
      <c r="AA206"/>
      <c r="AB206"/>
      <c r="AC206"/>
      <c r="AD206"/>
      <c r="AE206"/>
      <c r="AF206"/>
      <c r="AG206"/>
      <c r="AH206"/>
      <c r="AI206"/>
    </row>
    <row r="207" spans="1:35" s="95" customFormat="1" ht="15.6" customHeight="1">
      <c r="A207" s="161">
        <v>67031</v>
      </c>
      <c r="B207" s="161">
        <v>5</v>
      </c>
      <c r="C207" s="161">
        <v>2</v>
      </c>
      <c r="D207" s="161">
        <v>6</v>
      </c>
      <c r="E207" s="162" t="s">
        <v>731</v>
      </c>
      <c r="F207" s="164">
        <v>7247355</v>
      </c>
      <c r="G207" s="164">
        <v>7274355</v>
      </c>
      <c r="H207" s="372">
        <f t="shared" si="4"/>
        <v>-27000</v>
      </c>
      <c r="I207" s="164">
        <v>7398014</v>
      </c>
      <c r="J207" s="522"/>
      <c r="K207"/>
      <c r="L207"/>
      <c r="M207"/>
      <c r="N207"/>
      <c r="O207"/>
      <c r="P207"/>
      <c r="Q207"/>
      <c r="R207"/>
      <c r="S207"/>
      <c r="T207"/>
      <c r="U207"/>
      <c r="V207"/>
      <c r="W207"/>
      <c r="X207"/>
      <c r="Y207"/>
      <c r="Z207"/>
      <c r="AA207"/>
      <c r="AB207"/>
      <c r="AC207"/>
      <c r="AD207"/>
      <c r="AE207"/>
      <c r="AF207"/>
      <c r="AG207"/>
      <c r="AH207"/>
      <c r="AI207"/>
    </row>
    <row r="208" spans="1:35" s="95" customFormat="1" ht="15.6" customHeight="1">
      <c r="A208" s="161">
        <v>67032</v>
      </c>
      <c r="B208" s="161">
        <v>5</v>
      </c>
      <c r="C208" s="161">
        <v>2</v>
      </c>
      <c r="D208" s="161">
        <v>6</v>
      </c>
      <c r="E208" s="162" t="s">
        <v>732</v>
      </c>
      <c r="F208" s="164">
        <v>5445000</v>
      </c>
      <c r="G208" s="164">
        <v>5166012</v>
      </c>
      <c r="H208" s="372">
        <f t="shared" si="4"/>
        <v>278988</v>
      </c>
      <c r="I208" s="164">
        <v>5438364</v>
      </c>
      <c r="J208" s="522"/>
      <c r="K208"/>
      <c r="L208"/>
      <c r="M208"/>
      <c r="N208"/>
      <c r="O208"/>
      <c r="P208"/>
      <c r="Q208"/>
      <c r="R208"/>
      <c r="S208"/>
      <c r="T208"/>
      <c r="U208"/>
      <c r="V208"/>
      <c r="W208"/>
      <c r="X208"/>
      <c r="Y208"/>
      <c r="Z208"/>
      <c r="AA208"/>
      <c r="AB208"/>
      <c r="AC208"/>
      <c r="AD208"/>
      <c r="AE208"/>
      <c r="AF208"/>
      <c r="AG208"/>
      <c r="AH208"/>
      <c r="AI208"/>
    </row>
    <row r="209" spans="1:35" s="95" customFormat="1" ht="15.6" customHeight="1">
      <c r="A209" s="161">
        <v>71012</v>
      </c>
      <c r="B209" s="161">
        <v>5</v>
      </c>
      <c r="C209" s="161">
        <v>2</v>
      </c>
      <c r="D209" s="161">
        <v>6</v>
      </c>
      <c r="E209" s="162" t="s">
        <v>169</v>
      </c>
      <c r="F209" s="164">
        <v>445005</v>
      </c>
      <c r="G209" s="164">
        <v>291986</v>
      </c>
      <c r="H209" s="372">
        <f t="shared" si="4"/>
        <v>153019</v>
      </c>
      <c r="I209" s="164">
        <v>380826</v>
      </c>
      <c r="J209" s="522"/>
      <c r="K209"/>
      <c r="L209"/>
      <c r="M209"/>
      <c r="N209"/>
      <c r="O209"/>
      <c r="P209"/>
      <c r="Q209"/>
      <c r="R209"/>
      <c r="S209"/>
      <c r="T209"/>
      <c r="U209"/>
      <c r="V209"/>
      <c r="W209"/>
      <c r="X209"/>
      <c r="Y209"/>
      <c r="Z209"/>
      <c r="AA209"/>
      <c r="AB209"/>
      <c r="AC209"/>
      <c r="AD209"/>
      <c r="AE209"/>
      <c r="AF209"/>
      <c r="AG209"/>
      <c r="AH209"/>
      <c r="AI209"/>
    </row>
    <row r="210" spans="1:35" s="95" customFormat="1" ht="15.6" customHeight="1">
      <c r="A210" s="161">
        <v>71021</v>
      </c>
      <c r="B210" s="161">
        <v>5</v>
      </c>
      <c r="C210" s="161">
        <v>2</v>
      </c>
      <c r="D210" s="161">
        <v>6</v>
      </c>
      <c r="E210" s="162" t="s">
        <v>170</v>
      </c>
      <c r="F210" s="164">
        <v>121548</v>
      </c>
      <c r="G210" s="164">
        <v>129276</v>
      </c>
      <c r="H210" s="372">
        <f t="shared" si="4"/>
        <v>-7728</v>
      </c>
      <c r="I210" s="164">
        <v>83744</v>
      </c>
      <c r="J210" s="522"/>
      <c r="K210"/>
      <c r="L210"/>
      <c r="M210"/>
      <c r="N210"/>
      <c r="O210"/>
      <c r="P210"/>
      <c r="Q210"/>
      <c r="R210"/>
      <c r="S210"/>
      <c r="T210"/>
      <c r="U210"/>
      <c r="V210"/>
      <c r="W210"/>
      <c r="X210"/>
      <c r="Y210"/>
      <c r="Z210"/>
      <c r="AA210"/>
      <c r="AB210"/>
      <c r="AC210"/>
      <c r="AD210"/>
      <c r="AE210"/>
      <c r="AF210"/>
      <c r="AG210"/>
      <c r="AH210"/>
      <c r="AI210"/>
    </row>
    <row r="211" spans="1:35" s="95" customFormat="1" ht="15.6" customHeight="1">
      <c r="A211" s="161">
        <v>71031</v>
      </c>
      <c r="B211" s="161">
        <v>5</v>
      </c>
      <c r="C211" s="161">
        <v>2</v>
      </c>
      <c r="D211" s="161">
        <v>6</v>
      </c>
      <c r="E211" s="162" t="s">
        <v>171</v>
      </c>
      <c r="F211" s="164">
        <v>314700</v>
      </c>
      <c r="G211" s="164">
        <v>329750</v>
      </c>
      <c r="H211" s="372">
        <f t="shared" si="4"/>
        <v>-15050</v>
      </c>
      <c r="I211" s="164">
        <v>339063</v>
      </c>
      <c r="J211" s="522"/>
      <c r="K211"/>
      <c r="L211"/>
      <c r="M211"/>
      <c r="N211"/>
      <c r="O211"/>
      <c r="P211"/>
      <c r="Q211"/>
      <c r="R211"/>
      <c r="S211"/>
      <c r="T211"/>
      <c r="U211"/>
      <c r="V211"/>
      <c r="W211"/>
      <c r="X211"/>
      <c r="Y211"/>
      <c r="Z211"/>
      <c r="AA211"/>
      <c r="AB211"/>
      <c r="AC211"/>
      <c r="AD211"/>
      <c r="AE211"/>
      <c r="AF211"/>
      <c r="AG211"/>
      <c r="AH211"/>
      <c r="AI211"/>
    </row>
    <row r="212" spans="1:35" s="95" customFormat="1" ht="15.6" customHeight="1">
      <c r="A212" s="161">
        <v>71032</v>
      </c>
      <c r="B212" s="161">
        <v>5</v>
      </c>
      <c r="C212" s="161">
        <v>2</v>
      </c>
      <c r="D212" s="161">
        <v>6</v>
      </c>
      <c r="E212" s="162" t="s">
        <v>172</v>
      </c>
      <c r="F212" s="164">
        <v>1622564</v>
      </c>
      <c r="G212" s="164">
        <v>742579</v>
      </c>
      <c r="H212" s="372">
        <f t="shared" si="4"/>
        <v>879985</v>
      </c>
      <c r="I212" s="164">
        <v>1772566</v>
      </c>
      <c r="J212" s="522"/>
      <c r="K212"/>
      <c r="L212"/>
      <c r="M212"/>
      <c r="N212"/>
      <c r="O212"/>
      <c r="P212"/>
      <c r="Q212"/>
      <c r="R212"/>
      <c r="S212"/>
      <c r="T212"/>
      <c r="U212"/>
      <c r="V212"/>
      <c r="W212"/>
      <c r="X212"/>
      <c r="Y212"/>
      <c r="Z212"/>
      <c r="AA212"/>
      <c r="AB212"/>
      <c r="AC212"/>
      <c r="AD212"/>
      <c r="AE212"/>
      <c r="AF212"/>
      <c r="AG212"/>
      <c r="AH212"/>
      <c r="AI212"/>
    </row>
    <row r="213" spans="1:35" s="95" customFormat="1" ht="15.6" customHeight="1">
      <c r="A213" s="161">
        <v>71033</v>
      </c>
      <c r="B213" s="161">
        <v>5</v>
      </c>
      <c r="C213" s="161">
        <v>2</v>
      </c>
      <c r="D213" s="161">
        <v>6</v>
      </c>
      <c r="E213" s="162" t="s">
        <v>733</v>
      </c>
      <c r="F213" s="164">
        <v>1280659</v>
      </c>
      <c r="G213" s="164">
        <v>1273766</v>
      </c>
      <c r="H213" s="372">
        <f t="shared" si="4"/>
        <v>6893</v>
      </c>
      <c r="I213" s="164">
        <v>1253639</v>
      </c>
      <c r="J213" s="522"/>
      <c r="K213"/>
      <c r="L213"/>
      <c r="M213"/>
      <c r="N213"/>
      <c r="O213"/>
      <c r="P213"/>
      <c r="Q213"/>
      <c r="R213"/>
      <c r="S213"/>
      <c r="T213"/>
      <c r="U213"/>
      <c r="V213"/>
      <c r="W213"/>
      <c r="X213"/>
      <c r="Y213"/>
      <c r="Z213"/>
      <c r="AA213"/>
      <c r="AB213"/>
      <c r="AC213"/>
      <c r="AD213"/>
      <c r="AE213"/>
      <c r="AF213"/>
      <c r="AG213"/>
      <c r="AH213"/>
      <c r="AI213"/>
    </row>
    <row r="214" spans="1:35" s="95" customFormat="1" ht="15.6" customHeight="1">
      <c r="A214" s="161">
        <v>71034</v>
      </c>
      <c r="B214" s="161">
        <v>5</v>
      </c>
      <c r="C214" s="161">
        <v>2</v>
      </c>
      <c r="D214" s="161">
        <v>6</v>
      </c>
      <c r="E214" s="162" t="s">
        <v>734</v>
      </c>
      <c r="F214" s="164">
        <v>232698</v>
      </c>
      <c r="G214" s="164">
        <v>232698</v>
      </c>
      <c r="H214" s="364">
        <f t="shared" si="4"/>
        <v>0</v>
      </c>
      <c r="I214" s="164">
        <v>224326</v>
      </c>
      <c r="J214" s="522"/>
      <c r="K214"/>
      <c r="L214"/>
      <c r="M214"/>
      <c r="N214"/>
      <c r="O214"/>
      <c r="P214"/>
      <c r="Q214"/>
      <c r="R214"/>
      <c r="S214"/>
      <c r="T214"/>
      <c r="U214"/>
      <c r="V214"/>
      <c r="W214"/>
      <c r="X214"/>
      <c r="Y214"/>
      <c r="Z214"/>
      <c r="AA214"/>
      <c r="AB214"/>
      <c r="AC214"/>
      <c r="AD214"/>
      <c r="AE214"/>
      <c r="AF214"/>
      <c r="AG214"/>
      <c r="AH214"/>
      <c r="AI214"/>
    </row>
    <row r="215" spans="1:35" s="95" customFormat="1" ht="15.6" customHeight="1">
      <c r="A215" s="161">
        <v>71051</v>
      </c>
      <c r="B215" s="161">
        <v>5</v>
      </c>
      <c r="C215" s="161">
        <v>2</v>
      </c>
      <c r="D215" s="161">
        <v>6</v>
      </c>
      <c r="E215" s="162" t="s">
        <v>735</v>
      </c>
      <c r="F215" s="164">
        <v>2069822</v>
      </c>
      <c r="G215" s="164">
        <v>2023021</v>
      </c>
      <c r="H215" s="372">
        <f t="shared" si="4"/>
        <v>46801</v>
      </c>
      <c r="I215" s="164">
        <v>2003240</v>
      </c>
      <c r="J215" s="522"/>
      <c r="K215"/>
      <c r="L215"/>
      <c r="M215"/>
      <c r="N215"/>
      <c r="O215"/>
      <c r="P215"/>
      <c r="Q215"/>
      <c r="R215"/>
      <c r="S215"/>
      <c r="T215"/>
      <c r="U215"/>
      <c r="V215"/>
      <c r="W215"/>
      <c r="X215"/>
      <c r="Y215"/>
      <c r="Z215"/>
      <c r="AA215"/>
      <c r="AB215"/>
      <c r="AC215"/>
      <c r="AD215"/>
      <c r="AE215"/>
      <c r="AF215"/>
      <c r="AG215"/>
      <c r="AH215"/>
      <c r="AI215"/>
    </row>
    <row r="216" spans="1:35" s="87" customFormat="1" ht="15.6" customHeight="1">
      <c r="A216" s="163"/>
      <c r="B216" s="163">
        <v>6</v>
      </c>
      <c r="C216" s="163">
        <v>2</v>
      </c>
      <c r="D216" s="163">
        <v>6</v>
      </c>
      <c r="E216" s="91" t="s">
        <v>173</v>
      </c>
      <c r="F216" s="319">
        <f>SUM(F217:F227)</f>
        <v>20832863</v>
      </c>
      <c r="G216" s="319">
        <f>SUM(G217:G227)</f>
        <v>20291556</v>
      </c>
      <c r="H216" s="319">
        <f>F216-G216</f>
        <v>541307</v>
      </c>
      <c r="I216" s="319">
        <f>SUM(I217:I227)</f>
        <v>20410248</v>
      </c>
      <c r="J216" s="522"/>
      <c r="K216"/>
      <c r="L216"/>
      <c r="M216"/>
      <c r="N216"/>
      <c r="O216"/>
      <c r="P216"/>
      <c r="Q216"/>
      <c r="R216"/>
      <c r="S216"/>
      <c r="T216"/>
      <c r="U216"/>
      <c r="V216"/>
      <c r="W216"/>
      <c r="X216"/>
      <c r="Y216"/>
      <c r="Z216"/>
      <c r="AA216"/>
      <c r="AB216"/>
      <c r="AC216"/>
      <c r="AD216"/>
      <c r="AE216"/>
      <c r="AF216"/>
      <c r="AG216"/>
      <c r="AH216"/>
      <c r="AI216"/>
    </row>
    <row r="217" spans="1:35" s="87" customFormat="1" ht="15.6" customHeight="1">
      <c r="A217" s="161">
        <v>72017</v>
      </c>
      <c r="B217" s="161">
        <v>6</v>
      </c>
      <c r="C217" s="161">
        <v>2</v>
      </c>
      <c r="D217" s="161">
        <v>6</v>
      </c>
      <c r="E217" s="162" t="s">
        <v>736</v>
      </c>
      <c r="F217" s="164">
        <v>39592</v>
      </c>
      <c r="G217" s="164">
        <v>33839</v>
      </c>
      <c r="H217" s="372">
        <f t="shared" si="4"/>
        <v>5753</v>
      </c>
      <c r="I217" s="372">
        <v>9700</v>
      </c>
      <c r="J217" s="522"/>
      <c r="K217"/>
      <c r="L217"/>
      <c r="M217"/>
      <c r="N217"/>
      <c r="O217"/>
      <c r="P217"/>
      <c r="Q217"/>
      <c r="R217"/>
      <c r="S217"/>
      <c r="T217"/>
      <c r="U217"/>
      <c r="V217"/>
      <c r="W217"/>
      <c r="X217"/>
      <c r="Y217"/>
      <c r="Z217"/>
      <c r="AA217"/>
      <c r="AB217"/>
      <c r="AC217"/>
      <c r="AD217"/>
      <c r="AE217"/>
      <c r="AF217"/>
      <c r="AG217"/>
      <c r="AH217"/>
      <c r="AI217"/>
    </row>
    <row r="218" spans="1:35" s="87" customFormat="1" ht="15.6" customHeight="1">
      <c r="A218" s="161">
        <v>72018</v>
      </c>
      <c r="B218" s="161">
        <v>6</v>
      </c>
      <c r="C218" s="161">
        <v>2</v>
      </c>
      <c r="D218" s="161">
        <v>6</v>
      </c>
      <c r="E218" s="162" t="s">
        <v>737</v>
      </c>
      <c r="F218" s="164">
        <v>3915</v>
      </c>
      <c r="G218" s="164">
        <v>3915</v>
      </c>
      <c r="H218" s="364">
        <f t="shared" si="4"/>
        <v>0</v>
      </c>
      <c r="I218" s="164">
        <v>17761</v>
      </c>
      <c r="J218" s="522"/>
      <c r="K218"/>
      <c r="L218"/>
      <c r="M218"/>
      <c r="N218"/>
      <c r="O218"/>
      <c r="P218"/>
      <c r="Q218"/>
      <c r="R218"/>
      <c r="S218"/>
      <c r="T218"/>
      <c r="U218"/>
      <c r="V218"/>
      <c r="W218"/>
      <c r="X218"/>
      <c r="Y218"/>
      <c r="Z218"/>
      <c r="AA218"/>
      <c r="AB218"/>
      <c r="AC218"/>
      <c r="AD218"/>
      <c r="AE218"/>
      <c r="AF218"/>
      <c r="AG218"/>
      <c r="AH218"/>
      <c r="AI218"/>
    </row>
    <row r="219" spans="1:35" s="95" customFormat="1" ht="15.6" customHeight="1">
      <c r="A219" s="161">
        <v>72019</v>
      </c>
      <c r="B219" s="161">
        <v>6</v>
      </c>
      <c r="C219" s="161">
        <v>2</v>
      </c>
      <c r="D219" s="161">
        <v>6</v>
      </c>
      <c r="E219" s="162" t="s">
        <v>738</v>
      </c>
      <c r="F219" s="164">
        <v>157685</v>
      </c>
      <c r="G219" s="164">
        <v>114631</v>
      </c>
      <c r="H219" s="372">
        <f t="shared" si="4"/>
        <v>43054</v>
      </c>
      <c r="I219" s="164">
        <v>116185</v>
      </c>
      <c r="J219" s="522"/>
      <c r="K219"/>
      <c r="L219"/>
      <c r="M219"/>
      <c r="N219"/>
      <c r="O219"/>
      <c r="P219"/>
      <c r="Q219"/>
      <c r="R219"/>
      <c r="S219"/>
      <c r="T219"/>
      <c r="U219"/>
      <c r="V219"/>
      <c r="W219"/>
      <c r="X219"/>
      <c r="Y219"/>
      <c r="Z219"/>
      <c r="AA219"/>
      <c r="AB219"/>
      <c r="AC219"/>
      <c r="AD219"/>
      <c r="AE219"/>
      <c r="AF219"/>
      <c r="AG219"/>
      <c r="AH219"/>
      <c r="AI219"/>
    </row>
    <row r="220" spans="1:35" s="95" customFormat="1" ht="15.6" customHeight="1">
      <c r="A220" s="161">
        <v>72021</v>
      </c>
      <c r="B220" s="161">
        <v>6</v>
      </c>
      <c r="C220" s="161">
        <v>2</v>
      </c>
      <c r="D220" s="161">
        <v>6</v>
      </c>
      <c r="E220" s="162" t="s">
        <v>174</v>
      </c>
      <c r="F220" s="164">
        <v>94644</v>
      </c>
      <c r="G220" s="164">
        <v>107922</v>
      </c>
      <c r="H220" s="372">
        <f t="shared" si="4"/>
        <v>-13278</v>
      </c>
      <c r="I220" s="164">
        <v>110569</v>
      </c>
      <c r="J220" s="522"/>
      <c r="K220"/>
      <c r="L220"/>
      <c r="M220"/>
      <c r="N220"/>
      <c r="O220"/>
      <c r="P220"/>
      <c r="Q220"/>
      <c r="R220"/>
      <c r="S220"/>
      <c r="T220"/>
      <c r="U220"/>
      <c r="V220"/>
      <c r="W220"/>
      <c r="X220"/>
      <c r="Y220"/>
      <c r="Z220"/>
      <c r="AA220"/>
      <c r="AB220"/>
      <c r="AC220"/>
      <c r="AD220"/>
      <c r="AE220"/>
      <c r="AF220"/>
      <c r="AG220"/>
      <c r="AH220"/>
      <c r="AI220"/>
    </row>
    <row r="221" spans="1:35" s="95" customFormat="1" ht="15.6" customHeight="1">
      <c r="A221" s="161">
        <v>72022</v>
      </c>
      <c r="B221" s="161">
        <v>6</v>
      </c>
      <c r="C221" s="161">
        <v>2</v>
      </c>
      <c r="D221" s="161">
        <v>6</v>
      </c>
      <c r="E221" s="162" t="s">
        <v>739</v>
      </c>
      <c r="F221" s="164">
        <v>36660</v>
      </c>
      <c r="G221" s="164">
        <v>28098</v>
      </c>
      <c r="H221" s="372">
        <f t="shared" si="4"/>
        <v>8562</v>
      </c>
      <c r="I221" s="164">
        <v>44434</v>
      </c>
      <c r="J221" s="522"/>
      <c r="K221"/>
      <c r="L221"/>
      <c r="M221"/>
      <c r="N221"/>
      <c r="O221"/>
      <c r="P221"/>
      <c r="Q221"/>
      <c r="R221"/>
      <c r="S221"/>
      <c r="T221"/>
      <c r="U221"/>
      <c r="V221"/>
      <c r="W221"/>
      <c r="X221"/>
      <c r="Y221"/>
      <c r="Z221"/>
      <c r="AA221"/>
      <c r="AB221"/>
      <c r="AC221"/>
      <c r="AD221"/>
      <c r="AE221"/>
      <c r="AF221"/>
      <c r="AG221"/>
      <c r="AH221"/>
      <c r="AI221"/>
    </row>
    <row r="222" spans="1:35" s="95" customFormat="1" ht="15.6" customHeight="1">
      <c r="A222" s="161">
        <v>72023</v>
      </c>
      <c r="B222" s="161">
        <v>6</v>
      </c>
      <c r="C222" s="161">
        <v>2</v>
      </c>
      <c r="D222" s="161">
        <v>6</v>
      </c>
      <c r="E222" s="162" t="s">
        <v>740</v>
      </c>
      <c r="F222" s="164">
        <v>171845</v>
      </c>
      <c r="G222" s="164">
        <v>171307</v>
      </c>
      <c r="H222" s="372">
        <f t="shared" si="4"/>
        <v>538</v>
      </c>
      <c r="I222" s="164">
        <v>398818</v>
      </c>
      <c r="J222" s="522"/>
      <c r="K222"/>
      <c r="L222"/>
      <c r="M222"/>
      <c r="N222"/>
      <c r="O222"/>
      <c r="P222"/>
      <c r="Q222"/>
      <c r="R222"/>
      <c r="S222"/>
      <c r="T222"/>
      <c r="U222"/>
      <c r="V222"/>
      <c r="W222"/>
      <c r="X222"/>
      <c r="Y222"/>
      <c r="Z222"/>
      <c r="AA222"/>
      <c r="AB222"/>
      <c r="AC222"/>
      <c r="AD222"/>
      <c r="AE222"/>
      <c r="AF222"/>
      <c r="AG222"/>
      <c r="AH222"/>
      <c r="AI222"/>
    </row>
    <row r="223" spans="1:35" s="95" customFormat="1" ht="15.6" customHeight="1">
      <c r="A223" s="161">
        <v>72024</v>
      </c>
      <c r="B223" s="161">
        <v>6</v>
      </c>
      <c r="C223" s="161">
        <v>2</v>
      </c>
      <c r="D223" s="161">
        <v>6</v>
      </c>
      <c r="E223" s="162" t="s">
        <v>741</v>
      </c>
      <c r="F223" s="164">
        <v>18228232</v>
      </c>
      <c r="G223" s="164">
        <v>17467859</v>
      </c>
      <c r="H223" s="372">
        <f t="shared" si="4"/>
        <v>760373</v>
      </c>
      <c r="I223" s="164">
        <v>17615032</v>
      </c>
      <c r="J223" s="522"/>
      <c r="K223"/>
      <c r="L223"/>
      <c r="M223"/>
      <c r="N223"/>
      <c r="O223"/>
      <c r="P223"/>
      <c r="Q223"/>
      <c r="R223"/>
      <c r="S223"/>
      <c r="T223"/>
      <c r="U223"/>
      <c r="V223"/>
      <c r="W223"/>
      <c r="X223"/>
      <c r="Y223"/>
      <c r="Z223"/>
      <c r="AA223"/>
      <c r="AB223"/>
      <c r="AC223"/>
      <c r="AD223"/>
      <c r="AE223"/>
      <c r="AF223"/>
      <c r="AG223"/>
      <c r="AH223"/>
      <c r="AI223"/>
    </row>
    <row r="224" spans="1:35" s="95" customFormat="1" ht="15.6" customHeight="1">
      <c r="A224" s="161">
        <v>72025</v>
      </c>
      <c r="B224" s="161">
        <v>6</v>
      </c>
      <c r="C224" s="161">
        <v>2</v>
      </c>
      <c r="D224" s="161">
        <v>6</v>
      </c>
      <c r="E224" s="162" t="s">
        <v>175</v>
      </c>
      <c r="F224" s="164">
        <v>1394246</v>
      </c>
      <c r="G224" s="164">
        <v>1664465</v>
      </c>
      <c r="H224" s="372">
        <f t="shared" si="4"/>
        <v>-270219</v>
      </c>
      <c r="I224" s="164">
        <v>1471701</v>
      </c>
      <c r="J224" s="522"/>
      <c r="K224"/>
      <c r="L224"/>
      <c r="M224"/>
      <c r="N224"/>
      <c r="O224"/>
      <c r="P224"/>
      <c r="Q224"/>
      <c r="R224"/>
      <c r="S224"/>
      <c r="T224"/>
      <c r="U224"/>
      <c r="V224"/>
      <c r="W224"/>
      <c r="X224"/>
      <c r="Y224"/>
      <c r="Z224"/>
      <c r="AA224"/>
      <c r="AB224"/>
      <c r="AC224"/>
      <c r="AD224"/>
      <c r="AE224"/>
      <c r="AF224"/>
      <c r="AG224"/>
      <c r="AH224"/>
      <c r="AI224"/>
    </row>
    <row r="225" spans="1:35" s="95" customFormat="1" ht="15.6" customHeight="1">
      <c r="A225" s="182">
        <v>72027</v>
      </c>
      <c r="B225" s="182">
        <v>6</v>
      </c>
      <c r="C225" s="182">
        <v>2</v>
      </c>
      <c r="D225" s="182">
        <v>6</v>
      </c>
      <c r="E225" s="219" t="s">
        <v>742</v>
      </c>
      <c r="F225" s="164">
        <v>148251</v>
      </c>
      <c r="G225" s="372">
        <v>148250</v>
      </c>
      <c r="H225" s="372">
        <f t="shared" si="4"/>
        <v>1</v>
      </c>
      <c r="I225" s="364">
        <v>0</v>
      </c>
      <c r="J225" s="522"/>
      <c r="K225"/>
      <c r="L225"/>
      <c r="M225"/>
      <c r="N225"/>
      <c r="O225"/>
      <c r="P225"/>
      <c r="Q225"/>
      <c r="R225"/>
      <c r="S225"/>
      <c r="T225"/>
      <c r="U225"/>
      <c r="V225"/>
      <c r="W225"/>
      <c r="X225"/>
      <c r="Y225"/>
      <c r="Z225"/>
      <c r="AA225"/>
      <c r="AB225"/>
      <c r="AC225"/>
      <c r="AD225"/>
      <c r="AE225"/>
      <c r="AF225"/>
      <c r="AG225"/>
      <c r="AH225"/>
      <c r="AI225"/>
    </row>
    <row r="226" spans="1:35" s="95" customFormat="1" ht="15.6" customHeight="1">
      <c r="A226" s="161">
        <v>72031</v>
      </c>
      <c r="B226" s="161">
        <v>6</v>
      </c>
      <c r="C226" s="161">
        <v>2</v>
      </c>
      <c r="D226" s="161">
        <v>6</v>
      </c>
      <c r="E226" s="162" t="s">
        <v>743</v>
      </c>
      <c r="F226" s="164">
        <v>532094</v>
      </c>
      <c r="G226" s="164">
        <v>525571</v>
      </c>
      <c r="H226" s="372">
        <f t="shared" si="4"/>
        <v>6523</v>
      </c>
      <c r="I226" s="164">
        <v>614250</v>
      </c>
      <c r="J226" s="522"/>
      <c r="K226"/>
      <c r="L226"/>
      <c r="M226"/>
      <c r="N226"/>
      <c r="O226"/>
      <c r="P226"/>
      <c r="Q226"/>
      <c r="R226"/>
      <c r="S226"/>
      <c r="T226"/>
      <c r="U226"/>
      <c r="V226"/>
      <c r="W226"/>
      <c r="X226"/>
      <c r="Y226"/>
      <c r="Z226"/>
      <c r="AA226"/>
      <c r="AB226"/>
      <c r="AC226"/>
      <c r="AD226"/>
      <c r="AE226"/>
      <c r="AF226"/>
      <c r="AG226"/>
      <c r="AH226"/>
      <c r="AI226"/>
    </row>
    <row r="227" spans="1:35" s="95" customFormat="1" ht="15.6" customHeight="1">
      <c r="A227" s="161">
        <v>72033</v>
      </c>
      <c r="B227" s="161">
        <v>6</v>
      </c>
      <c r="C227" s="161">
        <v>2</v>
      </c>
      <c r="D227" s="161">
        <v>6</v>
      </c>
      <c r="E227" s="162" t="s">
        <v>744</v>
      </c>
      <c r="F227" s="164">
        <v>25699</v>
      </c>
      <c r="G227" s="164">
        <v>25699</v>
      </c>
      <c r="H227" s="364">
        <f t="shared" si="4"/>
        <v>0</v>
      </c>
      <c r="I227" s="164">
        <v>11798</v>
      </c>
      <c r="J227" s="522"/>
      <c r="K227"/>
      <c r="L227"/>
      <c r="M227"/>
      <c r="N227"/>
      <c r="O227"/>
      <c r="P227"/>
      <c r="Q227"/>
      <c r="R227"/>
      <c r="S227"/>
      <c r="T227"/>
      <c r="U227"/>
      <c r="V227"/>
      <c r="W227"/>
      <c r="X227"/>
      <c r="Y227"/>
      <c r="Z227"/>
      <c r="AA227"/>
      <c r="AB227"/>
      <c r="AC227"/>
      <c r="AD227"/>
      <c r="AE227"/>
      <c r="AF227"/>
      <c r="AG227"/>
      <c r="AH227"/>
      <c r="AI227"/>
    </row>
    <row r="228" spans="1:35" s="87" customFormat="1" ht="15.6" customHeight="1">
      <c r="A228" s="163"/>
      <c r="B228" s="163">
        <v>7</v>
      </c>
      <c r="C228" s="163">
        <v>2</v>
      </c>
      <c r="D228" s="163">
        <v>6</v>
      </c>
      <c r="E228" s="91" t="s">
        <v>176</v>
      </c>
      <c r="F228" s="319">
        <f>SUM(F229:F281)</f>
        <v>58101303</v>
      </c>
      <c r="G228" s="319">
        <f>SUM(G229:G281)</f>
        <v>60622844</v>
      </c>
      <c r="H228" s="319">
        <f>F228-G228</f>
        <v>-2521541</v>
      </c>
      <c r="I228" s="319">
        <f>SUM(I229:I281)</f>
        <v>59662474</v>
      </c>
      <c r="J228" s="522"/>
      <c r="K228"/>
      <c r="L228"/>
      <c r="M228"/>
      <c r="N228"/>
      <c r="O228"/>
      <c r="P228"/>
      <c r="Q228"/>
      <c r="R228"/>
      <c r="S228"/>
      <c r="T228"/>
      <c r="U228"/>
      <c r="V228"/>
      <c r="W228"/>
      <c r="X228"/>
      <c r="Y228"/>
      <c r="Z228"/>
      <c r="AA228"/>
      <c r="AB228"/>
      <c r="AC228"/>
      <c r="AD228"/>
      <c r="AE228"/>
      <c r="AF228"/>
      <c r="AG228"/>
      <c r="AH228"/>
      <c r="AI228"/>
    </row>
    <row r="229" spans="1:35" s="95" customFormat="1" ht="30" customHeight="1">
      <c r="A229" s="182">
        <v>65031</v>
      </c>
      <c r="B229" s="182">
        <v>7</v>
      </c>
      <c r="C229" s="182">
        <v>2</v>
      </c>
      <c r="D229" s="182">
        <v>6</v>
      </c>
      <c r="E229" s="219" t="s">
        <v>745</v>
      </c>
      <c r="F229" s="372">
        <v>4668713</v>
      </c>
      <c r="G229" s="372">
        <v>4687268</v>
      </c>
      <c r="H229" s="372">
        <f t="shared" si="4"/>
        <v>-18555</v>
      </c>
      <c r="I229" s="164">
        <v>3989499</v>
      </c>
      <c r="J229" s="522"/>
      <c r="K229"/>
      <c r="L229"/>
      <c r="M229"/>
      <c r="N229"/>
      <c r="O229"/>
      <c r="P229"/>
      <c r="Q229"/>
      <c r="R229"/>
      <c r="S229"/>
      <c r="T229"/>
      <c r="U229"/>
      <c r="V229"/>
      <c r="W229"/>
      <c r="X229"/>
      <c r="Y229"/>
      <c r="Z229"/>
      <c r="AA229"/>
      <c r="AB229"/>
      <c r="AC229"/>
      <c r="AD229"/>
      <c r="AE229"/>
      <c r="AF229"/>
      <c r="AG229"/>
      <c r="AH229"/>
      <c r="AI229"/>
    </row>
    <row r="230" spans="1:35" s="95" customFormat="1" ht="15.6" customHeight="1">
      <c r="A230" s="161">
        <v>65032</v>
      </c>
      <c r="B230" s="161">
        <v>7</v>
      </c>
      <c r="C230" s="161">
        <v>2</v>
      </c>
      <c r="D230" s="161">
        <v>6</v>
      </c>
      <c r="E230" s="162" t="s">
        <v>746</v>
      </c>
      <c r="F230" s="372">
        <v>837717</v>
      </c>
      <c r="G230" s="372">
        <v>850329</v>
      </c>
      <c r="H230" s="372">
        <f t="shared" si="4"/>
        <v>-12612</v>
      </c>
      <c r="I230" s="372">
        <v>910676</v>
      </c>
      <c r="J230" s="522"/>
      <c r="K230"/>
      <c r="L230"/>
      <c r="M230"/>
      <c r="N230"/>
      <c r="O230"/>
      <c r="P230"/>
      <c r="Q230"/>
      <c r="R230"/>
      <c r="S230"/>
      <c r="T230"/>
      <c r="U230"/>
      <c r="V230"/>
      <c r="W230"/>
      <c r="X230"/>
      <c r="Y230"/>
      <c r="Z230"/>
      <c r="AA230"/>
      <c r="AB230"/>
      <c r="AC230"/>
      <c r="AD230"/>
      <c r="AE230"/>
      <c r="AF230"/>
      <c r="AG230"/>
      <c r="AH230"/>
      <c r="AI230"/>
    </row>
    <row r="231" spans="1:35" s="95" customFormat="1" ht="15.6" customHeight="1">
      <c r="A231" s="161">
        <v>65033</v>
      </c>
      <c r="B231" s="161">
        <v>7</v>
      </c>
      <c r="C231" s="161">
        <v>2</v>
      </c>
      <c r="D231" s="161">
        <v>6</v>
      </c>
      <c r="E231" s="162" t="s">
        <v>747</v>
      </c>
      <c r="F231" s="364">
        <v>0</v>
      </c>
      <c r="G231" s="364">
        <v>0</v>
      </c>
      <c r="H231" s="364">
        <f t="shared" si="4"/>
        <v>0</v>
      </c>
      <c r="I231" s="164">
        <v>27354</v>
      </c>
      <c r="J231" s="522"/>
      <c r="K231"/>
      <c r="L231"/>
      <c r="M231"/>
      <c r="N231"/>
      <c r="O231"/>
      <c r="P231"/>
      <c r="Q231"/>
      <c r="R231"/>
      <c r="S231"/>
      <c r="T231"/>
      <c r="U231"/>
      <c r="V231"/>
      <c r="W231"/>
      <c r="X231"/>
      <c r="Y231"/>
      <c r="Z231"/>
      <c r="AA231"/>
      <c r="AB231"/>
      <c r="AC231"/>
      <c r="AD231"/>
      <c r="AE231"/>
      <c r="AF231"/>
      <c r="AG231"/>
      <c r="AH231"/>
      <c r="AI231"/>
    </row>
    <row r="232" spans="1:35" s="95" customFormat="1" ht="30" customHeight="1">
      <c r="A232" s="182">
        <v>65034</v>
      </c>
      <c r="B232" s="182">
        <v>7</v>
      </c>
      <c r="C232" s="182">
        <v>2</v>
      </c>
      <c r="D232" s="182">
        <v>6</v>
      </c>
      <c r="E232" s="219" t="s">
        <v>748</v>
      </c>
      <c r="F232" s="372">
        <v>93912</v>
      </c>
      <c r="G232" s="372">
        <v>82858</v>
      </c>
      <c r="H232" s="372">
        <f t="shared" si="4"/>
        <v>11054</v>
      </c>
      <c r="I232" s="164">
        <v>94207</v>
      </c>
      <c r="J232" s="522"/>
      <c r="K232"/>
      <c r="L232"/>
      <c r="M232"/>
      <c r="N232"/>
      <c r="O232"/>
      <c r="P232"/>
      <c r="Q232"/>
      <c r="R232"/>
      <c r="S232"/>
      <c r="T232"/>
      <c r="U232"/>
      <c r="V232"/>
      <c r="W232"/>
      <c r="X232"/>
      <c r="Y232"/>
      <c r="Z232"/>
      <c r="AA232"/>
      <c r="AB232"/>
      <c r="AC232"/>
      <c r="AD232"/>
      <c r="AE232"/>
      <c r="AF232"/>
      <c r="AG232"/>
      <c r="AH232"/>
      <c r="AI232"/>
    </row>
    <row r="233" spans="1:35" s="95" customFormat="1" ht="15.6" customHeight="1">
      <c r="A233" s="182">
        <v>65036</v>
      </c>
      <c r="B233" s="182">
        <v>7</v>
      </c>
      <c r="C233" s="182">
        <v>2</v>
      </c>
      <c r="D233" s="182">
        <v>6</v>
      </c>
      <c r="E233" s="219" t="s">
        <v>1010</v>
      </c>
      <c r="F233" s="364">
        <v>0</v>
      </c>
      <c r="G233" s="372">
        <v>380</v>
      </c>
      <c r="H233" s="372">
        <f t="shared" si="4"/>
        <v>-380</v>
      </c>
      <c r="I233" s="364">
        <v>0</v>
      </c>
      <c r="J233" s="522"/>
      <c r="K233"/>
      <c r="L233"/>
      <c r="M233"/>
      <c r="N233"/>
      <c r="O233"/>
      <c r="P233"/>
      <c r="Q233"/>
      <c r="R233"/>
      <c r="S233"/>
      <c r="T233"/>
      <c r="U233"/>
      <c r="V233"/>
      <c r="W233"/>
      <c r="X233"/>
      <c r="Y233"/>
      <c r="Z233"/>
      <c r="AA233"/>
      <c r="AB233"/>
      <c r="AC233"/>
      <c r="AD233"/>
      <c r="AE233"/>
      <c r="AF233"/>
      <c r="AG233"/>
      <c r="AH233"/>
      <c r="AI233"/>
    </row>
    <row r="234" spans="1:35" s="95" customFormat="1" ht="30" customHeight="1">
      <c r="A234" s="182">
        <v>65037</v>
      </c>
      <c r="B234" s="182">
        <v>7</v>
      </c>
      <c r="C234" s="182">
        <v>2</v>
      </c>
      <c r="D234" s="182">
        <v>6</v>
      </c>
      <c r="E234" s="219" t="s">
        <v>749</v>
      </c>
      <c r="F234" s="372">
        <v>376777</v>
      </c>
      <c r="G234" s="372">
        <v>345627</v>
      </c>
      <c r="H234" s="372">
        <f t="shared" si="4"/>
        <v>31150</v>
      </c>
      <c r="I234" s="372">
        <v>20000</v>
      </c>
      <c r="J234" s="522"/>
      <c r="K234"/>
      <c r="L234"/>
      <c r="M234"/>
      <c r="N234"/>
      <c r="O234"/>
      <c r="P234"/>
      <c r="Q234"/>
      <c r="R234"/>
      <c r="S234"/>
      <c r="T234"/>
      <c r="U234"/>
      <c r="V234"/>
      <c r="W234"/>
      <c r="X234"/>
      <c r="Y234"/>
      <c r="Z234"/>
      <c r="AA234"/>
      <c r="AB234"/>
      <c r="AC234"/>
      <c r="AD234"/>
      <c r="AE234"/>
      <c r="AF234"/>
      <c r="AG234"/>
      <c r="AH234"/>
      <c r="AI234"/>
    </row>
    <row r="235" spans="1:35" s="95" customFormat="1" ht="30" customHeight="1">
      <c r="A235" s="182">
        <v>65039</v>
      </c>
      <c r="B235" s="182">
        <v>7</v>
      </c>
      <c r="C235" s="182">
        <v>2</v>
      </c>
      <c r="D235" s="182">
        <v>6</v>
      </c>
      <c r="E235" s="219" t="s">
        <v>750</v>
      </c>
      <c r="F235" s="372">
        <v>148234</v>
      </c>
      <c r="G235" s="372">
        <v>143667</v>
      </c>
      <c r="H235" s="372">
        <f t="shared" si="4"/>
        <v>4567</v>
      </c>
      <c r="I235" s="164">
        <v>82728</v>
      </c>
      <c r="J235" s="522"/>
      <c r="K235"/>
      <c r="L235"/>
      <c r="M235"/>
      <c r="N235"/>
      <c r="O235"/>
      <c r="P235"/>
      <c r="Q235"/>
      <c r="R235"/>
      <c r="S235"/>
      <c r="T235"/>
      <c r="U235"/>
      <c r="V235"/>
      <c r="W235"/>
      <c r="X235"/>
      <c r="Y235"/>
      <c r="Z235"/>
      <c r="AA235"/>
      <c r="AB235"/>
      <c r="AC235"/>
      <c r="AD235"/>
      <c r="AE235"/>
      <c r="AF235"/>
      <c r="AG235"/>
      <c r="AH235"/>
      <c r="AI235"/>
    </row>
    <row r="236" spans="1:35" s="95" customFormat="1" ht="15.6" customHeight="1">
      <c r="A236" s="161">
        <v>65043</v>
      </c>
      <c r="B236" s="161">
        <v>7</v>
      </c>
      <c r="C236" s="161">
        <v>2</v>
      </c>
      <c r="D236" s="161">
        <v>6</v>
      </c>
      <c r="E236" s="162" t="s">
        <v>751</v>
      </c>
      <c r="F236" s="372">
        <v>1819541</v>
      </c>
      <c r="G236" s="372">
        <v>1798009</v>
      </c>
      <c r="H236" s="372">
        <f t="shared" si="4"/>
        <v>21532</v>
      </c>
      <c r="I236" s="164">
        <v>1237670</v>
      </c>
      <c r="J236" s="522"/>
      <c r="K236"/>
      <c r="L236"/>
      <c r="M236"/>
      <c r="N236"/>
      <c r="O236"/>
      <c r="P236"/>
      <c r="Q236"/>
      <c r="R236"/>
      <c r="S236"/>
      <c r="T236"/>
      <c r="U236"/>
      <c r="V236"/>
      <c r="W236"/>
      <c r="X236"/>
      <c r="Y236"/>
      <c r="Z236"/>
      <c r="AA236"/>
      <c r="AB236"/>
      <c r="AC236"/>
      <c r="AD236"/>
      <c r="AE236"/>
      <c r="AF236"/>
      <c r="AG236"/>
      <c r="AH236"/>
      <c r="AI236"/>
    </row>
    <row r="237" spans="1:35" s="95" customFormat="1" ht="30" customHeight="1">
      <c r="A237" s="182">
        <v>65044</v>
      </c>
      <c r="B237" s="182">
        <v>7</v>
      </c>
      <c r="C237" s="182">
        <v>2</v>
      </c>
      <c r="D237" s="182">
        <v>6</v>
      </c>
      <c r="E237" s="219" t="s">
        <v>752</v>
      </c>
      <c r="F237" s="372">
        <v>81164</v>
      </c>
      <c r="G237" s="372">
        <v>64003</v>
      </c>
      <c r="H237" s="372">
        <f t="shared" si="4"/>
        <v>17161</v>
      </c>
      <c r="I237" s="164">
        <v>64309</v>
      </c>
      <c r="J237" s="522"/>
      <c r="K237"/>
      <c r="L237"/>
      <c r="M237"/>
      <c r="N237"/>
      <c r="O237"/>
      <c r="P237"/>
      <c r="Q237"/>
      <c r="R237"/>
      <c r="S237"/>
      <c r="T237"/>
      <c r="U237"/>
      <c r="V237"/>
      <c r="W237"/>
      <c r="X237"/>
      <c r="Y237"/>
      <c r="Z237"/>
      <c r="AA237"/>
      <c r="AB237"/>
      <c r="AC237"/>
      <c r="AD237"/>
      <c r="AE237"/>
      <c r="AF237"/>
      <c r="AG237"/>
      <c r="AH237"/>
      <c r="AI237"/>
    </row>
    <row r="238" spans="1:35" s="95" customFormat="1" ht="15.6" customHeight="1">
      <c r="A238" s="161">
        <v>65045</v>
      </c>
      <c r="B238" s="161">
        <v>7</v>
      </c>
      <c r="C238" s="161">
        <v>2</v>
      </c>
      <c r="D238" s="161">
        <v>6</v>
      </c>
      <c r="E238" s="162" t="s">
        <v>753</v>
      </c>
      <c r="F238" s="372">
        <v>802498</v>
      </c>
      <c r="G238" s="372">
        <v>867645</v>
      </c>
      <c r="H238" s="372">
        <f t="shared" ref="H238:H245" si="6">F238-G238</f>
        <v>-65147</v>
      </c>
      <c r="I238" s="164">
        <v>723051</v>
      </c>
      <c r="J238" s="522"/>
      <c r="K238"/>
      <c r="L238"/>
      <c r="M238"/>
      <c r="N238"/>
      <c r="O238"/>
      <c r="P238"/>
      <c r="Q238"/>
      <c r="R238"/>
      <c r="S238"/>
      <c r="T238"/>
      <c r="U238"/>
      <c r="V238"/>
      <c r="W238"/>
      <c r="X238"/>
      <c r="Y238"/>
      <c r="Z238"/>
      <c r="AA238"/>
      <c r="AB238"/>
      <c r="AC238"/>
      <c r="AD238"/>
      <c r="AE238"/>
      <c r="AF238"/>
      <c r="AG238"/>
      <c r="AH238"/>
      <c r="AI238"/>
    </row>
    <row r="239" spans="1:35" s="95" customFormat="1" ht="15.6" customHeight="1">
      <c r="A239" s="161">
        <v>65046</v>
      </c>
      <c r="B239" s="161">
        <v>7</v>
      </c>
      <c r="C239" s="161">
        <v>2</v>
      </c>
      <c r="D239" s="161">
        <v>6</v>
      </c>
      <c r="E239" s="162" t="s">
        <v>754</v>
      </c>
      <c r="F239" s="372">
        <v>126948</v>
      </c>
      <c r="G239" s="372">
        <v>133160</v>
      </c>
      <c r="H239" s="372">
        <f t="shared" si="6"/>
        <v>-6212</v>
      </c>
      <c r="I239" s="164">
        <v>76385</v>
      </c>
      <c r="J239" s="522"/>
      <c r="K239"/>
      <c r="L239"/>
      <c r="M239"/>
      <c r="N239"/>
      <c r="O239"/>
      <c r="P239"/>
      <c r="Q239"/>
      <c r="R239"/>
      <c r="S239"/>
      <c r="T239"/>
      <c r="U239"/>
      <c r="V239"/>
      <c r="W239"/>
      <c r="X239"/>
      <c r="Y239"/>
      <c r="Z239"/>
      <c r="AA239"/>
      <c r="AB239"/>
      <c r="AC239"/>
      <c r="AD239"/>
      <c r="AE239"/>
      <c r="AF239"/>
      <c r="AG239"/>
      <c r="AH239"/>
      <c r="AI239"/>
    </row>
    <row r="240" spans="1:35" s="95" customFormat="1" ht="15.6" customHeight="1">
      <c r="A240" s="161">
        <v>65047</v>
      </c>
      <c r="B240" s="161">
        <v>7</v>
      </c>
      <c r="C240" s="161">
        <v>2</v>
      </c>
      <c r="D240" s="161">
        <v>6</v>
      </c>
      <c r="E240" s="162" t="s">
        <v>755</v>
      </c>
      <c r="F240" s="372">
        <v>695457</v>
      </c>
      <c r="G240" s="372">
        <v>852765</v>
      </c>
      <c r="H240" s="372">
        <f t="shared" si="6"/>
        <v>-157308</v>
      </c>
      <c r="I240" s="164">
        <v>63209</v>
      </c>
      <c r="J240" s="522"/>
      <c r="K240"/>
      <c r="L240"/>
      <c r="M240"/>
      <c r="N240"/>
      <c r="O240"/>
      <c r="P240"/>
      <c r="Q240"/>
      <c r="R240"/>
      <c r="S240"/>
      <c r="T240"/>
      <c r="U240"/>
      <c r="V240"/>
      <c r="W240"/>
      <c r="X240"/>
      <c r="Y240"/>
      <c r="Z240"/>
      <c r="AA240"/>
      <c r="AB240"/>
      <c r="AC240"/>
      <c r="AD240"/>
      <c r="AE240"/>
      <c r="AF240"/>
      <c r="AG240"/>
      <c r="AH240"/>
      <c r="AI240"/>
    </row>
    <row r="241" spans="1:35" s="95" customFormat="1" ht="15.6" customHeight="1">
      <c r="A241" s="161">
        <v>65048</v>
      </c>
      <c r="B241" s="161">
        <v>7</v>
      </c>
      <c r="C241" s="161">
        <v>2</v>
      </c>
      <c r="D241" s="161">
        <v>6</v>
      </c>
      <c r="E241" s="162" t="s">
        <v>756</v>
      </c>
      <c r="F241" s="372">
        <v>81480</v>
      </c>
      <c r="G241" s="372">
        <v>81480</v>
      </c>
      <c r="H241" s="364">
        <f t="shared" si="6"/>
        <v>0</v>
      </c>
      <c r="I241" s="164">
        <v>58750</v>
      </c>
      <c r="J241" s="522"/>
      <c r="K241"/>
      <c r="L241"/>
      <c r="M241"/>
      <c r="N241"/>
      <c r="O241"/>
      <c r="P241"/>
      <c r="Q241"/>
      <c r="R241"/>
      <c r="S241"/>
      <c r="T241"/>
      <c r="U241"/>
      <c r="V241"/>
      <c r="W241"/>
      <c r="X241"/>
      <c r="Y241"/>
      <c r="Z241"/>
      <c r="AA241"/>
      <c r="AB241"/>
      <c r="AC241"/>
      <c r="AD241"/>
      <c r="AE241"/>
      <c r="AF241"/>
      <c r="AG241"/>
      <c r="AH241"/>
      <c r="AI241"/>
    </row>
    <row r="242" spans="1:35" s="95" customFormat="1" ht="15.6" customHeight="1">
      <c r="A242" s="161">
        <v>65049</v>
      </c>
      <c r="B242" s="161">
        <v>7</v>
      </c>
      <c r="C242" s="161">
        <v>2</v>
      </c>
      <c r="D242" s="161">
        <v>6</v>
      </c>
      <c r="E242" s="162" t="s">
        <v>757</v>
      </c>
      <c r="F242" s="372">
        <v>66440</v>
      </c>
      <c r="G242" s="372">
        <v>66440</v>
      </c>
      <c r="H242" s="364">
        <f t="shared" si="6"/>
        <v>0</v>
      </c>
      <c r="I242" s="164">
        <v>33220</v>
      </c>
      <c r="J242" s="522"/>
      <c r="K242"/>
      <c r="L242"/>
      <c r="M242"/>
      <c r="N242"/>
      <c r="O242"/>
      <c r="P242"/>
      <c r="Q242"/>
      <c r="R242"/>
      <c r="S242"/>
      <c r="T242"/>
      <c r="U242"/>
      <c r="V242"/>
      <c r="W242"/>
      <c r="X242"/>
      <c r="Y242"/>
      <c r="Z242"/>
      <c r="AA242"/>
      <c r="AB242"/>
      <c r="AC242"/>
      <c r="AD242"/>
      <c r="AE242"/>
      <c r="AF242"/>
      <c r="AG242"/>
      <c r="AH242"/>
      <c r="AI242"/>
    </row>
    <row r="243" spans="1:35" s="95" customFormat="1" ht="15.6" customHeight="1">
      <c r="A243" s="161">
        <v>67043</v>
      </c>
      <c r="B243" s="161">
        <v>7</v>
      </c>
      <c r="C243" s="161">
        <v>2</v>
      </c>
      <c r="D243" s="161">
        <v>6</v>
      </c>
      <c r="E243" s="162" t="s">
        <v>758</v>
      </c>
      <c r="F243" s="372">
        <v>187440</v>
      </c>
      <c r="G243" s="372">
        <v>84740</v>
      </c>
      <c r="H243" s="372">
        <f t="shared" si="6"/>
        <v>102700</v>
      </c>
      <c r="I243" s="364">
        <v>0</v>
      </c>
      <c r="J243" s="522"/>
      <c r="K243"/>
      <c r="L243"/>
      <c r="M243"/>
      <c r="N243"/>
      <c r="O243"/>
      <c r="P243"/>
      <c r="Q243"/>
      <c r="R243"/>
      <c r="S243"/>
      <c r="T243"/>
      <c r="U243"/>
      <c r="V243"/>
      <c r="W243"/>
      <c r="X243"/>
      <c r="Y243"/>
      <c r="Z243"/>
      <c r="AA243"/>
      <c r="AB243"/>
      <c r="AC243"/>
      <c r="AD243"/>
      <c r="AE243"/>
      <c r="AF243"/>
      <c r="AG243"/>
      <c r="AH243"/>
      <c r="AI243"/>
    </row>
    <row r="244" spans="1:35" s="95" customFormat="1" ht="15.6" customHeight="1">
      <c r="A244" s="161">
        <v>67045</v>
      </c>
      <c r="B244" s="161">
        <v>7</v>
      </c>
      <c r="C244" s="161">
        <v>2</v>
      </c>
      <c r="D244" s="161">
        <v>6</v>
      </c>
      <c r="E244" s="162" t="s">
        <v>759</v>
      </c>
      <c r="F244" s="372">
        <v>41880</v>
      </c>
      <c r="G244" s="372">
        <v>41880</v>
      </c>
      <c r="H244" s="364">
        <f t="shared" si="6"/>
        <v>0</v>
      </c>
      <c r="I244" s="164">
        <v>43560</v>
      </c>
      <c r="J244" s="522"/>
      <c r="K244"/>
      <c r="L244"/>
      <c r="M244"/>
      <c r="N244"/>
      <c r="O244"/>
      <c r="P244"/>
      <c r="Q244"/>
      <c r="R244"/>
      <c r="S244"/>
      <c r="T244"/>
      <c r="U244"/>
      <c r="V244"/>
      <c r="W244"/>
      <c r="X244"/>
      <c r="Y244"/>
      <c r="Z244"/>
      <c r="AA244"/>
      <c r="AB244"/>
      <c r="AC244"/>
      <c r="AD244"/>
      <c r="AE244"/>
      <c r="AF244"/>
      <c r="AG244"/>
      <c r="AH244"/>
      <c r="AI244"/>
    </row>
    <row r="245" spans="1:35" s="95" customFormat="1" ht="15.6" customHeight="1">
      <c r="A245" s="161">
        <v>67046</v>
      </c>
      <c r="B245" s="161">
        <v>7</v>
      </c>
      <c r="C245" s="161">
        <v>2</v>
      </c>
      <c r="D245" s="161">
        <v>6</v>
      </c>
      <c r="E245" s="162" t="s">
        <v>760</v>
      </c>
      <c r="F245" s="372">
        <v>19030</v>
      </c>
      <c r="G245" s="372">
        <v>19030</v>
      </c>
      <c r="H245" s="364">
        <f t="shared" si="6"/>
        <v>0</v>
      </c>
      <c r="I245" s="164">
        <v>8955</v>
      </c>
      <c r="J245" s="522"/>
      <c r="K245"/>
      <c r="L245"/>
      <c r="M245"/>
      <c r="N245"/>
      <c r="O245"/>
      <c r="P245"/>
      <c r="Q245"/>
      <c r="R245"/>
      <c r="S245"/>
      <c r="T245"/>
      <c r="U245"/>
      <c r="V245"/>
      <c r="W245"/>
      <c r="X245"/>
      <c r="Y245"/>
      <c r="Z245"/>
      <c r="AA245"/>
      <c r="AB245"/>
      <c r="AC245"/>
      <c r="AD245"/>
      <c r="AE245"/>
      <c r="AF245"/>
      <c r="AG245"/>
      <c r="AH245"/>
      <c r="AI245"/>
    </row>
    <row r="246" spans="1:35" s="95" customFormat="1" ht="15.6" customHeight="1">
      <c r="A246" s="161">
        <v>68011</v>
      </c>
      <c r="B246" s="161">
        <v>7</v>
      </c>
      <c r="C246" s="161">
        <v>2</v>
      </c>
      <c r="D246" s="161">
        <v>6</v>
      </c>
      <c r="E246" s="162" t="s">
        <v>177</v>
      </c>
      <c r="F246" s="372">
        <v>655674</v>
      </c>
      <c r="G246" s="372">
        <v>666794</v>
      </c>
      <c r="H246" s="372">
        <f t="shared" si="4"/>
        <v>-11120</v>
      </c>
      <c r="I246" s="164">
        <v>756547</v>
      </c>
      <c r="J246" s="522"/>
      <c r="K246"/>
      <c r="L246"/>
      <c r="M246"/>
      <c r="N246"/>
      <c r="O246"/>
      <c r="P246"/>
      <c r="Q246"/>
      <c r="R246"/>
      <c r="S246"/>
      <c r="T246"/>
      <c r="U246"/>
      <c r="V246"/>
      <c r="W246"/>
      <c r="X246"/>
      <c r="Y246"/>
      <c r="Z246"/>
      <c r="AA246"/>
      <c r="AB246"/>
      <c r="AC246"/>
      <c r="AD246"/>
      <c r="AE246"/>
      <c r="AF246"/>
      <c r="AG246"/>
      <c r="AH246"/>
      <c r="AI246"/>
    </row>
    <row r="247" spans="1:35" s="95" customFormat="1" ht="15.6" customHeight="1">
      <c r="A247" s="161">
        <v>68012</v>
      </c>
      <c r="B247" s="161">
        <v>7</v>
      </c>
      <c r="C247" s="161">
        <v>2</v>
      </c>
      <c r="D247" s="161">
        <v>6</v>
      </c>
      <c r="E247" s="162" t="s">
        <v>178</v>
      </c>
      <c r="F247" s="372">
        <v>34952</v>
      </c>
      <c r="G247" s="372">
        <v>49381</v>
      </c>
      <c r="H247" s="372">
        <f t="shared" si="4"/>
        <v>-14429</v>
      </c>
      <c r="I247" s="164">
        <v>37059</v>
      </c>
      <c r="J247" s="522"/>
      <c r="K247"/>
      <c r="L247"/>
      <c r="M247"/>
      <c r="N247"/>
      <c r="O247"/>
      <c r="P247"/>
      <c r="Q247"/>
      <c r="R247"/>
      <c r="S247"/>
      <c r="T247"/>
      <c r="U247"/>
      <c r="V247"/>
      <c r="W247"/>
      <c r="X247"/>
      <c r="Y247"/>
      <c r="Z247"/>
      <c r="AA247"/>
      <c r="AB247"/>
      <c r="AC247"/>
      <c r="AD247"/>
      <c r="AE247"/>
      <c r="AF247"/>
      <c r="AG247"/>
      <c r="AH247"/>
      <c r="AI247"/>
    </row>
    <row r="248" spans="1:35" s="95" customFormat="1" ht="15.6" customHeight="1">
      <c r="A248" s="161">
        <v>68013</v>
      </c>
      <c r="B248" s="161">
        <v>7</v>
      </c>
      <c r="C248" s="161">
        <v>2</v>
      </c>
      <c r="D248" s="161">
        <v>6</v>
      </c>
      <c r="E248" s="162" t="s">
        <v>761</v>
      </c>
      <c r="F248" s="372">
        <v>894304</v>
      </c>
      <c r="G248" s="372">
        <v>892608</v>
      </c>
      <c r="H248" s="372">
        <f t="shared" si="4"/>
        <v>1696</v>
      </c>
      <c r="I248" s="164">
        <v>918077</v>
      </c>
      <c r="J248" s="522"/>
      <c r="K248"/>
      <c r="L248"/>
      <c r="M248"/>
      <c r="N248"/>
      <c r="O248"/>
      <c r="P248"/>
      <c r="Q248"/>
      <c r="R248"/>
      <c r="S248"/>
      <c r="T248"/>
      <c r="U248"/>
      <c r="V248"/>
      <c r="W248"/>
      <c r="X248"/>
      <c r="Y248"/>
      <c r="Z248"/>
      <c r="AA248"/>
      <c r="AB248"/>
      <c r="AC248"/>
      <c r="AD248"/>
      <c r="AE248"/>
      <c r="AF248"/>
      <c r="AG248"/>
      <c r="AH248"/>
      <c r="AI248"/>
    </row>
    <row r="249" spans="1:35" s="95" customFormat="1" ht="15.6" customHeight="1">
      <c r="A249" s="161">
        <v>68014</v>
      </c>
      <c r="B249" s="161">
        <v>7</v>
      </c>
      <c r="C249" s="161">
        <v>2</v>
      </c>
      <c r="D249" s="161">
        <v>6</v>
      </c>
      <c r="E249" s="162" t="s">
        <v>762</v>
      </c>
      <c r="F249" s="372">
        <v>25508</v>
      </c>
      <c r="G249" s="372">
        <v>20134</v>
      </c>
      <c r="H249" s="372">
        <f t="shared" si="4"/>
        <v>5374</v>
      </c>
      <c r="I249" s="164">
        <v>4985</v>
      </c>
      <c r="J249" s="522"/>
      <c r="K249"/>
      <c r="L249"/>
      <c r="M249"/>
      <c r="N249"/>
      <c r="O249"/>
      <c r="P249"/>
      <c r="Q249"/>
      <c r="R249"/>
      <c r="S249"/>
      <c r="T249"/>
      <c r="U249"/>
      <c r="V249"/>
      <c r="W249"/>
      <c r="X249"/>
      <c r="Y249"/>
      <c r="Z249"/>
      <c r="AA249"/>
      <c r="AB249"/>
      <c r="AC249"/>
      <c r="AD249"/>
      <c r="AE249"/>
      <c r="AF249"/>
      <c r="AG249"/>
      <c r="AH249"/>
      <c r="AI249"/>
    </row>
    <row r="250" spans="1:35" s="95" customFormat="1" ht="15.6" customHeight="1">
      <c r="A250" s="161">
        <v>68015</v>
      </c>
      <c r="B250" s="161">
        <v>7</v>
      </c>
      <c r="C250" s="161">
        <v>2</v>
      </c>
      <c r="D250" s="161">
        <v>6</v>
      </c>
      <c r="E250" s="162" t="s">
        <v>763</v>
      </c>
      <c r="F250" s="372">
        <v>84860</v>
      </c>
      <c r="G250" s="372">
        <v>44778</v>
      </c>
      <c r="H250" s="372">
        <f t="shared" si="4"/>
        <v>40082</v>
      </c>
      <c r="I250" s="164">
        <v>40945</v>
      </c>
      <c r="J250" s="522"/>
      <c r="K250"/>
      <c r="L250"/>
      <c r="M250"/>
      <c r="N250"/>
      <c r="O250"/>
      <c r="P250"/>
      <c r="Q250"/>
      <c r="R250"/>
      <c r="S250"/>
      <c r="T250"/>
      <c r="U250"/>
      <c r="V250"/>
      <c r="W250"/>
      <c r="X250"/>
      <c r="Y250"/>
      <c r="Z250"/>
      <c r="AA250"/>
      <c r="AB250"/>
      <c r="AC250"/>
      <c r="AD250"/>
      <c r="AE250"/>
      <c r="AF250"/>
      <c r="AG250"/>
      <c r="AH250"/>
      <c r="AI250"/>
    </row>
    <row r="251" spans="1:35" s="95" customFormat="1" ht="15.6" customHeight="1">
      <c r="A251" s="161">
        <v>68016</v>
      </c>
      <c r="B251" s="161">
        <v>7</v>
      </c>
      <c r="C251" s="161">
        <v>2</v>
      </c>
      <c r="D251" s="161">
        <v>6</v>
      </c>
      <c r="E251" s="162" t="s">
        <v>764</v>
      </c>
      <c r="F251" s="372">
        <v>418860</v>
      </c>
      <c r="G251" s="372">
        <v>406409</v>
      </c>
      <c r="H251" s="372">
        <f t="shared" si="4"/>
        <v>12451</v>
      </c>
      <c r="I251" s="164">
        <v>42027</v>
      </c>
      <c r="J251" s="522"/>
      <c r="K251"/>
      <c r="L251"/>
      <c r="M251"/>
      <c r="N251"/>
      <c r="O251"/>
      <c r="P251"/>
      <c r="Q251"/>
      <c r="R251"/>
      <c r="S251"/>
      <c r="T251"/>
      <c r="U251"/>
      <c r="V251"/>
      <c r="W251"/>
      <c r="X251"/>
      <c r="Y251"/>
      <c r="Z251"/>
      <c r="AA251"/>
      <c r="AB251"/>
      <c r="AC251"/>
      <c r="AD251"/>
      <c r="AE251"/>
      <c r="AF251"/>
      <c r="AG251"/>
      <c r="AH251"/>
      <c r="AI251"/>
    </row>
    <row r="252" spans="1:35" s="95" customFormat="1" ht="30" customHeight="1">
      <c r="A252" s="182">
        <v>68017</v>
      </c>
      <c r="B252" s="182">
        <v>7</v>
      </c>
      <c r="C252" s="182">
        <v>2</v>
      </c>
      <c r="D252" s="182">
        <v>6</v>
      </c>
      <c r="E252" s="219" t="s">
        <v>765</v>
      </c>
      <c r="F252" s="372">
        <v>362220</v>
      </c>
      <c r="G252" s="372">
        <v>362220</v>
      </c>
      <c r="H252" s="364">
        <f t="shared" si="4"/>
        <v>0</v>
      </c>
      <c r="I252" s="164">
        <v>500785</v>
      </c>
      <c r="J252" s="522"/>
      <c r="K252"/>
      <c r="L252"/>
      <c r="M252"/>
      <c r="N252"/>
      <c r="O252"/>
      <c r="P252"/>
      <c r="Q252"/>
      <c r="R252"/>
      <c r="S252"/>
      <c r="T252"/>
      <c r="U252"/>
      <c r="V252"/>
      <c r="W252"/>
      <c r="X252"/>
      <c r="Y252"/>
      <c r="Z252"/>
      <c r="AA252"/>
      <c r="AB252"/>
      <c r="AC252"/>
      <c r="AD252"/>
      <c r="AE252"/>
      <c r="AF252"/>
      <c r="AG252"/>
      <c r="AH252"/>
      <c r="AI252"/>
    </row>
    <row r="253" spans="1:35" s="95" customFormat="1" ht="15.6" customHeight="1">
      <c r="A253" s="161">
        <v>68018</v>
      </c>
      <c r="B253" s="161">
        <v>7</v>
      </c>
      <c r="C253" s="161">
        <v>2</v>
      </c>
      <c r="D253" s="161">
        <v>6</v>
      </c>
      <c r="E253" s="215" t="s">
        <v>766</v>
      </c>
      <c r="F253" s="372">
        <v>830201</v>
      </c>
      <c r="G253" s="372">
        <v>797050</v>
      </c>
      <c r="H253" s="372">
        <f t="shared" si="4"/>
        <v>33151</v>
      </c>
      <c r="I253" s="164">
        <v>726275</v>
      </c>
      <c r="J253" s="522"/>
      <c r="K253"/>
      <c r="L253"/>
      <c r="M253"/>
      <c r="N253"/>
      <c r="O253"/>
      <c r="P253"/>
      <c r="Q253"/>
      <c r="R253"/>
      <c r="S253"/>
      <c r="T253"/>
      <c r="U253"/>
      <c r="V253"/>
      <c r="W253"/>
      <c r="X253"/>
      <c r="Y253"/>
      <c r="Z253"/>
      <c r="AA253"/>
      <c r="AB253"/>
      <c r="AC253"/>
      <c r="AD253"/>
      <c r="AE253"/>
      <c r="AF253"/>
      <c r="AG253"/>
      <c r="AH253"/>
      <c r="AI253"/>
    </row>
    <row r="254" spans="1:35" s="95" customFormat="1" ht="15.6" customHeight="1">
      <c r="A254" s="161">
        <v>68019</v>
      </c>
      <c r="B254" s="161">
        <v>7</v>
      </c>
      <c r="C254" s="161">
        <v>2</v>
      </c>
      <c r="D254" s="161">
        <v>6</v>
      </c>
      <c r="E254" s="215" t="s">
        <v>767</v>
      </c>
      <c r="F254" s="372">
        <v>1423969</v>
      </c>
      <c r="G254" s="372">
        <v>1415047</v>
      </c>
      <c r="H254" s="372">
        <f t="shared" si="4"/>
        <v>8922</v>
      </c>
      <c r="I254" s="164">
        <v>1435305</v>
      </c>
      <c r="J254" s="522"/>
      <c r="K254"/>
      <c r="L254"/>
      <c r="M254"/>
      <c r="N254"/>
      <c r="O254"/>
      <c r="P254"/>
      <c r="Q254"/>
      <c r="R254"/>
      <c r="S254"/>
      <c r="T254"/>
      <c r="U254"/>
      <c r="V254"/>
      <c r="W254"/>
      <c r="X254"/>
      <c r="Y254"/>
      <c r="Z254"/>
      <c r="AA254"/>
      <c r="AB254"/>
      <c r="AC254"/>
      <c r="AD254"/>
      <c r="AE254"/>
      <c r="AF254"/>
      <c r="AG254"/>
      <c r="AH254"/>
      <c r="AI254"/>
    </row>
    <row r="255" spans="1:35" s="95" customFormat="1" ht="15.6" customHeight="1">
      <c r="A255" s="161">
        <v>68031</v>
      </c>
      <c r="B255" s="161">
        <v>7</v>
      </c>
      <c r="C255" s="161">
        <v>2</v>
      </c>
      <c r="D255" s="161">
        <v>6</v>
      </c>
      <c r="E255" s="162" t="s">
        <v>179</v>
      </c>
      <c r="F255" s="372">
        <v>2344832</v>
      </c>
      <c r="G255" s="372">
        <v>3587039</v>
      </c>
      <c r="H255" s="372">
        <f t="shared" si="4"/>
        <v>-1242207</v>
      </c>
      <c r="I255" s="164">
        <v>2453280</v>
      </c>
      <c r="J255" s="522"/>
      <c r="K255"/>
      <c r="L255"/>
      <c r="M255"/>
      <c r="N255"/>
      <c r="O255"/>
      <c r="P255"/>
      <c r="Q255"/>
      <c r="R255"/>
      <c r="S255"/>
      <c r="T255"/>
      <c r="U255"/>
      <c r="V255"/>
      <c r="W255"/>
      <c r="X255"/>
      <c r="Y255"/>
      <c r="Z255"/>
      <c r="AA255"/>
      <c r="AB255"/>
      <c r="AC255"/>
      <c r="AD255"/>
      <c r="AE255"/>
      <c r="AF255"/>
      <c r="AG255"/>
      <c r="AH255"/>
      <c r="AI255"/>
    </row>
    <row r="256" spans="1:35" s="95" customFormat="1" ht="15.6" customHeight="1">
      <c r="A256" s="161">
        <v>68032</v>
      </c>
      <c r="B256" s="161">
        <v>7</v>
      </c>
      <c r="C256" s="161">
        <v>2</v>
      </c>
      <c r="D256" s="161">
        <v>6</v>
      </c>
      <c r="E256" s="162" t="s">
        <v>768</v>
      </c>
      <c r="F256" s="372">
        <v>315084</v>
      </c>
      <c r="G256" s="372">
        <v>307351</v>
      </c>
      <c r="H256" s="372">
        <f t="shared" si="4"/>
        <v>7733</v>
      </c>
      <c r="I256" s="164">
        <v>218662</v>
      </c>
      <c r="J256" s="522"/>
      <c r="K256"/>
      <c r="L256"/>
      <c r="M256"/>
      <c r="N256"/>
      <c r="O256"/>
      <c r="P256"/>
      <c r="Q256"/>
      <c r="R256"/>
      <c r="S256"/>
      <c r="T256"/>
      <c r="U256"/>
      <c r="V256"/>
      <c r="W256"/>
      <c r="X256"/>
      <c r="Y256"/>
      <c r="Z256"/>
      <c r="AA256"/>
      <c r="AB256"/>
      <c r="AC256"/>
      <c r="AD256"/>
      <c r="AE256"/>
      <c r="AF256"/>
      <c r="AG256"/>
      <c r="AH256"/>
      <c r="AI256"/>
    </row>
    <row r="257" spans="1:35" s="95" customFormat="1" ht="15.6" customHeight="1">
      <c r="A257" s="161">
        <v>68034</v>
      </c>
      <c r="B257" s="161">
        <v>7</v>
      </c>
      <c r="C257" s="161">
        <v>2</v>
      </c>
      <c r="D257" s="161">
        <v>6</v>
      </c>
      <c r="E257" s="162" t="s">
        <v>769</v>
      </c>
      <c r="F257" s="372">
        <v>4300</v>
      </c>
      <c r="G257" s="372">
        <v>9138</v>
      </c>
      <c r="H257" s="372">
        <f t="shared" si="4"/>
        <v>-4838</v>
      </c>
      <c r="I257" s="164">
        <v>3990</v>
      </c>
      <c r="J257" s="522"/>
      <c r="K257"/>
      <c r="L257"/>
      <c r="M257"/>
      <c r="N257"/>
      <c r="O257"/>
      <c r="P257"/>
      <c r="Q257"/>
      <c r="R257"/>
      <c r="S257"/>
      <c r="T257"/>
      <c r="U257"/>
      <c r="V257"/>
      <c r="W257"/>
      <c r="X257"/>
      <c r="Y257"/>
      <c r="Z257"/>
      <c r="AA257"/>
      <c r="AB257"/>
      <c r="AC257"/>
      <c r="AD257"/>
      <c r="AE257"/>
      <c r="AF257"/>
      <c r="AG257"/>
      <c r="AH257"/>
      <c r="AI257"/>
    </row>
    <row r="258" spans="1:35" s="95" customFormat="1" ht="15.6" customHeight="1">
      <c r="A258" s="161">
        <v>68035</v>
      </c>
      <c r="B258" s="161">
        <v>7</v>
      </c>
      <c r="C258" s="161">
        <v>2</v>
      </c>
      <c r="D258" s="161">
        <v>6</v>
      </c>
      <c r="E258" s="162" t="s">
        <v>770</v>
      </c>
      <c r="F258" s="372">
        <v>160000</v>
      </c>
      <c r="G258" s="372">
        <v>165477</v>
      </c>
      <c r="H258" s="372">
        <f t="shared" si="4"/>
        <v>-5477</v>
      </c>
      <c r="I258" s="164">
        <v>143456</v>
      </c>
      <c r="J258" s="522"/>
      <c r="K258"/>
      <c r="L258"/>
      <c r="M258"/>
      <c r="N258"/>
      <c r="O258"/>
      <c r="P258"/>
      <c r="Q258"/>
      <c r="R258"/>
      <c r="S258"/>
      <c r="T258"/>
      <c r="U258"/>
      <c r="V258"/>
      <c r="W258"/>
      <c r="X258"/>
      <c r="Y258"/>
      <c r="Z258"/>
      <c r="AA258"/>
      <c r="AB258"/>
      <c r="AC258"/>
      <c r="AD258"/>
      <c r="AE258"/>
      <c r="AF258"/>
      <c r="AG258"/>
      <c r="AH258"/>
      <c r="AI258"/>
    </row>
    <row r="259" spans="1:35" s="95" customFormat="1" ht="15.6" customHeight="1">
      <c r="A259" s="161">
        <v>68036</v>
      </c>
      <c r="B259" s="161">
        <v>7</v>
      </c>
      <c r="C259" s="161">
        <v>2</v>
      </c>
      <c r="D259" s="161">
        <v>6</v>
      </c>
      <c r="E259" s="162" t="s">
        <v>771</v>
      </c>
      <c r="F259" s="372">
        <v>93218</v>
      </c>
      <c r="G259" s="372">
        <v>90950</v>
      </c>
      <c r="H259" s="372">
        <f t="shared" si="4"/>
        <v>2268</v>
      </c>
      <c r="I259" s="164">
        <v>30309</v>
      </c>
      <c r="J259" s="522"/>
      <c r="K259"/>
      <c r="L259"/>
      <c r="M259"/>
      <c r="N259"/>
      <c r="O259"/>
      <c r="P259"/>
      <c r="Q259"/>
      <c r="R259"/>
      <c r="S259"/>
      <c r="T259"/>
      <c r="U259"/>
      <c r="V259"/>
      <c r="W259"/>
      <c r="X259"/>
      <c r="Y259"/>
      <c r="Z259"/>
      <c r="AA259"/>
      <c r="AB259"/>
      <c r="AC259"/>
      <c r="AD259"/>
      <c r="AE259"/>
      <c r="AF259"/>
      <c r="AG259"/>
      <c r="AH259"/>
      <c r="AI259"/>
    </row>
    <row r="260" spans="1:35" s="95" customFormat="1" ht="15.6" customHeight="1">
      <c r="A260" s="161">
        <v>68038</v>
      </c>
      <c r="B260" s="161">
        <v>7</v>
      </c>
      <c r="C260" s="161">
        <v>2</v>
      </c>
      <c r="D260" s="161">
        <v>6</v>
      </c>
      <c r="E260" s="162" t="s">
        <v>772</v>
      </c>
      <c r="F260" s="364">
        <v>0</v>
      </c>
      <c r="G260" s="372">
        <v>140</v>
      </c>
      <c r="H260" s="372">
        <f>F260-G260</f>
        <v>-140</v>
      </c>
      <c r="I260" s="372">
        <v>100981</v>
      </c>
      <c r="J260" s="522"/>
      <c r="K260"/>
      <c r="L260"/>
      <c r="M260"/>
      <c r="N260"/>
      <c r="O260"/>
      <c r="P260"/>
      <c r="Q260"/>
      <c r="R260"/>
      <c r="S260"/>
      <c r="T260"/>
      <c r="U260"/>
      <c r="V260"/>
      <c r="W260"/>
      <c r="X260"/>
      <c r="Y260"/>
      <c r="Z260"/>
      <c r="AA260"/>
      <c r="AB260"/>
      <c r="AC260"/>
      <c r="AD260"/>
      <c r="AE260"/>
      <c r="AF260"/>
      <c r="AG260"/>
      <c r="AH260"/>
      <c r="AI260"/>
    </row>
    <row r="261" spans="1:35" s="95" customFormat="1" ht="15.6" customHeight="1">
      <c r="A261" s="161">
        <v>72034</v>
      </c>
      <c r="B261" s="161">
        <v>7</v>
      </c>
      <c r="C261" s="161">
        <v>2</v>
      </c>
      <c r="D261" s="161">
        <v>6</v>
      </c>
      <c r="E261" s="162" t="s">
        <v>417</v>
      </c>
      <c r="F261" s="372">
        <v>800</v>
      </c>
      <c r="G261" s="372">
        <v>750</v>
      </c>
      <c r="H261" s="372">
        <f>F261-G261</f>
        <v>50</v>
      </c>
      <c r="I261" s="364">
        <v>0</v>
      </c>
      <c r="J261" s="522"/>
      <c r="K261"/>
      <c r="L261"/>
      <c r="M261"/>
      <c r="N261"/>
      <c r="O261"/>
      <c r="P261"/>
      <c r="Q261"/>
      <c r="R261"/>
      <c r="S261"/>
      <c r="T261"/>
      <c r="U261"/>
      <c r="V261"/>
      <c r="W261"/>
      <c r="X261"/>
      <c r="Y261"/>
      <c r="Z261"/>
      <c r="AA261"/>
      <c r="AB261"/>
      <c r="AC261"/>
      <c r="AD261"/>
      <c r="AE261"/>
      <c r="AF261"/>
      <c r="AG261"/>
      <c r="AH261"/>
      <c r="AI261"/>
    </row>
    <row r="262" spans="1:35" s="95" customFormat="1" ht="30" customHeight="1">
      <c r="A262" s="447">
        <v>73012</v>
      </c>
      <c r="B262" s="447">
        <v>7</v>
      </c>
      <c r="C262" s="447">
        <v>2</v>
      </c>
      <c r="D262" s="447">
        <v>6</v>
      </c>
      <c r="E262" s="219" t="s">
        <v>773</v>
      </c>
      <c r="F262" s="372">
        <v>65132</v>
      </c>
      <c r="G262" s="372">
        <v>4382</v>
      </c>
      <c r="H262" s="372">
        <f t="shared" si="4"/>
        <v>60750</v>
      </c>
      <c r="I262" s="164">
        <v>17741</v>
      </c>
      <c r="J262" s="522"/>
      <c r="K262"/>
      <c r="L262"/>
      <c r="M262"/>
      <c r="N262"/>
      <c r="O262"/>
      <c r="P262"/>
      <c r="Q262"/>
      <c r="R262"/>
      <c r="S262"/>
      <c r="T262"/>
      <c r="U262"/>
      <c r="V262"/>
      <c r="W262"/>
      <c r="X262"/>
      <c r="Y262"/>
      <c r="Z262"/>
      <c r="AA262"/>
      <c r="AB262"/>
      <c r="AC262"/>
      <c r="AD262"/>
      <c r="AE262"/>
      <c r="AF262"/>
      <c r="AG262"/>
      <c r="AH262"/>
      <c r="AI262"/>
    </row>
    <row r="263" spans="1:35" s="95" customFormat="1" ht="15.6" customHeight="1">
      <c r="A263" s="447">
        <v>73051</v>
      </c>
      <c r="B263" s="447">
        <v>7</v>
      </c>
      <c r="C263" s="447">
        <v>2</v>
      </c>
      <c r="D263" s="447">
        <v>6</v>
      </c>
      <c r="E263" s="219" t="s">
        <v>774</v>
      </c>
      <c r="F263" s="372">
        <v>800</v>
      </c>
      <c r="G263" s="372">
        <v>800</v>
      </c>
      <c r="H263" s="364">
        <f t="shared" si="4"/>
        <v>0</v>
      </c>
      <c r="I263" s="364">
        <v>0</v>
      </c>
      <c r="J263" s="522"/>
      <c r="K263"/>
      <c r="L263"/>
      <c r="M263"/>
      <c r="N263"/>
      <c r="O263"/>
      <c r="P263"/>
      <c r="Q263"/>
      <c r="R263"/>
      <c r="S263"/>
      <c r="T263"/>
      <c r="U263"/>
      <c r="V263"/>
      <c r="W263"/>
      <c r="X263"/>
      <c r="Y263"/>
      <c r="Z263"/>
      <c r="AA263"/>
      <c r="AB263"/>
      <c r="AC263"/>
      <c r="AD263"/>
      <c r="AE263"/>
      <c r="AF263"/>
      <c r="AG263"/>
      <c r="AH263"/>
      <c r="AI263"/>
    </row>
    <row r="264" spans="1:35" s="95" customFormat="1" ht="15.6" customHeight="1">
      <c r="A264" s="161">
        <v>73059</v>
      </c>
      <c r="B264" s="161">
        <v>7</v>
      </c>
      <c r="C264" s="161">
        <v>2</v>
      </c>
      <c r="D264" s="161">
        <v>6</v>
      </c>
      <c r="E264" s="162" t="s">
        <v>180</v>
      </c>
      <c r="F264" s="372">
        <v>1043845</v>
      </c>
      <c r="G264" s="372">
        <v>964821</v>
      </c>
      <c r="H264" s="372">
        <f t="shared" si="4"/>
        <v>79024</v>
      </c>
      <c r="I264" s="164">
        <v>1635308</v>
      </c>
      <c r="J264" s="522"/>
      <c r="K264"/>
      <c r="L264"/>
      <c r="M264"/>
      <c r="N264"/>
      <c r="O264"/>
      <c r="P264"/>
      <c r="Q264"/>
      <c r="R264"/>
      <c r="S264"/>
      <c r="T264"/>
      <c r="U264"/>
      <c r="V264"/>
      <c r="W264"/>
      <c r="X264"/>
      <c r="Y264"/>
      <c r="Z264"/>
      <c r="AA264"/>
      <c r="AB264"/>
      <c r="AC264"/>
      <c r="AD264"/>
      <c r="AE264"/>
      <c r="AF264"/>
      <c r="AG264"/>
      <c r="AH264"/>
      <c r="AI264"/>
    </row>
    <row r="265" spans="1:35" s="95" customFormat="1" ht="15.6" customHeight="1">
      <c r="A265" s="161">
        <v>73061</v>
      </c>
      <c r="B265" s="161">
        <v>7</v>
      </c>
      <c r="C265" s="161">
        <v>2</v>
      </c>
      <c r="D265" s="161">
        <v>6</v>
      </c>
      <c r="E265" s="162" t="s">
        <v>776</v>
      </c>
      <c r="F265" s="364">
        <v>0</v>
      </c>
      <c r="G265" s="364">
        <v>0</v>
      </c>
      <c r="H265" s="364">
        <f>F265-G265</f>
        <v>0</v>
      </c>
      <c r="I265" s="164">
        <v>27500</v>
      </c>
      <c r="J265" s="522"/>
      <c r="K265"/>
      <c r="L265"/>
      <c r="M265"/>
      <c r="N265"/>
      <c r="O265"/>
      <c r="P265"/>
      <c r="Q265"/>
      <c r="R265"/>
      <c r="S265"/>
      <c r="T265"/>
      <c r="U265"/>
      <c r="V265"/>
      <c r="W265"/>
      <c r="X265"/>
      <c r="Y265"/>
      <c r="Z265"/>
      <c r="AA265"/>
      <c r="AB265"/>
      <c r="AC265"/>
      <c r="AD265"/>
      <c r="AE265"/>
      <c r="AF265"/>
      <c r="AG265"/>
      <c r="AH265"/>
      <c r="AI265"/>
    </row>
    <row r="266" spans="1:35" s="95" customFormat="1" ht="30" customHeight="1">
      <c r="A266" s="182">
        <v>73062</v>
      </c>
      <c r="B266" s="182">
        <v>7</v>
      </c>
      <c r="C266" s="182">
        <v>2</v>
      </c>
      <c r="D266" s="182">
        <v>6</v>
      </c>
      <c r="E266" s="219" t="s">
        <v>777</v>
      </c>
      <c r="F266" s="364">
        <v>0</v>
      </c>
      <c r="G266" s="364">
        <v>0</v>
      </c>
      <c r="H266" s="364">
        <f>F266-G266</f>
        <v>0</v>
      </c>
      <c r="I266" s="164">
        <v>232</v>
      </c>
      <c r="J266" s="522"/>
      <c r="K266"/>
      <c r="L266"/>
      <c r="M266"/>
      <c r="N266"/>
      <c r="O266"/>
      <c r="P266"/>
      <c r="Q266"/>
      <c r="R266"/>
      <c r="S266"/>
      <c r="T266"/>
      <c r="U266"/>
      <c r="V266"/>
      <c r="W266"/>
      <c r="X266"/>
      <c r="Y266"/>
      <c r="Z266"/>
      <c r="AA266"/>
      <c r="AB266"/>
      <c r="AC266"/>
      <c r="AD266"/>
      <c r="AE266"/>
      <c r="AF266"/>
      <c r="AG266"/>
      <c r="AH266"/>
      <c r="AI266"/>
    </row>
    <row r="267" spans="1:35" s="95" customFormat="1" ht="15.6" customHeight="1">
      <c r="A267" s="161">
        <v>73064</v>
      </c>
      <c r="B267" s="161">
        <v>7</v>
      </c>
      <c r="C267" s="161">
        <v>2</v>
      </c>
      <c r="D267" s="161">
        <v>6</v>
      </c>
      <c r="E267" s="215" t="s">
        <v>778</v>
      </c>
      <c r="F267" s="372">
        <v>983458</v>
      </c>
      <c r="G267" s="372">
        <v>753925</v>
      </c>
      <c r="H267" s="372">
        <f>F267-G267</f>
        <v>229533</v>
      </c>
      <c r="I267" s="372">
        <v>1550</v>
      </c>
      <c r="J267" s="522"/>
      <c r="K267"/>
      <c r="L267"/>
      <c r="M267"/>
      <c r="N267"/>
      <c r="O267"/>
      <c r="P267"/>
      <c r="Q267"/>
      <c r="R267"/>
      <c r="S267"/>
      <c r="T267"/>
      <c r="U267"/>
      <c r="V267"/>
      <c r="W267"/>
      <c r="X267"/>
      <c r="Y267"/>
      <c r="Z267"/>
      <c r="AA267"/>
      <c r="AB267"/>
      <c r="AC267"/>
      <c r="AD267"/>
      <c r="AE267"/>
      <c r="AF267"/>
      <c r="AG267"/>
      <c r="AH267"/>
      <c r="AI267"/>
    </row>
    <row r="268" spans="1:35" s="95" customFormat="1" ht="30" customHeight="1">
      <c r="A268" s="182">
        <v>81981</v>
      </c>
      <c r="B268" s="182">
        <v>7</v>
      </c>
      <c r="C268" s="182">
        <v>2</v>
      </c>
      <c r="D268" s="182">
        <v>6</v>
      </c>
      <c r="E268" s="219" t="s">
        <v>779</v>
      </c>
      <c r="F268" s="372">
        <v>8474368</v>
      </c>
      <c r="G268" s="372">
        <v>6895528</v>
      </c>
      <c r="H268" s="372">
        <f t="shared" si="4"/>
        <v>1578840</v>
      </c>
      <c r="I268" s="164">
        <v>6131623</v>
      </c>
      <c r="J268" s="522"/>
      <c r="K268"/>
      <c r="L268"/>
      <c r="M268"/>
      <c r="N268"/>
      <c r="O268"/>
      <c r="P268"/>
      <c r="Q268"/>
      <c r="R268"/>
      <c r="S268"/>
      <c r="T268"/>
      <c r="U268"/>
      <c r="V268"/>
      <c r="W268"/>
      <c r="X268"/>
      <c r="Y268"/>
      <c r="Z268"/>
      <c r="AA268"/>
      <c r="AB268"/>
      <c r="AC268"/>
      <c r="AD268"/>
      <c r="AE268"/>
      <c r="AF268"/>
      <c r="AG268"/>
      <c r="AH268"/>
      <c r="AI268"/>
    </row>
    <row r="269" spans="1:35" s="95" customFormat="1" ht="15.6" customHeight="1">
      <c r="A269" s="161">
        <v>81982</v>
      </c>
      <c r="B269" s="161">
        <v>7</v>
      </c>
      <c r="C269" s="161">
        <v>2</v>
      </c>
      <c r="D269" s="161">
        <v>6</v>
      </c>
      <c r="E269" s="162" t="s">
        <v>780</v>
      </c>
      <c r="F269" s="372">
        <v>30000</v>
      </c>
      <c r="G269" s="372">
        <v>17579</v>
      </c>
      <c r="H269" s="372">
        <f t="shared" si="4"/>
        <v>12421</v>
      </c>
      <c r="I269" s="164">
        <v>18518</v>
      </c>
      <c r="J269" s="522"/>
      <c r="K269"/>
      <c r="L269"/>
      <c r="M269"/>
      <c r="N269"/>
      <c r="O269"/>
      <c r="P269"/>
      <c r="Q269"/>
      <c r="R269"/>
      <c r="S269"/>
      <c r="T269"/>
      <c r="U269"/>
      <c r="V269"/>
      <c r="W269"/>
      <c r="X269"/>
      <c r="Y269"/>
      <c r="Z269"/>
      <c r="AA269"/>
      <c r="AB269"/>
      <c r="AC269"/>
      <c r="AD269"/>
      <c r="AE269"/>
      <c r="AF269"/>
      <c r="AG269"/>
      <c r="AH269"/>
      <c r="AI269"/>
    </row>
    <row r="270" spans="1:35" s="95" customFormat="1" ht="15.6" customHeight="1">
      <c r="A270" s="161">
        <v>81983</v>
      </c>
      <c r="B270" s="161">
        <v>7</v>
      </c>
      <c r="C270" s="161">
        <v>2</v>
      </c>
      <c r="D270" s="161">
        <v>6</v>
      </c>
      <c r="E270" s="162" t="s">
        <v>781</v>
      </c>
      <c r="F270" s="372">
        <v>381196</v>
      </c>
      <c r="G270" s="372">
        <v>386660</v>
      </c>
      <c r="H270" s="372">
        <f t="shared" si="4"/>
        <v>-5464</v>
      </c>
      <c r="I270" s="164">
        <v>23018</v>
      </c>
      <c r="J270" s="522"/>
      <c r="K270"/>
      <c r="L270"/>
      <c r="M270"/>
      <c r="N270"/>
      <c r="O270"/>
      <c r="P270"/>
      <c r="Q270"/>
      <c r="R270"/>
      <c r="S270"/>
      <c r="T270"/>
      <c r="U270"/>
      <c r="V270"/>
      <c r="W270"/>
      <c r="X270"/>
      <c r="Y270"/>
      <c r="Z270"/>
      <c r="AA270"/>
      <c r="AB270"/>
      <c r="AC270"/>
      <c r="AD270"/>
      <c r="AE270"/>
      <c r="AF270"/>
      <c r="AG270"/>
      <c r="AH270"/>
      <c r="AI270"/>
    </row>
    <row r="271" spans="1:35" s="95" customFormat="1" ht="15.6" customHeight="1">
      <c r="A271" s="161">
        <v>81984</v>
      </c>
      <c r="B271" s="161">
        <v>7</v>
      </c>
      <c r="C271" s="161">
        <v>2</v>
      </c>
      <c r="D271" s="161">
        <v>6</v>
      </c>
      <c r="E271" s="162" t="s">
        <v>782</v>
      </c>
      <c r="F271" s="364">
        <v>0</v>
      </c>
      <c r="G271" s="372">
        <v>20</v>
      </c>
      <c r="H271" s="372">
        <f t="shared" si="4"/>
        <v>-20</v>
      </c>
      <c r="I271" s="164">
        <v>265000</v>
      </c>
      <c r="J271" s="522"/>
      <c r="K271"/>
      <c r="L271"/>
      <c r="M271"/>
      <c r="N271"/>
      <c r="O271"/>
      <c r="P271"/>
      <c r="Q271"/>
      <c r="R271"/>
      <c r="S271"/>
      <c r="T271"/>
      <c r="U271"/>
      <c r="V271"/>
      <c r="W271"/>
      <c r="X271"/>
      <c r="Y271"/>
      <c r="Z271"/>
      <c r="AA271"/>
      <c r="AB271"/>
      <c r="AC271"/>
      <c r="AD271"/>
      <c r="AE271"/>
      <c r="AF271"/>
      <c r="AG271"/>
      <c r="AH271"/>
      <c r="AI271"/>
    </row>
    <row r="272" spans="1:35" s="95" customFormat="1" ht="15.6" customHeight="1">
      <c r="A272" s="161">
        <v>81985</v>
      </c>
      <c r="B272" s="161">
        <v>7</v>
      </c>
      <c r="C272" s="161">
        <v>2</v>
      </c>
      <c r="D272" s="161">
        <v>6</v>
      </c>
      <c r="E272" s="215" t="s">
        <v>783</v>
      </c>
      <c r="F272" s="372">
        <v>20000</v>
      </c>
      <c r="G272" s="372">
        <v>39</v>
      </c>
      <c r="H272" s="372">
        <f t="shared" si="4"/>
        <v>19961</v>
      </c>
      <c r="I272" s="364">
        <v>0</v>
      </c>
      <c r="J272" s="522"/>
      <c r="K272"/>
      <c r="L272"/>
      <c r="M272"/>
      <c r="N272"/>
      <c r="O272"/>
      <c r="P272"/>
      <c r="Q272"/>
      <c r="R272"/>
      <c r="S272"/>
      <c r="T272"/>
      <c r="U272"/>
      <c r="V272"/>
      <c r="W272"/>
      <c r="X272"/>
      <c r="Y272"/>
      <c r="Z272"/>
      <c r="AA272"/>
      <c r="AB272"/>
      <c r="AC272"/>
      <c r="AD272"/>
      <c r="AE272"/>
      <c r="AF272"/>
      <c r="AG272"/>
      <c r="AH272"/>
      <c r="AI272"/>
    </row>
    <row r="273" spans="1:35" s="95" customFormat="1" ht="15.6" customHeight="1">
      <c r="A273" s="161">
        <v>81987</v>
      </c>
      <c r="B273" s="161">
        <v>7</v>
      </c>
      <c r="C273" s="161">
        <v>2</v>
      </c>
      <c r="D273" s="161">
        <v>6</v>
      </c>
      <c r="E273" s="162" t="s">
        <v>784</v>
      </c>
      <c r="F273" s="372">
        <v>280691</v>
      </c>
      <c r="G273" s="372">
        <v>76989</v>
      </c>
      <c r="H273" s="372">
        <f t="shared" si="4"/>
        <v>203702</v>
      </c>
      <c r="I273" s="164">
        <v>72803</v>
      </c>
      <c r="J273" s="522"/>
      <c r="K273"/>
      <c r="L273"/>
      <c r="M273"/>
      <c r="N273"/>
      <c r="O273"/>
      <c r="P273"/>
      <c r="Q273"/>
      <c r="R273"/>
      <c r="S273"/>
      <c r="T273"/>
      <c r="U273"/>
      <c r="V273"/>
      <c r="W273"/>
      <c r="X273"/>
      <c r="Y273"/>
      <c r="Z273"/>
      <c r="AA273"/>
      <c r="AB273"/>
      <c r="AC273"/>
      <c r="AD273"/>
      <c r="AE273"/>
      <c r="AF273"/>
      <c r="AG273"/>
      <c r="AH273"/>
      <c r="AI273"/>
    </row>
    <row r="274" spans="1:35" s="95" customFormat="1" ht="30" customHeight="1">
      <c r="A274" s="182">
        <v>81989</v>
      </c>
      <c r="B274" s="182">
        <v>7</v>
      </c>
      <c r="C274" s="182">
        <v>2</v>
      </c>
      <c r="D274" s="182">
        <v>6</v>
      </c>
      <c r="E274" s="219" t="s">
        <v>1026</v>
      </c>
      <c r="F274" s="372">
        <v>600000</v>
      </c>
      <c r="G274" s="364">
        <v>0</v>
      </c>
      <c r="H274" s="372">
        <f t="shared" si="4"/>
        <v>600000</v>
      </c>
      <c r="I274" s="364">
        <v>0</v>
      </c>
      <c r="J274" s="522"/>
      <c r="K274"/>
      <c r="L274"/>
      <c r="M274"/>
      <c r="N274"/>
      <c r="O274"/>
      <c r="P274"/>
      <c r="Q274"/>
      <c r="R274"/>
      <c r="S274"/>
      <c r="T274"/>
      <c r="U274"/>
      <c r="V274"/>
      <c r="W274"/>
      <c r="X274"/>
      <c r="Y274"/>
      <c r="Z274"/>
      <c r="AA274"/>
      <c r="AB274"/>
      <c r="AC274"/>
      <c r="AD274"/>
      <c r="AE274"/>
      <c r="AF274"/>
      <c r="AG274"/>
      <c r="AH274"/>
      <c r="AI274"/>
    </row>
    <row r="275" spans="1:35" s="95" customFormat="1" ht="15.6" customHeight="1">
      <c r="A275" s="161">
        <v>81991</v>
      </c>
      <c r="B275" s="161">
        <v>7</v>
      </c>
      <c r="C275" s="161">
        <v>2</v>
      </c>
      <c r="D275" s="161">
        <v>6</v>
      </c>
      <c r="E275" s="162" t="s">
        <v>181</v>
      </c>
      <c r="F275" s="372">
        <v>175000</v>
      </c>
      <c r="G275" s="372">
        <v>132862</v>
      </c>
      <c r="H275" s="372">
        <f t="shared" si="4"/>
        <v>42138</v>
      </c>
      <c r="I275" s="164">
        <v>261437</v>
      </c>
      <c r="J275" s="522"/>
      <c r="K275"/>
      <c r="L275"/>
      <c r="M275"/>
      <c r="N275"/>
      <c r="O275"/>
      <c r="P275"/>
      <c r="Q275"/>
      <c r="R275"/>
      <c r="S275"/>
      <c r="T275"/>
      <c r="U275"/>
      <c r="V275"/>
      <c r="W275"/>
      <c r="X275"/>
      <c r="Y275"/>
      <c r="Z275"/>
      <c r="AA275"/>
      <c r="AB275"/>
      <c r="AC275"/>
      <c r="AD275"/>
      <c r="AE275"/>
      <c r="AF275"/>
      <c r="AG275"/>
      <c r="AH275"/>
      <c r="AI275"/>
    </row>
    <row r="276" spans="1:35" s="95" customFormat="1" ht="15.6" customHeight="1">
      <c r="A276" s="161">
        <v>81992</v>
      </c>
      <c r="B276" s="161">
        <v>7</v>
      </c>
      <c r="C276" s="161">
        <v>2</v>
      </c>
      <c r="D276" s="161">
        <v>6</v>
      </c>
      <c r="E276" s="162" t="s">
        <v>182</v>
      </c>
      <c r="F276" s="372">
        <v>13868435</v>
      </c>
      <c r="G276" s="372">
        <v>16830511</v>
      </c>
      <c r="H276" s="372">
        <f t="shared" si="4"/>
        <v>-2962076</v>
      </c>
      <c r="I276" s="164">
        <v>21833757</v>
      </c>
      <c r="J276" s="522"/>
      <c r="K276"/>
      <c r="L276"/>
      <c r="M276"/>
      <c r="N276"/>
      <c r="O276"/>
      <c r="P276"/>
      <c r="Q276"/>
      <c r="R276"/>
      <c r="S276"/>
      <c r="T276"/>
      <c r="U276"/>
      <c r="V276"/>
      <c r="W276"/>
      <c r="X276"/>
      <c r="Y276"/>
      <c r="Z276"/>
      <c r="AA276"/>
      <c r="AB276"/>
      <c r="AC276"/>
      <c r="AD276"/>
      <c r="AE276"/>
      <c r="AF276"/>
      <c r="AG276"/>
      <c r="AH276"/>
      <c r="AI276"/>
    </row>
    <row r="277" spans="1:35" s="95" customFormat="1" ht="15.6" customHeight="1">
      <c r="A277" s="161">
        <v>81995</v>
      </c>
      <c r="B277" s="161">
        <v>7</v>
      </c>
      <c r="C277" s="161">
        <v>2</v>
      </c>
      <c r="D277" s="161">
        <v>6</v>
      </c>
      <c r="E277" s="215" t="s">
        <v>785</v>
      </c>
      <c r="F277" s="364">
        <v>0</v>
      </c>
      <c r="G277" s="372">
        <v>14365</v>
      </c>
      <c r="H277" s="372">
        <f t="shared" si="4"/>
        <v>-14365</v>
      </c>
      <c r="I277" s="372">
        <v>86279</v>
      </c>
      <c r="J277" s="522"/>
      <c r="K277"/>
      <c r="L277"/>
      <c r="M277"/>
      <c r="N277"/>
      <c r="O277"/>
      <c r="P277"/>
      <c r="Q277"/>
      <c r="R277"/>
      <c r="S277"/>
      <c r="T277"/>
      <c r="U277"/>
      <c r="V277"/>
      <c r="W277"/>
      <c r="X277"/>
      <c r="Y277"/>
      <c r="Z277"/>
      <c r="AA277"/>
      <c r="AB277"/>
      <c r="AC277"/>
      <c r="AD277"/>
      <c r="AE277"/>
      <c r="AF277"/>
      <c r="AG277"/>
      <c r="AH277"/>
      <c r="AI277"/>
    </row>
    <row r="278" spans="1:35" s="95" customFormat="1" ht="15.6" customHeight="1">
      <c r="A278" s="161">
        <v>81996</v>
      </c>
      <c r="B278" s="161">
        <v>7</v>
      </c>
      <c r="C278" s="161">
        <v>2</v>
      </c>
      <c r="D278" s="161">
        <v>6</v>
      </c>
      <c r="E278" s="162" t="s">
        <v>786</v>
      </c>
      <c r="F278" s="372">
        <v>5144397</v>
      </c>
      <c r="G278" s="372">
        <v>7871393</v>
      </c>
      <c r="H278" s="372">
        <f t="shared" si="4"/>
        <v>-2726996</v>
      </c>
      <c r="I278" s="164">
        <v>7604998</v>
      </c>
      <c r="J278" s="522"/>
      <c r="K278"/>
      <c r="L278"/>
      <c r="M278"/>
      <c r="N278"/>
      <c r="O278"/>
      <c r="P278"/>
      <c r="Q278"/>
      <c r="R278"/>
      <c r="S278"/>
      <c r="T278"/>
      <c r="U278"/>
      <c r="V278"/>
      <c r="W278"/>
      <c r="X278"/>
      <c r="Y278"/>
      <c r="Z278"/>
      <c r="AA278"/>
      <c r="AB278"/>
      <c r="AC278"/>
      <c r="AD278"/>
      <c r="AE278"/>
      <c r="AF278"/>
      <c r="AG278"/>
      <c r="AH278"/>
      <c r="AI278"/>
    </row>
    <row r="279" spans="1:35" s="95" customFormat="1" ht="15.6" customHeight="1">
      <c r="A279" s="161">
        <v>81997</v>
      </c>
      <c r="B279" s="161">
        <v>7</v>
      </c>
      <c r="C279" s="161">
        <v>2</v>
      </c>
      <c r="D279" s="161">
        <v>6</v>
      </c>
      <c r="E279" s="162" t="s">
        <v>775</v>
      </c>
      <c r="F279" s="372">
        <v>1532727</v>
      </c>
      <c r="G279" s="372">
        <f>1526418-1</f>
        <v>1526417</v>
      </c>
      <c r="H279" s="372">
        <f t="shared" si="4"/>
        <v>6310</v>
      </c>
      <c r="I279" s="164">
        <v>1190527</v>
      </c>
      <c r="J279" s="522"/>
      <c r="K279"/>
      <c r="L279"/>
      <c r="M279"/>
      <c r="N279"/>
      <c r="O279"/>
      <c r="P279"/>
      <c r="Q279"/>
      <c r="R279"/>
      <c r="S279"/>
      <c r="T279"/>
      <c r="U279"/>
      <c r="V279"/>
      <c r="W279"/>
      <c r="X279"/>
      <c r="Y279"/>
      <c r="Z279"/>
      <c r="AA279"/>
      <c r="AB279"/>
      <c r="AC279"/>
      <c r="AD279"/>
      <c r="AE279"/>
      <c r="AF279"/>
      <c r="AG279"/>
      <c r="AH279"/>
      <c r="AI279"/>
    </row>
    <row r="280" spans="1:35" s="95" customFormat="1" ht="15.6" customHeight="1">
      <c r="A280" s="161">
        <v>81998</v>
      </c>
      <c r="B280" s="161">
        <v>7</v>
      </c>
      <c r="C280" s="161">
        <v>2</v>
      </c>
      <c r="D280" s="161">
        <v>6</v>
      </c>
      <c r="E280" s="162" t="s">
        <v>787</v>
      </c>
      <c r="F280" s="372">
        <v>3360241</v>
      </c>
      <c r="G280" s="372">
        <v>3244320</v>
      </c>
      <c r="H280" s="372">
        <f t="shared" si="4"/>
        <v>115921</v>
      </c>
      <c r="I280" s="164">
        <v>3340084</v>
      </c>
      <c r="J280" s="522"/>
      <c r="K280"/>
      <c r="L280"/>
      <c r="M280"/>
      <c r="N280"/>
      <c r="O280"/>
      <c r="P280"/>
      <c r="Q280"/>
      <c r="R280"/>
      <c r="S280"/>
      <c r="T280"/>
      <c r="U280"/>
      <c r="V280"/>
      <c r="W280"/>
      <c r="X280"/>
      <c r="Y280"/>
      <c r="Z280"/>
      <c r="AA280"/>
      <c r="AB280"/>
      <c r="AC280"/>
      <c r="AD280"/>
      <c r="AE280"/>
      <c r="AF280"/>
      <c r="AG280"/>
      <c r="AH280"/>
      <c r="AI280"/>
    </row>
    <row r="281" spans="1:35" s="95" customFormat="1" ht="15.6" customHeight="1">
      <c r="A281" s="161">
        <v>99993</v>
      </c>
      <c r="B281" s="161">
        <v>7</v>
      </c>
      <c r="C281" s="161">
        <v>2</v>
      </c>
      <c r="D281" s="161">
        <v>6</v>
      </c>
      <c r="E281" s="162" t="s">
        <v>788</v>
      </c>
      <c r="F281" s="372">
        <v>4445000</v>
      </c>
      <c r="G281" s="372">
        <v>2967686</v>
      </c>
      <c r="H281" s="372">
        <f t="shared" si="4"/>
        <v>1477314</v>
      </c>
      <c r="I281" s="164">
        <v>2305843</v>
      </c>
      <c r="J281" s="522"/>
      <c r="K281"/>
      <c r="L281"/>
      <c r="M281"/>
      <c r="N281"/>
      <c r="O281"/>
      <c r="P281"/>
      <c r="Q281"/>
      <c r="R281"/>
      <c r="S281"/>
      <c r="T281"/>
      <c r="U281"/>
      <c r="V281"/>
      <c r="W281"/>
      <c r="X281"/>
      <c r="Y281"/>
      <c r="Z281"/>
      <c r="AA281"/>
      <c r="AB281"/>
      <c r="AC281"/>
      <c r="AD281"/>
      <c r="AE281"/>
      <c r="AF281"/>
      <c r="AG281"/>
      <c r="AH281"/>
      <c r="AI281"/>
    </row>
    <row r="282" spans="1:35" s="87" customFormat="1" ht="15.6" customHeight="1">
      <c r="A282" s="163"/>
      <c r="B282" s="163"/>
      <c r="C282" s="163">
        <v>3</v>
      </c>
      <c r="D282" s="163">
        <v>6</v>
      </c>
      <c r="E282" s="91" t="s">
        <v>789</v>
      </c>
      <c r="F282" s="319">
        <f>F283+F287+F293+F314+F321+F331+F337+F340</f>
        <v>55971355</v>
      </c>
      <c r="G282" s="319">
        <f>G283+G287+G293+G314+G321+G331+G337+G340</f>
        <v>55141382</v>
      </c>
      <c r="H282" s="319">
        <f>F282-G282</f>
        <v>829973</v>
      </c>
      <c r="I282" s="319">
        <f>I283+I287+I293+I314+I321+I331+I337+I340</f>
        <v>84234155</v>
      </c>
      <c r="J282" s="522"/>
      <c r="K282"/>
      <c r="L282"/>
      <c r="M282"/>
      <c r="N282"/>
      <c r="O282"/>
      <c r="P282"/>
      <c r="Q282"/>
      <c r="R282"/>
      <c r="S282"/>
      <c r="T282"/>
      <c r="U282"/>
      <c r="V282"/>
      <c r="W282"/>
      <c r="X282"/>
      <c r="Y282"/>
      <c r="Z282"/>
      <c r="AA282"/>
      <c r="AB282"/>
      <c r="AC282"/>
      <c r="AD282"/>
      <c r="AE282"/>
      <c r="AF282"/>
      <c r="AG282"/>
      <c r="AH282"/>
      <c r="AI282"/>
    </row>
    <row r="283" spans="1:35" s="87" customFormat="1" ht="15.6" customHeight="1">
      <c r="A283" s="163"/>
      <c r="B283" s="163">
        <v>1</v>
      </c>
      <c r="C283" s="163">
        <v>3</v>
      </c>
      <c r="D283" s="163">
        <v>6</v>
      </c>
      <c r="E283" s="91" t="s">
        <v>183</v>
      </c>
      <c r="F283" s="319">
        <f>SUM(F284:F286)</f>
        <v>698863</v>
      </c>
      <c r="G283" s="319">
        <f>SUM(G284:G286)</f>
        <v>450615</v>
      </c>
      <c r="H283" s="319">
        <f>F283-G283</f>
        <v>248248</v>
      </c>
      <c r="I283" s="319">
        <f>SUM(I284:I286)</f>
        <v>830171</v>
      </c>
      <c r="J283" s="522"/>
      <c r="K283"/>
      <c r="L283"/>
      <c r="M283"/>
      <c r="N283"/>
      <c r="O283"/>
      <c r="P283"/>
      <c r="Q283"/>
      <c r="R283"/>
      <c r="S283"/>
      <c r="T283"/>
      <c r="U283"/>
      <c r="V283"/>
      <c r="W283"/>
      <c r="X283"/>
      <c r="Y283"/>
      <c r="Z283"/>
      <c r="AA283"/>
      <c r="AB283"/>
      <c r="AC283"/>
      <c r="AD283"/>
      <c r="AE283"/>
      <c r="AF283"/>
      <c r="AG283"/>
      <c r="AH283"/>
      <c r="AI283"/>
    </row>
    <row r="284" spans="1:35" s="95" customFormat="1" ht="15.6" customHeight="1">
      <c r="A284" s="161">
        <v>75011</v>
      </c>
      <c r="B284" s="161">
        <v>1</v>
      </c>
      <c r="C284" s="161">
        <v>3</v>
      </c>
      <c r="D284" s="161">
        <v>6</v>
      </c>
      <c r="E284" s="162" t="s">
        <v>184</v>
      </c>
      <c r="F284" s="164">
        <v>327915</v>
      </c>
      <c r="G284" s="164">
        <v>88661</v>
      </c>
      <c r="H284" s="164">
        <f t="shared" ref="H284:H351" si="7">F284-G284</f>
        <v>239254</v>
      </c>
      <c r="I284" s="164">
        <v>514120</v>
      </c>
      <c r="J284" s="522"/>
      <c r="K284"/>
      <c r="L284"/>
      <c r="M284"/>
      <c r="N284"/>
      <c r="O284"/>
      <c r="P284"/>
      <c r="Q284"/>
      <c r="R284"/>
      <c r="S284"/>
      <c r="T284"/>
      <c r="U284"/>
      <c r="V284"/>
      <c r="W284"/>
      <c r="X284"/>
      <c r="Y284"/>
      <c r="Z284"/>
      <c r="AA284"/>
      <c r="AB284"/>
      <c r="AC284"/>
      <c r="AD284"/>
      <c r="AE284"/>
      <c r="AF284"/>
      <c r="AG284"/>
      <c r="AH284"/>
      <c r="AI284"/>
    </row>
    <row r="285" spans="1:35" s="95" customFormat="1" ht="15.6" customHeight="1">
      <c r="A285" s="161">
        <v>75014</v>
      </c>
      <c r="B285" s="161">
        <v>1</v>
      </c>
      <c r="C285" s="161">
        <v>3</v>
      </c>
      <c r="D285" s="161">
        <v>6</v>
      </c>
      <c r="E285" s="162" t="s">
        <v>790</v>
      </c>
      <c r="F285" s="164">
        <v>217356</v>
      </c>
      <c r="G285" s="164">
        <v>217356</v>
      </c>
      <c r="H285" s="364">
        <f t="shared" si="7"/>
        <v>0</v>
      </c>
      <c r="I285" s="372">
        <v>152981</v>
      </c>
      <c r="J285" s="522"/>
      <c r="K285"/>
      <c r="L285"/>
      <c r="M285"/>
      <c r="N285"/>
      <c r="O285"/>
      <c r="P285"/>
      <c r="Q285"/>
      <c r="R285"/>
      <c r="S285"/>
      <c r="T285"/>
      <c r="U285"/>
      <c r="V285"/>
      <c r="W285"/>
      <c r="X285"/>
      <c r="Y285"/>
      <c r="Z285"/>
      <c r="AA285"/>
      <c r="AB285"/>
      <c r="AC285"/>
      <c r="AD285"/>
      <c r="AE285"/>
      <c r="AF285"/>
      <c r="AG285"/>
      <c r="AH285"/>
      <c r="AI285"/>
    </row>
    <row r="286" spans="1:35" s="95" customFormat="1" ht="15.6" customHeight="1">
      <c r="A286" s="161">
        <v>75019</v>
      </c>
      <c r="B286" s="161">
        <v>1</v>
      </c>
      <c r="C286" s="161">
        <v>3</v>
      </c>
      <c r="D286" s="161">
        <v>6</v>
      </c>
      <c r="E286" s="162" t="s">
        <v>791</v>
      </c>
      <c r="F286" s="164">
        <v>153592</v>
      </c>
      <c r="G286" s="164">
        <v>144598</v>
      </c>
      <c r="H286" s="164">
        <f t="shared" si="7"/>
        <v>8994</v>
      </c>
      <c r="I286" s="164">
        <v>163070</v>
      </c>
      <c r="J286" s="522"/>
      <c r="K286"/>
      <c r="L286"/>
      <c r="M286"/>
      <c r="N286"/>
      <c r="O286"/>
      <c r="P286"/>
      <c r="Q286"/>
      <c r="R286"/>
      <c r="S286"/>
      <c r="T286"/>
      <c r="U286"/>
      <c r="V286"/>
      <c r="W286"/>
      <c r="X286"/>
      <c r="Y286"/>
      <c r="Z286"/>
      <c r="AA286"/>
      <c r="AB286"/>
      <c r="AC286"/>
      <c r="AD286"/>
      <c r="AE286"/>
      <c r="AF286"/>
      <c r="AG286"/>
      <c r="AH286"/>
      <c r="AI286"/>
    </row>
    <row r="287" spans="1:35" s="87" customFormat="1" ht="15.6" customHeight="1">
      <c r="A287" s="163"/>
      <c r="B287" s="163">
        <v>2</v>
      </c>
      <c r="C287" s="163">
        <v>3</v>
      </c>
      <c r="D287" s="163">
        <v>6</v>
      </c>
      <c r="E287" s="91" t="s">
        <v>185</v>
      </c>
      <c r="F287" s="319">
        <f>SUM(F288:F292)</f>
        <v>5452549</v>
      </c>
      <c r="G287" s="319">
        <f>SUM(G288:G292)</f>
        <v>6592854</v>
      </c>
      <c r="H287" s="319">
        <f t="shared" si="7"/>
        <v>-1140305</v>
      </c>
      <c r="I287" s="319">
        <f>SUM(I288:I292)</f>
        <v>10380450</v>
      </c>
      <c r="J287" s="522"/>
      <c r="K287"/>
      <c r="L287"/>
      <c r="M287"/>
      <c r="N287"/>
      <c r="O287"/>
      <c r="P287"/>
      <c r="Q287"/>
      <c r="R287"/>
      <c r="S287"/>
      <c r="T287"/>
      <c r="U287"/>
      <c r="V287"/>
      <c r="W287"/>
      <c r="X287"/>
      <c r="Y287"/>
      <c r="Z287"/>
      <c r="AA287"/>
      <c r="AB287"/>
      <c r="AC287"/>
      <c r="AD287"/>
      <c r="AE287"/>
      <c r="AF287"/>
      <c r="AG287"/>
      <c r="AH287"/>
      <c r="AI287"/>
    </row>
    <row r="288" spans="1:35" s="95" customFormat="1" ht="15.6" customHeight="1">
      <c r="A288" s="161">
        <v>75021</v>
      </c>
      <c r="B288" s="161">
        <v>2</v>
      </c>
      <c r="C288" s="161">
        <v>3</v>
      </c>
      <c r="D288" s="161">
        <v>6</v>
      </c>
      <c r="E288" s="162" t="s">
        <v>186</v>
      </c>
      <c r="F288" s="164">
        <v>225700</v>
      </c>
      <c r="G288" s="164">
        <v>165054</v>
      </c>
      <c r="H288" s="164">
        <f t="shared" si="7"/>
        <v>60646</v>
      </c>
      <c r="I288" s="164">
        <v>431133</v>
      </c>
      <c r="J288" s="522"/>
      <c r="K288"/>
      <c r="L288"/>
      <c r="M288"/>
      <c r="N288"/>
      <c r="O288"/>
      <c r="P288"/>
      <c r="Q288"/>
      <c r="R288"/>
      <c r="S288"/>
      <c r="T288"/>
      <c r="U288"/>
      <c r="V288"/>
      <c r="W288"/>
      <c r="X288"/>
      <c r="Y288"/>
      <c r="Z288"/>
      <c r="AA288"/>
      <c r="AB288"/>
      <c r="AC288"/>
      <c r="AD288"/>
      <c r="AE288"/>
      <c r="AF288"/>
      <c r="AG288"/>
      <c r="AH288"/>
      <c r="AI288"/>
    </row>
    <row r="289" spans="1:35" s="95" customFormat="1" ht="15.6" customHeight="1">
      <c r="A289" s="161">
        <v>75022</v>
      </c>
      <c r="B289" s="161">
        <v>2</v>
      </c>
      <c r="C289" s="161">
        <v>3</v>
      </c>
      <c r="D289" s="161">
        <v>6</v>
      </c>
      <c r="E289" s="162" t="s">
        <v>792</v>
      </c>
      <c r="F289" s="164">
        <v>2194812</v>
      </c>
      <c r="G289" s="164">
        <v>2923642</v>
      </c>
      <c r="H289" s="164">
        <f t="shared" si="7"/>
        <v>-728830</v>
      </c>
      <c r="I289" s="164">
        <v>3457487</v>
      </c>
      <c r="J289" s="522"/>
      <c r="K289"/>
      <c r="L289"/>
      <c r="M289"/>
      <c r="N289"/>
      <c r="O289"/>
      <c r="P289"/>
      <c r="Q289"/>
      <c r="R289"/>
      <c r="S289"/>
      <c r="T289"/>
      <c r="U289"/>
      <c r="V289"/>
      <c r="W289"/>
      <c r="X289"/>
      <c r="Y289"/>
      <c r="Z289"/>
      <c r="AA289"/>
      <c r="AB289"/>
      <c r="AC289"/>
      <c r="AD289"/>
      <c r="AE289"/>
      <c r="AF289"/>
      <c r="AG289"/>
      <c r="AH289"/>
      <c r="AI289"/>
    </row>
    <row r="290" spans="1:35" s="95" customFormat="1" ht="15.6" customHeight="1">
      <c r="A290" s="161">
        <v>75023</v>
      </c>
      <c r="B290" s="161">
        <v>2</v>
      </c>
      <c r="C290" s="161">
        <v>3</v>
      </c>
      <c r="D290" s="161">
        <v>6</v>
      </c>
      <c r="E290" s="162" t="s">
        <v>187</v>
      </c>
      <c r="F290" s="164">
        <v>40237</v>
      </c>
      <c r="G290" s="164">
        <v>25653</v>
      </c>
      <c r="H290" s="164">
        <f t="shared" si="7"/>
        <v>14584</v>
      </c>
      <c r="I290" s="164">
        <v>42538</v>
      </c>
      <c r="J290" s="522"/>
      <c r="K290"/>
      <c r="L290"/>
      <c r="M290"/>
      <c r="N290"/>
      <c r="O290"/>
      <c r="P290"/>
      <c r="Q290"/>
      <c r="R290"/>
      <c r="S290"/>
      <c r="T290"/>
      <c r="U290"/>
      <c r="V290"/>
      <c r="W290"/>
      <c r="X290"/>
      <c r="Y290"/>
      <c r="Z290"/>
      <c r="AA290"/>
      <c r="AB290"/>
      <c r="AC290"/>
      <c r="AD290"/>
      <c r="AE290"/>
      <c r="AF290"/>
      <c r="AG290"/>
      <c r="AH290"/>
      <c r="AI290"/>
    </row>
    <row r="291" spans="1:35" s="95" customFormat="1" ht="15.6" customHeight="1">
      <c r="A291" s="161">
        <v>75024</v>
      </c>
      <c r="B291" s="161">
        <v>2</v>
      </c>
      <c r="C291" s="161">
        <v>3</v>
      </c>
      <c r="D291" s="161">
        <v>6</v>
      </c>
      <c r="E291" s="162" t="s">
        <v>188</v>
      </c>
      <c r="F291" s="164">
        <v>2658400</v>
      </c>
      <c r="G291" s="164">
        <v>3270609</v>
      </c>
      <c r="H291" s="164">
        <f t="shared" si="7"/>
        <v>-612209</v>
      </c>
      <c r="I291" s="164">
        <v>5865292</v>
      </c>
      <c r="J291" s="522"/>
      <c r="K291"/>
      <c r="L291"/>
      <c r="M291"/>
      <c r="N291"/>
      <c r="O291"/>
      <c r="P291"/>
      <c r="Q291"/>
      <c r="R291"/>
      <c r="S291"/>
      <c r="T291"/>
      <c r="U291"/>
      <c r="V291"/>
      <c r="W291"/>
      <c r="X291"/>
      <c r="Y291"/>
      <c r="Z291"/>
      <c r="AA291"/>
      <c r="AB291"/>
      <c r="AC291"/>
      <c r="AD291"/>
      <c r="AE291"/>
      <c r="AF291"/>
      <c r="AG291"/>
      <c r="AH291"/>
      <c r="AI291"/>
    </row>
    <row r="292" spans="1:35" s="95" customFormat="1" ht="15.6" customHeight="1">
      <c r="A292" s="161">
        <v>75025</v>
      </c>
      <c r="B292" s="161">
        <v>2</v>
      </c>
      <c r="C292" s="161">
        <v>3</v>
      </c>
      <c r="D292" s="161">
        <v>6</v>
      </c>
      <c r="E292" s="162" t="s">
        <v>189</v>
      </c>
      <c r="F292" s="164">
        <v>333400</v>
      </c>
      <c r="G292" s="164">
        <v>207896</v>
      </c>
      <c r="H292" s="164">
        <f t="shared" si="7"/>
        <v>125504</v>
      </c>
      <c r="I292" s="164">
        <v>584000</v>
      </c>
      <c r="J292" s="522"/>
      <c r="K292"/>
      <c r="L292"/>
      <c r="M292"/>
      <c r="N292"/>
      <c r="O292"/>
      <c r="P292"/>
      <c r="Q292"/>
      <c r="R292"/>
      <c r="S292"/>
      <c r="T292"/>
      <c r="U292"/>
      <c r="V292"/>
      <c r="W292"/>
      <c r="X292"/>
      <c r="Y292"/>
      <c r="Z292"/>
      <c r="AA292"/>
      <c r="AB292"/>
      <c r="AC292"/>
      <c r="AD292"/>
      <c r="AE292"/>
      <c r="AF292"/>
      <c r="AG292"/>
      <c r="AH292"/>
      <c r="AI292"/>
    </row>
    <row r="293" spans="1:35" s="87" customFormat="1" ht="15.6" customHeight="1">
      <c r="A293" s="163"/>
      <c r="B293" s="163">
        <v>3</v>
      </c>
      <c r="C293" s="163">
        <v>3</v>
      </c>
      <c r="D293" s="163">
        <v>6</v>
      </c>
      <c r="E293" s="91" t="s">
        <v>793</v>
      </c>
      <c r="F293" s="319">
        <f>SUM(F294:F313)</f>
        <v>14313838</v>
      </c>
      <c r="G293" s="319">
        <f>SUM(G294:G313)</f>
        <v>7552259</v>
      </c>
      <c r="H293" s="319">
        <f>F293-G293</f>
        <v>6761579</v>
      </c>
      <c r="I293" s="319">
        <f>SUM(I294:I313)</f>
        <v>23844582</v>
      </c>
      <c r="J293" s="522"/>
      <c r="K293"/>
      <c r="L293"/>
      <c r="M293"/>
      <c r="N293"/>
      <c r="O293"/>
      <c r="P293"/>
      <c r="Q293"/>
      <c r="R293"/>
      <c r="S293"/>
      <c r="T293"/>
      <c r="U293"/>
      <c r="V293"/>
      <c r="W293"/>
      <c r="X293"/>
      <c r="Y293"/>
      <c r="Z293"/>
      <c r="AA293"/>
      <c r="AB293"/>
      <c r="AC293"/>
      <c r="AD293"/>
      <c r="AE293"/>
      <c r="AF293"/>
      <c r="AG293"/>
      <c r="AH293"/>
      <c r="AI293"/>
    </row>
    <row r="294" spans="1:35" s="95" customFormat="1" ht="15.6" customHeight="1">
      <c r="A294" s="161">
        <v>75032</v>
      </c>
      <c r="B294" s="161">
        <v>3</v>
      </c>
      <c r="C294" s="161">
        <v>3</v>
      </c>
      <c r="D294" s="161">
        <v>6</v>
      </c>
      <c r="E294" s="162" t="s">
        <v>190</v>
      </c>
      <c r="F294" s="164">
        <v>1541504</v>
      </c>
      <c r="G294" s="164">
        <v>1679325</v>
      </c>
      <c r="H294" s="164">
        <f t="shared" si="7"/>
        <v>-137821</v>
      </c>
      <c r="I294" s="164">
        <v>2156810</v>
      </c>
      <c r="J294" s="522"/>
      <c r="K294"/>
      <c r="L294"/>
      <c r="M294"/>
      <c r="N294"/>
      <c r="O294"/>
      <c r="P294"/>
      <c r="Q294"/>
      <c r="R294"/>
      <c r="S294"/>
      <c r="T294"/>
      <c r="U294"/>
      <c r="V294"/>
      <c r="W294"/>
      <c r="X294"/>
      <c r="Y294"/>
      <c r="Z294"/>
      <c r="AA294"/>
      <c r="AB294"/>
      <c r="AC294"/>
      <c r="AD294"/>
      <c r="AE294"/>
      <c r="AF294"/>
      <c r="AG294"/>
      <c r="AH294"/>
      <c r="AI294"/>
    </row>
    <row r="295" spans="1:35" s="95" customFormat="1" ht="15.6" customHeight="1">
      <c r="A295" s="161">
        <v>75035</v>
      </c>
      <c r="B295" s="161">
        <v>3</v>
      </c>
      <c r="C295" s="161">
        <v>3</v>
      </c>
      <c r="D295" s="161">
        <v>6</v>
      </c>
      <c r="E295" s="162" t="s">
        <v>794</v>
      </c>
      <c r="F295" s="164">
        <v>591601</v>
      </c>
      <c r="G295" s="164">
        <v>513427</v>
      </c>
      <c r="H295" s="164">
        <f t="shared" si="7"/>
        <v>78174</v>
      </c>
      <c r="I295" s="164">
        <v>547125</v>
      </c>
      <c r="J295" s="522"/>
      <c r="K295"/>
      <c r="L295"/>
      <c r="M295"/>
      <c r="N295"/>
      <c r="O295"/>
      <c r="P295"/>
      <c r="Q295"/>
      <c r="R295"/>
      <c r="S295"/>
      <c r="T295"/>
      <c r="U295"/>
      <c r="V295"/>
      <c r="W295"/>
      <c r="X295"/>
      <c r="Y295"/>
      <c r="Z295"/>
      <c r="AA295"/>
      <c r="AB295"/>
      <c r="AC295"/>
      <c r="AD295"/>
      <c r="AE295"/>
      <c r="AF295"/>
      <c r="AG295"/>
      <c r="AH295"/>
      <c r="AI295"/>
    </row>
    <row r="296" spans="1:35" s="95" customFormat="1" ht="15.6" customHeight="1">
      <c r="A296" s="161">
        <v>75041</v>
      </c>
      <c r="B296" s="161">
        <v>3</v>
      </c>
      <c r="C296" s="161">
        <v>3</v>
      </c>
      <c r="D296" s="161">
        <v>6</v>
      </c>
      <c r="E296" s="162" t="s">
        <v>191</v>
      </c>
      <c r="F296" s="164">
        <v>865117</v>
      </c>
      <c r="G296" s="164">
        <v>368325</v>
      </c>
      <c r="H296" s="164">
        <f t="shared" si="7"/>
        <v>496792</v>
      </c>
      <c r="I296" s="164">
        <v>687156</v>
      </c>
      <c r="J296" s="522"/>
      <c r="K296"/>
      <c r="L296"/>
      <c r="M296"/>
      <c r="N296"/>
      <c r="O296"/>
      <c r="P296"/>
      <c r="Q296"/>
      <c r="R296"/>
      <c r="S296"/>
      <c r="T296"/>
      <c r="U296"/>
      <c r="V296"/>
      <c r="W296"/>
      <c r="X296"/>
      <c r="Y296"/>
      <c r="Z296"/>
      <c r="AA296"/>
      <c r="AB296"/>
      <c r="AC296"/>
      <c r="AD296"/>
      <c r="AE296"/>
      <c r="AF296"/>
      <c r="AG296"/>
      <c r="AH296"/>
      <c r="AI296"/>
    </row>
    <row r="297" spans="1:35" s="95" customFormat="1" ht="15.6" customHeight="1">
      <c r="A297" s="161">
        <v>75042</v>
      </c>
      <c r="B297" s="161">
        <v>3</v>
      </c>
      <c r="C297" s="161">
        <v>3</v>
      </c>
      <c r="D297" s="161">
        <v>6</v>
      </c>
      <c r="E297" s="162" t="s">
        <v>192</v>
      </c>
      <c r="F297" s="164">
        <v>550</v>
      </c>
      <c r="G297" s="164">
        <v>550</v>
      </c>
      <c r="H297" s="364">
        <f>F297-G297</f>
        <v>0</v>
      </c>
      <c r="I297" s="164">
        <v>438</v>
      </c>
      <c r="J297" s="522"/>
      <c r="K297"/>
      <c r="L297"/>
      <c r="M297"/>
      <c r="N297"/>
      <c r="O297"/>
      <c r="P297"/>
      <c r="Q297"/>
      <c r="R297"/>
      <c r="S297"/>
      <c r="T297"/>
      <c r="U297"/>
      <c r="V297"/>
      <c r="W297"/>
      <c r="X297"/>
      <c r="Y297"/>
      <c r="Z297"/>
      <c r="AA297"/>
      <c r="AB297"/>
      <c r="AC297"/>
      <c r="AD297"/>
      <c r="AE297"/>
      <c r="AF297"/>
      <c r="AG297"/>
      <c r="AH297"/>
      <c r="AI297"/>
    </row>
    <row r="298" spans="1:35" s="95" customFormat="1" ht="15.6" customHeight="1">
      <c r="A298" s="161">
        <v>75043</v>
      </c>
      <c r="B298" s="161">
        <v>3</v>
      </c>
      <c r="C298" s="161">
        <v>3</v>
      </c>
      <c r="D298" s="161">
        <v>6</v>
      </c>
      <c r="E298" s="162" t="s">
        <v>795</v>
      </c>
      <c r="F298" s="164">
        <v>92669</v>
      </c>
      <c r="G298" s="164">
        <v>92669</v>
      </c>
      <c r="H298" s="364">
        <f>F298-G298</f>
        <v>0</v>
      </c>
      <c r="I298" s="372">
        <v>109258</v>
      </c>
      <c r="J298" s="522"/>
      <c r="K298"/>
      <c r="L298"/>
      <c r="M298"/>
      <c r="N298"/>
      <c r="O298"/>
      <c r="P298"/>
      <c r="Q298"/>
      <c r="R298"/>
      <c r="S298"/>
      <c r="T298"/>
      <c r="U298"/>
      <c r="V298"/>
      <c r="W298"/>
      <c r="X298"/>
      <c r="Y298"/>
      <c r="Z298"/>
      <c r="AA298"/>
      <c r="AB298"/>
      <c r="AC298"/>
      <c r="AD298"/>
      <c r="AE298"/>
      <c r="AF298"/>
      <c r="AG298"/>
      <c r="AH298"/>
      <c r="AI298"/>
    </row>
    <row r="299" spans="1:35" s="95" customFormat="1" ht="15.6" customHeight="1">
      <c r="A299" s="161">
        <v>75051</v>
      </c>
      <c r="B299" s="161">
        <v>3</v>
      </c>
      <c r="C299" s="161">
        <v>3</v>
      </c>
      <c r="D299" s="161">
        <v>6</v>
      </c>
      <c r="E299" s="162" t="s">
        <v>193</v>
      </c>
      <c r="F299" s="164">
        <v>1178561</v>
      </c>
      <c r="G299" s="164">
        <v>1159604</v>
      </c>
      <c r="H299" s="164">
        <f t="shared" si="7"/>
        <v>18957</v>
      </c>
      <c r="I299" s="164">
        <v>1094440</v>
      </c>
      <c r="J299" s="522"/>
      <c r="K299"/>
      <c r="L299"/>
      <c r="M299"/>
      <c r="N299"/>
      <c r="O299"/>
      <c r="P299"/>
      <c r="Q299"/>
      <c r="R299"/>
      <c r="S299"/>
      <c r="T299"/>
      <c r="U299"/>
      <c r="V299"/>
      <c r="W299"/>
      <c r="X299"/>
      <c r="Y299"/>
      <c r="Z299"/>
      <c r="AA299"/>
      <c r="AB299"/>
      <c r="AC299"/>
      <c r="AD299"/>
      <c r="AE299"/>
      <c r="AF299"/>
      <c r="AG299"/>
      <c r="AH299"/>
      <c r="AI299"/>
    </row>
    <row r="300" spans="1:35" s="95" customFormat="1" ht="15.6" customHeight="1">
      <c r="A300" s="161">
        <v>75081</v>
      </c>
      <c r="B300" s="161">
        <v>3</v>
      </c>
      <c r="C300" s="161">
        <v>3</v>
      </c>
      <c r="D300" s="161">
        <v>6</v>
      </c>
      <c r="E300" s="162" t="s">
        <v>796</v>
      </c>
      <c r="F300" s="164">
        <v>40882</v>
      </c>
      <c r="G300" s="164">
        <v>37610</v>
      </c>
      <c r="H300" s="164">
        <f t="shared" si="7"/>
        <v>3272</v>
      </c>
      <c r="I300" s="164">
        <v>18776</v>
      </c>
      <c r="J300" s="522"/>
      <c r="K300"/>
      <c r="L300"/>
      <c r="M300"/>
      <c r="N300"/>
      <c r="O300"/>
      <c r="P300"/>
      <c r="Q300"/>
      <c r="R300"/>
      <c r="S300"/>
      <c r="T300"/>
      <c r="U300"/>
      <c r="V300"/>
      <c r="W300"/>
      <c r="X300"/>
      <c r="Y300"/>
      <c r="Z300"/>
      <c r="AA300"/>
      <c r="AB300"/>
      <c r="AC300"/>
      <c r="AD300"/>
      <c r="AE300"/>
      <c r="AF300"/>
      <c r="AG300"/>
      <c r="AH300"/>
      <c r="AI300"/>
    </row>
    <row r="301" spans="1:35" s="95" customFormat="1" ht="15.6" customHeight="1">
      <c r="A301" s="161">
        <v>75999</v>
      </c>
      <c r="B301" s="161">
        <v>3</v>
      </c>
      <c r="C301" s="161">
        <v>3</v>
      </c>
      <c r="D301" s="161">
        <v>6</v>
      </c>
      <c r="E301" s="162" t="s">
        <v>194</v>
      </c>
      <c r="F301" s="164">
        <v>570048</v>
      </c>
      <c r="G301" s="164">
        <v>482558</v>
      </c>
      <c r="H301" s="164">
        <f t="shared" si="7"/>
        <v>87490</v>
      </c>
      <c r="I301" s="164">
        <v>548924</v>
      </c>
      <c r="J301" s="522"/>
      <c r="K301"/>
      <c r="L301"/>
      <c r="M301"/>
      <c r="N301"/>
      <c r="O301"/>
      <c r="P301"/>
      <c r="Q301"/>
      <c r="R301"/>
      <c r="S301"/>
      <c r="T301"/>
      <c r="U301"/>
      <c r="V301"/>
      <c r="W301"/>
      <c r="X301"/>
      <c r="Y301"/>
      <c r="Z301"/>
      <c r="AA301"/>
      <c r="AB301"/>
      <c r="AC301"/>
      <c r="AD301"/>
      <c r="AE301"/>
      <c r="AF301"/>
      <c r="AG301"/>
      <c r="AH301"/>
      <c r="AI301"/>
    </row>
    <row r="302" spans="1:35" s="95" customFormat="1" ht="15.6" customHeight="1">
      <c r="A302" s="161">
        <v>99012</v>
      </c>
      <c r="B302" s="161">
        <v>3</v>
      </c>
      <c r="C302" s="161">
        <v>3</v>
      </c>
      <c r="D302" s="161">
        <v>6</v>
      </c>
      <c r="E302" s="162" t="s">
        <v>195</v>
      </c>
      <c r="F302" s="164">
        <v>102907</v>
      </c>
      <c r="G302" s="164">
        <v>66230</v>
      </c>
      <c r="H302" s="164">
        <f t="shared" ref="H302:H312" si="8">F302-G302</f>
        <v>36677</v>
      </c>
      <c r="I302" s="164">
        <v>89154</v>
      </c>
      <c r="J302" s="522"/>
      <c r="K302"/>
      <c r="L302"/>
      <c r="M302"/>
      <c r="N302"/>
      <c r="O302"/>
      <c r="P302"/>
      <c r="Q302"/>
      <c r="R302"/>
      <c r="S302"/>
      <c r="T302"/>
      <c r="U302"/>
      <c r="V302"/>
      <c r="W302"/>
      <c r="X302"/>
      <c r="Y302"/>
      <c r="Z302"/>
      <c r="AA302"/>
      <c r="AB302"/>
      <c r="AC302"/>
      <c r="AD302"/>
      <c r="AE302"/>
      <c r="AF302"/>
      <c r="AG302"/>
      <c r="AH302"/>
      <c r="AI302"/>
    </row>
    <row r="303" spans="1:35" s="95" customFormat="1" ht="15.6" customHeight="1">
      <c r="A303" s="161">
        <v>99013</v>
      </c>
      <c r="B303" s="161">
        <v>3</v>
      </c>
      <c r="C303" s="161">
        <v>3</v>
      </c>
      <c r="D303" s="161">
        <v>6</v>
      </c>
      <c r="E303" s="162" t="s">
        <v>196</v>
      </c>
      <c r="F303" s="364">
        <v>0</v>
      </c>
      <c r="G303" s="164">
        <v>369</v>
      </c>
      <c r="H303" s="164">
        <f t="shared" si="8"/>
        <v>-369</v>
      </c>
      <c r="I303" s="164">
        <v>3</v>
      </c>
      <c r="J303" s="522"/>
      <c r="K303"/>
      <c r="L303"/>
      <c r="M303"/>
      <c r="N303"/>
      <c r="O303"/>
      <c r="P303"/>
      <c r="Q303"/>
      <c r="R303"/>
      <c r="S303"/>
      <c r="T303"/>
      <c r="U303"/>
      <c r="V303"/>
      <c r="W303"/>
      <c r="X303"/>
      <c r="Y303"/>
      <c r="Z303"/>
      <c r="AA303"/>
      <c r="AB303"/>
      <c r="AC303"/>
      <c r="AD303"/>
      <c r="AE303"/>
      <c r="AF303"/>
      <c r="AG303"/>
      <c r="AH303"/>
      <c r="AI303"/>
    </row>
    <row r="304" spans="1:35" s="95" customFormat="1" ht="15.6" customHeight="1">
      <c r="A304" s="161">
        <v>99014</v>
      </c>
      <c r="B304" s="161">
        <v>3</v>
      </c>
      <c r="C304" s="161">
        <v>3</v>
      </c>
      <c r="D304" s="161">
        <v>6</v>
      </c>
      <c r="E304" s="162" t="s">
        <v>797</v>
      </c>
      <c r="F304" s="364">
        <v>0</v>
      </c>
      <c r="G304" s="364">
        <v>0</v>
      </c>
      <c r="H304" s="364">
        <f>F304-G304</f>
        <v>0</v>
      </c>
      <c r="I304" s="164">
        <v>163</v>
      </c>
      <c r="J304" s="522"/>
      <c r="K304"/>
      <c r="L304"/>
      <c r="M304"/>
      <c r="N304"/>
      <c r="O304"/>
      <c r="P304"/>
      <c r="Q304"/>
      <c r="R304"/>
      <c r="S304"/>
      <c r="T304"/>
      <c r="U304"/>
      <c r="V304"/>
      <c r="W304"/>
      <c r="X304"/>
      <c r="Y304"/>
      <c r="Z304"/>
      <c r="AA304"/>
      <c r="AB304"/>
      <c r="AC304"/>
      <c r="AD304"/>
      <c r="AE304"/>
      <c r="AF304"/>
      <c r="AG304"/>
      <c r="AH304"/>
      <c r="AI304"/>
    </row>
    <row r="305" spans="1:35" s="95" customFormat="1" ht="15.6" customHeight="1">
      <c r="A305" s="161">
        <v>99016</v>
      </c>
      <c r="B305" s="161">
        <v>3</v>
      </c>
      <c r="C305" s="161">
        <v>3</v>
      </c>
      <c r="D305" s="161">
        <v>6</v>
      </c>
      <c r="E305" s="162" t="s">
        <v>798</v>
      </c>
      <c r="F305" s="364">
        <v>0</v>
      </c>
      <c r="G305" s="364">
        <v>0</v>
      </c>
      <c r="H305" s="364">
        <f>F305-G305</f>
        <v>0</v>
      </c>
      <c r="I305" s="164">
        <v>420</v>
      </c>
      <c r="J305" s="522"/>
      <c r="K305"/>
      <c r="L305"/>
      <c r="M305"/>
      <c r="N305"/>
      <c r="O305"/>
      <c r="P305"/>
      <c r="Q305"/>
      <c r="R305"/>
      <c r="S305"/>
      <c r="T305"/>
      <c r="U305"/>
      <c r="V305"/>
      <c r="W305"/>
      <c r="X305"/>
      <c r="Y305"/>
      <c r="Z305"/>
      <c r="AA305"/>
      <c r="AB305"/>
      <c r="AC305"/>
      <c r="AD305"/>
      <c r="AE305"/>
      <c r="AF305"/>
      <c r="AG305"/>
      <c r="AH305"/>
      <c r="AI305"/>
    </row>
    <row r="306" spans="1:35" s="95" customFormat="1" ht="15.6" customHeight="1">
      <c r="A306" s="161">
        <v>99017</v>
      </c>
      <c r="B306" s="161">
        <v>3</v>
      </c>
      <c r="C306" s="161">
        <v>3</v>
      </c>
      <c r="D306" s="161">
        <v>6</v>
      </c>
      <c r="E306" s="162" t="s">
        <v>799</v>
      </c>
      <c r="F306" s="164">
        <v>601279</v>
      </c>
      <c r="G306" s="164">
        <v>237472</v>
      </c>
      <c r="H306" s="164">
        <f t="shared" si="8"/>
        <v>363807</v>
      </c>
      <c r="I306" s="164">
        <v>424858</v>
      </c>
      <c r="J306" s="522"/>
      <c r="K306"/>
      <c r="L306"/>
      <c r="M306"/>
      <c r="N306"/>
      <c r="O306"/>
      <c r="P306"/>
      <c r="Q306"/>
      <c r="R306"/>
      <c r="S306"/>
      <c r="T306"/>
      <c r="U306"/>
      <c r="V306"/>
      <c r="W306"/>
      <c r="X306"/>
      <c r="Y306"/>
      <c r="Z306"/>
      <c r="AA306"/>
      <c r="AB306"/>
      <c r="AC306"/>
      <c r="AD306"/>
      <c r="AE306"/>
      <c r="AF306"/>
      <c r="AG306"/>
      <c r="AH306"/>
      <c r="AI306"/>
    </row>
    <row r="307" spans="1:35" s="95" customFormat="1" ht="15.6" customHeight="1">
      <c r="A307" s="161">
        <v>99018</v>
      </c>
      <c r="B307" s="161">
        <v>3</v>
      </c>
      <c r="C307" s="161">
        <v>3</v>
      </c>
      <c r="D307" s="161">
        <v>6</v>
      </c>
      <c r="E307" s="162" t="s">
        <v>800</v>
      </c>
      <c r="F307" s="164">
        <v>199655</v>
      </c>
      <c r="G307" s="164">
        <v>184915</v>
      </c>
      <c r="H307" s="164">
        <f t="shared" si="8"/>
        <v>14740</v>
      </c>
      <c r="I307" s="164">
        <v>175596</v>
      </c>
      <c r="J307" s="522"/>
      <c r="K307"/>
      <c r="L307"/>
      <c r="M307"/>
      <c r="N307"/>
      <c r="O307"/>
      <c r="P307"/>
      <c r="Q307"/>
      <c r="R307"/>
      <c r="S307"/>
      <c r="T307"/>
      <c r="U307"/>
      <c r="V307"/>
      <c r="W307"/>
      <c r="X307"/>
      <c r="Y307"/>
      <c r="Z307"/>
      <c r="AA307"/>
      <c r="AB307"/>
      <c r="AC307"/>
      <c r="AD307"/>
      <c r="AE307"/>
      <c r="AF307"/>
      <c r="AG307"/>
      <c r="AH307"/>
      <c r="AI307"/>
    </row>
    <row r="308" spans="1:35" s="95" customFormat="1" ht="15.6" customHeight="1">
      <c r="A308" s="161">
        <v>99019</v>
      </c>
      <c r="B308" s="161">
        <v>3</v>
      </c>
      <c r="C308" s="161">
        <v>3</v>
      </c>
      <c r="D308" s="161">
        <v>6</v>
      </c>
      <c r="E308" s="162" t="s">
        <v>801</v>
      </c>
      <c r="F308" s="164">
        <v>456065</v>
      </c>
      <c r="G308" s="164">
        <v>563862</v>
      </c>
      <c r="H308" s="164">
        <f t="shared" si="8"/>
        <v>-107797</v>
      </c>
      <c r="I308" s="164">
        <v>548046</v>
      </c>
      <c r="J308" s="522"/>
      <c r="K308"/>
      <c r="L308"/>
      <c r="M308"/>
      <c r="N308"/>
      <c r="O308"/>
      <c r="P308"/>
      <c r="Q308"/>
      <c r="R308"/>
      <c r="S308"/>
      <c r="T308"/>
      <c r="U308"/>
      <c r="V308"/>
      <c r="W308"/>
      <c r="X308"/>
      <c r="Y308"/>
      <c r="Z308"/>
      <c r="AA308"/>
      <c r="AB308"/>
      <c r="AC308"/>
      <c r="AD308"/>
      <c r="AE308"/>
      <c r="AF308"/>
      <c r="AG308"/>
      <c r="AH308"/>
      <c r="AI308"/>
    </row>
    <row r="309" spans="1:35" s="95" customFormat="1" ht="30" customHeight="1">
      <c r="A309" s="182">
        <v>99020</v>
      </c>
      <c r="B309" s="182">
        <v>3</v>
      </c>
      <c r="C309" s="182">
        <v>3</v>
      </c>
      <c r="D309" s="182">
        <v>6</v>
      </c>
      <c r="E309" s="219" t="s">
        <v>802</v>
      </c>
      <c r="F309" s="364">
        <v>0</v>
      </c>
      <c r="G309" s="372">
        <v>88</v>
      </c>
      <c r="H309" s="164">
        <f>F309-G309</f>
        <v>-88</v>
      </c>
      <c r="I309" s="364">
        <v>0</v>
      </c>
      <c r="J309" s="522"/>
      <c r="K309"/>
      <c r="L309"/>
      <c r="M309"/>
      <c r="N309"/>
      <c r="O309"/>
      <c r="P309"/>
      <c r="Q309"/>
      <c r="R309"/>
      <c r="S309"/>
      <c r="T309"/>
      <c r="U309"/>
      <c r="V309"/>
      <c r="W309"/>
      <c r="X309"/>
      <c r="Y309"/>
      <c r="Z309"/>
      <c r="AA309"/>
      <c r="AB309"/>
      <c r="AC309"/>
      <c r="AD309"/>
      <c r="AE309"/>
      <c r="AF309"/>
      <c r="AG309"/>
      <c r="AH309"/>
      <c r="AI309"/>
    </row>
    <row r="310" spans="1:35" s="95" customFormat="1" ht="15.6" customHeight="1">
      <c r="A310" s="161">
        <v>99042</v>
      </c>
      <c r="B310" s="161">
        <v>3</v>
      </c>
      <c r="C310" s="161">
        <v>3</v>
      </c>
      <c r="D310" s="161">
        <v>6</v>
      </c>
      <c r="E310" s="162" t="s">
        <v>803</v>
      </c>
      <c r="F310" s="164">
        <v>260000</v>
      </c>
      <c r="G310" s="164">
        <v>100212</v>
      </c>
      <c r="H310" s="164">
        <f t="shared" si="8"/>
        <v>159788</v>
      </c>
      <c r="I310" s="164">
        <v>987244</v>
      </c>
      <c r="J310" s="522"/>
      <c r="K310"/>
      <c r="L310"/>
      <c r="M310"/>
      <c r="N310"/>
      <c r="O310"/>
      <c r="P310"/>
      <c r="Q310"/>
      <c r="R310"/>
      <c r="S310"/>
      <c r="T310"/>
      <c r="U310"/>
      <c r="V310"/>
      <c r="W310"/>
      <c r="X310"/>
      <c r="Y310"/>
      <c r="Z310"/>
      <c r="AA310"/>
      <c r="AB310"/>
      <c r="AC310"/>
      <c r="AD310"/>
      <c r="AE310"/>
      <c r="AF310"/>
      <c r="AG310"/>
      <c r="AH310"/>
      <c r="AI310"/>
    </row>
    <row r="311" spans="1:35" s="95" customFormat="1" ht="15.6" customHeight="1">
      <c r="A311" s="161">
        <v>99043</v>
      </c>
      <c r="B311" s="161">
        <v>3</v>
      </c>
      <c r="C311" s="161">
        <v>3</v>
      </c>
      <c r="D311" s="161">
        <v>6</v>
      </c>
      <c r="E311" s="162" t="s">
        <v>1011</v>
      </c>
      <c r="F311" s="364">
        <v>0</v>
      </c>
      <c r="G311" s="372">
        <v>132544</v>
      </c>
      <c r="H311" s="372">
        <f t="shared" si="8"/>
        <v>-132544</v>
      </c>
      <c r="I311" s="364">
        <v>0</v>
      </c>
      <c r="J311" s="522"/>
      <c r="K311"/>
      <c r="L311"/>
      <c r="M311"/>
      <c r="N311"/>
      <c r="O311"/>
      <c r="P311"/>
      <c r="Q311"/>
      <c r="R311"/>
      <c r="S311"/>
      <c r="T311"/>
      <c r="U311"/>
      <c r="V311"/>
      <c r="W311"/>
      <c r="X311"/>
      <c r="Y311"/>
      <c r="Z311"/>
      <c r="AA311"/>
      <c r="AB311"/>
      <c r="AC311"/>
      <c r="AD311"/>
      <c r="AE311"/>
      <c r="AF311"/>
      <c r="AG311"/>
      <c r="AH311"/>
      <c r="AI311"/>
    </row>
    <row r="312" spans="1:35" s="95" customFormat="1" ht="15.6" customHeight="1">
      <c r="A312" s="161">
        <v>99993</v>
      </c>
      <c r="B312" s="161">
        <v>3</v>
      </c>
      <c r="C312" s="161">
        <v>3</v>
      </c>
      <c r="D312" s="161">
        <v>6</v>
      </c>
      <c r="E312" s="162" t="s">
        <v>788</v>
      </c>
      <c r="F312" s="164">
        <v>7813000</v>
      </c>
      <c r="G312" s="164">
        <v>1921551</v>
      </c>
      <c r="H312" s="164">
        <f t="shared" si="8"/>
        <v>5891449</v>
      </c>
      <c r="I312" s="164">
        <v>16437252</v>
      </c>
      <c r="J312" s="522"/>
      <c r="K312"/>
      <c r="L312"/>
      <c r="M312"/>
      <c r="N312"/>
      <c r="O312"/>
      <c r="P312"/>
      <c r="Q312"/>
      <c r="R312"/>
      <c r="S312"/>
      <c r="T312"/>
      <c r="U312"/>
      <c r="V312"/>
      <c r="W312"/>
      <c r="X312"/>
      <c r="Y312"/>
      <c r="Z312"/>
      <c r="AA312"/>
      <c r="AB312"/>
      <c r="AC312"/>
      <c r="AD312"/>
      <c r="AE312"/>
      <c r="AF312"/>
      <c r="AG312"/>
      <c r="AH312"/>
      <c r="AI312"/>
    </row>
    <row r="313" spans="1:35" s="95" customFormat="1" ht="15.6" customHeight="1">
      <c r="A313" s="161">
        <v>99995</v>
      </c>
      <c r="B313" s="161">
        <v>3</v>
      </c>
      <c r="C313" s="161">
        <v>3</v>
      </c>
      <c r="D313" s="161">
        <v>6</v>
      </c>
      <c r="E313" s="162" t="s">
        <v>197</v>
      </c>
      <c r="F313" s="364">
        <v>0</v>
      </c>
      <c r="G313" s="164">
        <v>10948</v>
      </c>
      <c r="H313" s="164">
        <f t="shared" si="7"/>
        <v>-10948</v>
      </c>
      <c r="I313" s="164">
        <v>18919</v>
      </c>
      <c r="J313" s="522"/>
      <c r="K313"/>
      <c r="L313"/>
      <c r="M313"/>
      <c r="N313"/>
      <c r="O313"/>
      <c r="P313"/>
      <c r="Q313"/>
      <c r="R313"/>
      <c r="S313"/>
      <c r="T313"/>
      <c r="U313"/>
      <c r="V313"/>
      <c r="W313"/>
      <c r="X313"/>
      <c r="Y313"/>
      <c r="Z313"/>
      <c r="AA313"/>
      <c r="AB313"/>
      <c r="AC313"/>
      <c r="AD313"/>
      <c r="AE313"/>
      <c r="AF313"/>
      <c r="AG313"/>
      <c r="AH313"/>
      <c r="AI313"/>
    </row>
    <row r="314" spans="1:35" s="87" customFormat="1" ht="15.6" customHeight="1">
      <c r="A314" s="163"/>
      <c r="B314" s="163">
        <v>4</v>
      </c>
      <c r="C314" s="163">
        <v>3</v>
      </c>
      <c r="D314" s="163">
        <v>6</v>
      </c>
      <c r="E314" s="91" t="s">
        <v>198</v>
      </c>
      <c r="F314" s="319">
        <f>SUM(F315:F320)</f>
        <v>6784223</v>
      </c>
      <c r="G314" s="319">
        <f>SUM(G315:G320)</f>
        <v>6174202</v>
      </c>
      <c r="H314" s="319">
        <f>F314-G314</f>
        <v>610021</v>
      </c>
      <c r="I314" s="319">
        <f>SUM(I315:I320)</f>
        <v>4796850</v>
      </c>
      <c r="J314" s="522"/>
      <c r="K314"/>
      <c r="L314"/>
      <c r="M314"/>
      <c r="N314"/>
      <c r="O314"/>
      <c r="P314"/>
      <c r="Q314"/>
      <c r="R314"/>
      <c r="S314"/>
      <c r="T314"/>
      <c r="U314"/>
      <c r="V314"/>
      <c r="W314"/>
      <c r="X314"/>
      <c r="Y314"/>
      <c r="Z314"/>
      <c r="AA314"/>
      <c r="AB314"/>
      <c r="AC314"/>
      <c r="AD314"/>
      <c r="AE314"/>
      <c r="AF314"/>
      <c r="AG314"/>
      <c r="AH314"/>
      <c r="AI314"/>
    </row>
    <row r="315" spans="1:35" s="95" customFormat="1" ht="15.6" customHeight="1">
      <c r="A315" s="161">
        <v>74012</v>
      </c>
      <c r="B315" s="161">
        <v>4</v>
      </c>
      <c r="C315" s="161">
        <v>3</v>
      </c>
      <c r="D315" s="161">
        <v>6</v>
      </c>
      <c r="E315" s="162" t="s">
        <v>199</v>
      </c>
      <c r="F315" s="164">
        <v>1310525</v>
      </c>
      <c r="G315" s="164">
        <v>1124608</v>
      </c>
      <c r="H315" s="164">
        <f t="shared" si="7"/>
        <v>185917</v>
      </c>
      <c r="I315" s="164">
        <v>1327733</v>
      </c>
      <c r="J315" s="522"/>
      <c r="K315"/>
      <c r="L315"/>
      <c r="M315"/>
      <c r="N315"/>
      <c r="O315"/>
      <c r="P315"/>
      <c r="Q315"/>
      <c r="R315"/>
      <c r="S315"/>
      <c r="T315"/>
      <c r="U315"/>
      <c r="V315"/>
      <c r="W315"/>
      <c r="X315"/>
      <c r="Y315"/>
      <c r="Z315"/>
      <c r="AA315"/>
      <c r="AB315"/>
      <c r="AC315"/>
      <c r="AD315"/>
      <c r="AE315"/>
      <c r="AF315"/>
      <c r="AG315"/>
      <c r="AH315"/>
      <c r="AI315"/>
    </row>
    <row r="316" spans="1:35" s="95" customFormat="1" ht="15.6" customHeight="1">
      <c r="A316" s="161">
        <v>74013</v>
      </c>
      <c r="B316" s="161">
        <v>4</v>
      </c>
      <c r="C316" s="161">
        <v>3</v>
      </c>
      <c r="D316" s="161">
        <v>6</v>
      </c>
      <c r="E316" s="162" t="s">
        <v>200</v>
      </c>
      <c r="F316" s="164">
        <v>936518</v>
      </c>
      <c r="G316" s="164">
        <v>555883</v>
      </c>
      <c r="H316" s="164">
        <f t="shared" si="7"/>
        <v>380635</v>
      </c>
      <c r="I316" s="164">
        <v>512540</v>
      </c>
      <c r="J316" s="522"/>
      <c r="K316"/>
      <c r="L316"/>
      <c r="M316"/>
      <c r="N316"/>
      <c r="O316"/>
      <c r="P316"/>
      <c r="Q316"/>
      <c r="R316"/>
      <c r="S316"/>
      <c r="T316"/>
      <c r="U316"/>
      <c r="V316"/>
      <c r="W316"/>
      <c r="X316"/>
      <c r="Y316"/>
      <c r="Z316"/>
      <c r="AA316"/>
      <c r="AB316"/>
      <c r="AC316"/>
      <c r="AD316"/>
      <c r="AE316"/>
      <c r="AF316"/>
      <c r="AG316"/>
      <c r="AH316"/>
      <c r="AI316"/>
    </row>
    <row r="317" spans="1:35" s="95" customFormat="1" ht="15.6" customHeight="1">
      <c r="A317" s="161">
        <v>74014</v>
      </c>
      <c r="B317" s="161">
        <v>4</v>
      </c>
      <c r="C317" s="161">
        <v>3</v>
      </c>
      <c r="D317" s="161">
        <v>6</v>
      </c>
      <c r="E317" s="162" t="s">
        <v>804</v>
      </c>
      <c r="F317" s="164">
        <v>2543574</v>
      </c>
      <c r="G317" s="164">
        <v>2545491</v>
      </c>
      <c r="H317" s="164">
        <f t="shared" si="7"/>
        <v>-1917</v>
      </c>
      <c r="I317" s="164">
        <v>1389062</v>
      </c>
      <c r="J317" s="522"/>
      <c r="K317"/>
      <c r="L317"/>
      <c r="M317"/>
      <c r="N317"/>
      <c r="O317"/>
      <c r="P317"/>
      <c r="Q317"/>
      <c r="R317"/>
      <c r="S317"/>
      <c r="T317"/>
      <c r="U317"/>
      <c r="V317"/>
      <c r="W317"/>
      <c r="X317"/>
      <c r="Y317"/>
      <c r="Z317"/>
      <c r="AA317"/>
      <c r="AB317"/>
      <c r="AC317"/>
      <c r="AD317"/>
      <c r="AE317"/>
      <c r="AF317"/>
      <c r="AG317"/>
      <c r="AH317"/>
      <c r="AI317"/>
    </row>
    <row r="318" spans="1:35" s="95" customFormat="1" ht="15.6" customHeight="1">
      <c r="A318" s="161">
        <v>74023</v>
      </c>
      <c r="B318" s="161">
        <v>4</v>
      </c>
      <c r="C318" s="161">
        <v>3</v>
      </c>
      <c r="D318" s="161">
        <v>6</v>
      </c>
      <c r="E318" s="162" t="s">
        <v>805</v>
      </c>
      <c r="F318" s="164">
        <v>1954218</v>
      </c>
      <c r="G318" s="164">
        <v>1856229</v>
      </c>
      <c r="H318" s="164">
        <f t="shared" si="7"/>
        <v>97989</v>
      </c>
      <c r="I318" s="164">
        <v>1544921</v>
      </c>
      <c r="J318" s="522"/>
      <c r="K318"/>
      <c r="L318"/>
      <c r="M318"/>
      <c r="N318"/>
      <c r="O318"/>
      <c r="P318"/>
      <c r="Q318"/>
      <c r="R318"/>
      <c r="S318"/>
      <c r="T318"/>
      <c r="U318"/>
      <c r="V318"/>
      <c r="W318"/>
      <c r="X318"/>
      <c r="Y318"/>
      <c r="Z318"/>
      <c r="AA318"/>
      <c r="AB318"/>
      <c r="AC318"/>
      <c r="AD318"/>
      <c r="AE318"/>
      <c r="AF318"/>
      <c r="AG318"/>
      <c r="AH318"/>
      <c r="AI318"/>
    </row>
    <row r="319" spans="1:35" s="95" customFormat="1" ht="15.6" customHeight="1">
      <c r="A319" s="161">
        <v>74024</v>
      </c>
      <c r="B319" s="161">
        <v>4</v>
      </c>
      <c r="C319" s="161">
        <v>3</v>
      </c>
      <c r="D319" s="161">
        <v>6</v>
      </c>
      <c r="E319" s="162" t="s">
        <v>806</v>
      </c>
      <c r="F319" s="164">
        <v>4332</v>
      </c>
      <c r="G319" s="364">
        <v>0</v>
      </c>
      <c r="H319" s="164">
        <f t="shared" si="7"/>
        <v>4332</v>
      </c>
      <c r="I319" s="364">
        <v>0</v>
      </c>
      <c r="J319" s="522"/>
      <c r="K319"/>
      <c r="L319"/>
      <c r="M319"/>
      <c r="N319"/>
      <c r="O319"/>
      <c r="P319"/>
      <c r="Q319"/>
      <c r="R319"/>
      <c r="S319"/>
      <c r="T319"/>
      <c r="U319"/>
      <c r="V319"/>
      <c r="W319"/>
      <c r="X319"/>
      <c r="Y319"/>
      <c r="Z319"/>
      <c r="AA319"/>
      <c r="AB319"/>
      <c r="AC319"/>
      <c r="AD319"/>
      <c r="AE319"/>
      <c r="AF319"/>
      <c r="AG319"/>
      <c r="AH319"/>
      <c r="AI319"/>
    </row>
    <row r="320" spans="1:35" s="95" customFormat="1" ht="15.6" customHeight="1">
      <c r="A320" s="161">
        <v>74991</v>
      </c>
      <c r="B320" s="161">
        <v>4</v>
      </c>
      <c r="C320" s="161">
        <v>3</v>
      </c>
      <c r="D320" s="161">
        <v>6</v>
      </c>
      <c r="E320" s="162" t="s">
        <v>201</v>
      </c>
      <c r="F320" s="164">
        <v>35056</v>
      </c>
      <c r="G320" s="164">
        <v>91991</v>
      </c>
      <c r="H320" s="372">
        <f t="shared" si="7"/>
        <v>-56935</v>
      </c>
      <c r="I320" s="164">
        <v>22594</v>
      </c>
      <c r="J320" s="522"/>
      <c r="K320"/>
      <c r="L320"/>
      <c r="M320"/>
      <c r="N320"/>
      <c r="O320"/>
      <c r="P320"/>
      <c r="Q320"/>
      <c r="R320"/>
      <c r="S320"/>
      <c r="T320"/>
      <c r="U320"/>
      <c r="V320"/>
      <c r="W320"/>
      <c r="X320"/>
      <c r="Y320"/>
      <c r="Z320"/>
      <c r="AA320"/>
      <c r="AB320"/>
      <c r="AC320"/>
      <c r="AD320"/>
      <c r="AE320"/>
      <c r="AF320"/>
      <c r="AG320"/>
      <c r="AH320"/>
      <c r="AI320"/>
    </row>
    <row r="321" spans="1:35" s="87" customFormat="1" ht="15.6" customHeight="1">
      <c r="A321" s="163"/>
      <c r="B321" s="163">
        <v>5</v>
      </c>
      <c r="C321" s="163">
        <v>3</v>
      </c>
      <c r="D321" s="163">
        <v>6</v>
      </c>
      <c r="E321" s="91" t="s">
        <v>202</v>
      </c>
      <c r="F321" s="319">
        <f>SUM(F322:F330)</f>
        <v>24340290</v>
      </c>
      <c r="G321" s="319">
        <f>SUM(G322:G330)</f>
        <v>30530482</v>
      </c>
      <c r="H321" s="319">
        <f>F321-G321</f>
        <v>-6190192</v>
      </c>
      <c r="I321" s="319">
        <f>SUM(I322:I330)</f>
        <v>40651858</v>
      </c>
      <c r="J321" s="522"/>
      <c r="K321"/>
      <c r="L321"/>
      <c r="M321"/>
      <c r="N321"/>
      <c r="O321"/>
      <c r="P321"/>
      <c r="Q321"/>
      <c r="R321"/>
      <c r="S321"/>
      <c r="T321"/>
      <c r="U321"/>
      <c r="V321"/>
      <c r="W321"/>
      <c r="X321"/>
      <c r="Y321"/>
      <c r="Z321"/>
      <c r="AA321"/>
      <c r="AB321"/>
      <c r="AC321"/>
      <c r="AD321"/>
      <c r="AE321"/>
      <c r="AF321"/>
      <c r="AG321"/>
      <c r="AH321"/>
      <c r="AI321"/>
    </row>
    <row r="322" spans="1:35" s="95" customFormat="1" ht="15.6" customHeight="1">
      <c r="A322" s="161">
        <v>75061</v>
      </c>
      <c r="B322" s="161">
        <v>5</v>
      </c>
      <c r="C322" s="161">
        <v>3</v>
      </c>
      <c r="D322" s="161">
        <v>6</v>
      </c>
      <c r="E322" s="162" t="s">
        <v>203</v>
      </c>
      <c r="F322" s="164">
        <v>11485379</v>
      </c>
      <c r="G322" s="164">
        <v>20535593</v>
      </c>
      <c r="H322" s="164">
        <f t="shared" si="7"/>
        <v>-9050214</v>
      </c>
      <c r="I322" s="164">
        <v>21157695</v>
      </c>
      <c r="J322" s="522"/>
      <c r="K322"/>
      <c r="L322"/>
      <c r="M322"/>
      <c r="N322"/>
      <c r="O322"/>
      <c r="P322"/>
      <c r="Q322"/>
      <c r="R322"/>
      <c r="S322"/>
      <c r="T322"/>
      <c r="U322"/>
      <c r="V322"/>
      <c r="W322"/>
      <c r="X322"/>
      <c r="Y322"/>
      <c r="Z322"/>
      <c r="AA322"/>
      <c r="AB322"/>
      <c r="AC322"/>
      <c r="AD322"/>
      <c r="AE322"/>
      <c r="AF322"/>
      <c r="AG322"/>
      <c r="AH322"/>
      <c r="AI322"/>
    </row>
    <row r="323" spans="1:35" s="95" customFormat="1" ht="15.6" customHeight="1">
      <c r="A323" s="161">
        <v>75062</v>
      </c>
      <c r="B323" s="161">
        <v>5</v>
      </c>
      <c r="C323" s="161">
        <v>3</v>
      </c>
      <c r="D323" s="161">
        <v>6</v>
      </c>
      <c r="E323" s="162" t="s">
        <v>807</v>
      </c>
      <c r="F323" s="164">
        <v>6170635</v>
      </c>
      <c r="G323" s="164">
        <v>4939253</v>
      </c>
      <c r="H323" s="164">
        <f t="shared" si="7"/>
        <v>1231382</v>
      </c>
      <c r="I323" s="164">
        <v>9887710</v>
      </c>
      <c r="J323" s="522"/>
      <c r="K323"/>
      <c r="L323"/>
      <c r="M323"/>
      <c r="N323"/>
      <c r="O323"/>
      <c r="P323"/>
      <c r="Q323"/>
      <c r="R323"/>
      <c r="S323"/>
      <c r="T323"/>
      <c r="U323"/>
      <c r="V323"/>
      <c r="W323"/>
      <c r="X323"/>
      <c r="Y323"/>
      <c r="Z323"/>
      <c r="AA323"/>
      <c r="AB323"/>
      <c r="AC323"/>
      <c r="AD323"/>
      <c r="AE323"/>
      <c r="AF323"/>
      <c r="AG323"/>
      <c r="AH323"/>
      <c r="AI323"/>
    </row>
    <row r="324" spans="1:35" s="95" customFormat="1" ht="15.6" customHeight="1">
      <c r="A324" s="161">
        <v>75063</v>
      </c>
      <c r="B324" s="161">
        <v>5</v>
      </c>
      <c r="C324" s="161">
        <v>3</v>
      </c>
      <c r="D324" s="161">
        <v>6</v>
      </c>
      <c r="E324" s="162" t="s">
        <v>204</v>
      </c>
      <c r="F324" s="164">
        <v>1106000</v>
      </c>
      <c r="G324" s="164">
        <v>131662</v>
      </c>
      <c r="H324" s="164">
        <f t="shared" si="7"/>
        <v>974338</v>
      </c>
      <c r="I324" s="164">
        <v>766669</v>
      </c>
      <c r="J324" s="522"/>
      <c r="K324"/>
      <c r="L324"/>
      <c r="M324"/>
      <c r="N324"/>
      <c r="O324"/>
      <c r="P324"/>
      <c r="Q324"/>
      <c r="R324"/>
      <c r="S324"/>
      <c r="T324"/>
      <c r="U324"/>
      <c r="V324"/>
      <c r="W324"/>
      <c r="X324"/>
      <c r="Y324"/>
      <c r="Z324"/>
      <c r="AA324"/>
      <c r="AB324"/>
      <c r="AC324"/>
      <c r="AD324"/>
      <c r="AE324"/>
      <c r="AF324"/>
      <c r="AG324"/>
      <c r="AH324"/>
      <c r="AI324"/>
    </row>
    <row r="325" spans="1:35" s="95" customFormat="1" ht="15.6" customHeight="1">
      <c r="A325" s="161">
        <v>75064</v>
      </c>
      <c r="B325" s="161">
        <v>5</v>
      </c>
      <c r="C325" s="161">
        <v>3</v>
      </c>
      <c r="D325" s="161">
        <v>6</v>
      </c>
      <c r="E325" s="162" t="s">
        <v>205</v>
      </c>
      <c r="F325" s="164">
        <v>4604737</v>
      </c>
      <c r="G325" s="164">
        <v>4121394</v>
      </c>
      <c r="H325" s="164">
        <f t="shared" si="7"/>
        <v>483343</v>
      </c>
      <c r="I325" s="164">
        <v>8614916</v>
      </c>
      <c r="J325" s="522"/>
      <c r="K325"/>
      <c r="L325"/>
      <c r="M325"/>
      <c r="N325"/>
      <c r="O325"/>
      <c r="P325"/>
      <c r="Q325"/>
      <c r="R325"/>
      <c r="S325"/>
      <c r="T325"/>
      <c r="U325"/>
      <c r="V325"/>
      <c r="W325"/>
      <c r="X325"/>
      <c r="Y325"/>
      <c r="Z325"/>
      <c r="AA325"/>
      <c r="AB325"/>
      <c r="AC325"/>
      <c r="AD325"/>
      <c r="AE325"/>
      <c r="AF325"/>
      <c r="AG325"/>
      <c r="AH325"/>
      <c r="AI325"/>
    </row>
    <row r="326" spans="1:35" s="95" customFormat="1" ht="15.6" customHeight="1">
      <c r="A326" s="161">
        <v>75065</v>
      </c>
      <c r="B326" s="161">
        <v>5</v>
      </c>
      <c r="C326" s="161">
        <v>3</v>
      </c>
      <c r="D326" s="161">
        <v>6</v>
      </c>
      <c r="E326" s="162" t="s">
        <v>206</v>
      </c>
      <c r="F326" s="164">
        <v>2523</v>
      </c>
      <c r="G326" s="164">
        <v>14715</v>
      </c>
      <c r="H326" s="164">
        <f t="shared" si="7"/>
        <v>-12192</v>
      </c>
      <c r="I326" s="164">
        <v>31338</v>
      </c>
      <c r="J326" s="522"/>
      <c r="K326"/>
      <c r="L326"/>
      <c r="M326"/>
      <c r="N326"/>
      <c r="O326"/>
      <c r="P326"/>
      <c r="Q326"/>
      <c r="R326"/>
      <c r="S326"/>
      <c r="T326"/>
      <c r="U326"/>
      <c r="V326"/>
      <c r="W326"/>
      <c r="X326"/>
      <c r="Y326"/>
      <c r="Z326"/>
      <c r="AA326"/>
      <c r="AB326"/>
      <c r="AC326"/>
      <c r="AD326"/>
      <c r="AE326"/>
      <c r="AF326"/>
      <c r="AG326"/>
      <c r="AH326"/>
      <c r="AI326"/>
    </row>
    <row r="327" spans="1:35" s="95" customFormat="1" ht="15.6" customHeight="1">
      <c r="A327" s="161">
        <v>75066</v>
      </c>
      <c r="B327" s="161">
        <v>5</v>
      </c>
      <c r="C327" s="161">
        <v>3</v>
      </c>
      <c r="D327" s="161">
        <v>6</v>
      </c>
      <c r="E327" s="162" t="s">
        <v>808</v>
      </c>
      <c r="F327" s="164">
        <v>121095</v>
      </c>
      <c r="G327" s="164">
        <v>41041</v>
      </c>
      <c r="H327" s="164">
        <f t="shared" si="7"/>
        <v>80054</v>
      </c>
      <c r="I327" s="164">
        <v>36111</v>
      </c>
      <c r="J327" s="522"/>
      <c r="K327"/>
      <c r="L327"/>
      <c r="M327"/>
      <c r="N327"/>
      <c r="O327"/>
      <c r="P327"/>
      <c r="Q327"/>
      <c r="R327"/>
      <c r="S327"/>
      <c r="T327"/>
      <c r="U327"/>
      <c r="V327"/>
      <c r="W327"/>
      <c r="X327"/>
      <c r="Y327"/>
      <c r="Z327"/>
      <c r="AA327"/>
      <c r="AB327"/>
      <c r="AC327"/>
      <c r="AD327"/>
      <c r="AE327"/>
      <c r="AF327"/>
      <c r="AG327"/>
      <c r="AH327"/>
      <c r="AI327"/>
    </row>
    <row r="328" spans="1:35" s="95" customFormat="1" ht="15.6" customHeight="1">
      <c r="A328" s="161">
        <v>75067</v>
      </c>
      <c r="B328" s="161">
        <v>5</v>
      </c>
      <c r="C328" s="161">
        <v>3</v>
      </c>
      <c r="D328" s="161">
        <v>6</v>
      </c>
      <c r="E328" s="162" t="s">
        <v>207</v>
      </c>
      <c r="F328" s="164">
        <v>3000</v>
      </c>
      <c r="G328" s="164">
        <v>300</v>
      </c>
      <c r="H328" s="164">
        <f t="shared" si="7"/>
        <v>2700</v>
      </c>
      <c r="I328" s="164">
        <v>5</v>
      </c>
      <c r="J328" s="522"/>
      <c r="K328"/>
      <c r="L328"/>
      <c r="M328"/>
      <c r="N328"/>
      <c r="O328"/>
      <c r="P328"/>
      <c r="Q328"/>
      <c r="R328"/>
      <c r="S328"/>
      <c r="T328"/>
      <c r="U328"/>
      <c r="V328"/>
      <c r="W328"/>
      <c r="X328"/>
      <c r="Y328"/>
      <c r="Z328"/>
      <c r="AA328"/>
      <c r="AB328"/>
      <c r="AC328"/>
      <c r="AD328"/>
      <c r="AE328"/>
      <c r="AF328"/>
      <c r="AG328"/>
      <c r="AH328"/>
      <c r="AI328"/>
    </row>
    <row r="329" spans="1:35" s="95" customFormat="1" ht="15.6" customHeight="1">
      <c r="A329" s="161">
        <v>75068</v>
      </c>
      <c r="B329" s="161">
        <v>5</v>
      </c>
      <c r="C329" s="161">
        <v>3</v>
      </c>
      <c r="D329" s="161">
        <v>6</v>
      </c>
      <c r="E329" s="162" t="s">
        <v>208</v>
      </c>
      <c r="F329" s="164">
        <v>817418</v>
      </c>
      <c r="G329" s="164">
        <v>730601</v>
      </c>
      <c r="H329" s="164">
        <f t="shared" si="7"/>
        <v>86817</v>
      </c>
      <c r="I329" s="164">
        <v>112091</v>
      </c>
      <c r="J329" s="522"/>
      <c r="K329"/>
      <c r="L329"/>
      <c r="M329"/>
      <c r="N329"/>
      <c r="O329"/>
      <c r="P329"/>
      <c r="Q329"/>
      <c r="R329"/>
      <c r="S329"/>
      <c r="T329"/>
      <c r="U329"/>
      <c r="V329"/>
      <c r="W329"/>
      <c r="X329"/>
      <c r="Y329"/>
      <c r="Z329"/>
      <c r="AA329"/>
      <c r="AB329"/>
      <c r="AC329"/>
      <c r="AD329"/>
      <c r="AE329"/>
      <c r="AF329"/>
      <c r="AG329"/>
      <c r="AH329"/>
      <c r="AI329"/>
    </row>
    <row r="330" spans="1:35" s="95" customFormat="1" ht="15.6" customHeight="1">
      <c r="A330" s="161">
        <v>75069</v>
      </c>
      <c r="B330" s="161">
        <v>5</v>
      </c>
      <c r="C330" s="161">
        <v>3</v>
      </c>
      <c r="D330" s="161">
        <v>6</v>
      </c>
      <c r="E330" s="162" t="s">
        <v>809</v>
      </c>
      <c r="F330" s="397">
        <v>29503</v>
      </c>
      <c r="G330" s="397">
        <v>15923</v>
      </c>
      <c r="H330" s="164">
        <f t="shared" si="7"/>
        <v>13580</v>
      </c>
      <c r="I330" s="397">
        <v>45323</v>
      </c>
      <c r="J330" s="522"/>
      <c r="K330"/>
      <c r="L330"/>
      <c r="M330"/>
      <c r="N330"/>
      <c r="O330"/>
      <c r="P330"/>
      <c r="Q330"/>
      <c r="R330"/>
      <c r="S330"/>
      <c r="T330"/>
      <c r="U330"/>
      <c r="V330"/>
      <c r="W330"/>
      <c r="X330"/>
      <c r="Y330"/>
      <c r="Z330"/>
      <c r="AA330"/>
      <c r="AB330"/>
      <c r="AC330"/>
      <c r="AD330"/>
      <c r="AE330"/>
      <c r="AF330"/>
      <c r="AG330"/>
      <c r="AH330"/>
      <c r="AI330"/>
    </row>
    <row r="331" spans="1:35" s="87" customFormat="1" ht="15.6" customHeight="1">
      <c r="A331" s="163"/>
      <c r="B331" s="163">
        <v>6</v>
      </c>
      <c r="C331" s="163">
        <v>3</v>
      </c>
      <c r="D331" s="163">
        <v>6</v>
      </c>
      <c r="E331" s="91" t="s">
        <v>209</v>
      </c>
      <c r="F331" s="319">
        <f>SUM(F332:F336)</f>
        <v>1781779</v>
      </c>
      <c r="G331" s="319">
        <f>SUM(G332:G336)</f>
        <v>1564183</v>
      </c>
      <c r="H331" s="319">
        <f>F331-G331</f>
        <v>217596</v>
      </c>
      <c r="I331" s="319">
        <f>SUM(I332:I336)</f>
        <v>1023439</v>
      </c>
      <c r="J331" s="522"/>
      <c r="K331"/>
      <c r="L331"/>
      <c r="M331"/>
      <c r="N331"/>
      <c r="O331"/>
      <c r="P331"/>
      <c r="Q331"/>
      <c r="R331"/>
      <c r="S331"/>
      <c r="T331"/>
      <c r="U331"/>
      <c r="V331"/>
      <c r="W331"/>
      <c r="X331"/>
      <c r="Y331"/>
      <c r="Z331"/>
      <c r="AA331"/>
      <c r="AB331"/>
      <c r="AC331"/>
      <c r="AD331"/>
      <c r="AE331"/>
      <c r="AF331"/>
      <c r="AG331"/>
      <c r="AH331"/>
      <c r="AI331"/>
    </row>
    <row r="332" spans="1:35" s="95" customFormat="1" ht="15.6" customHeight="1">
      <c r="A332" s="161">
        <v>75071</v>
      </c>
      <c r="B332" s="161">
        <v>6</v>
      </c>
      <c r="C332" s="161">
        <v>3</v>
      </c>
      <c r="D332" s="161">
        <v>6</v>
      </c>
      <c r="E332" s="162" t="s">
        <v>210</v>
      </c>
      <c r="F332" s="397">
        <v>26625</v>
      </c>
      <c r="G332" s="397">
        <v>25365</v>
      </c>
      <c r="H332" s="164">
        <f t="shared" si="7"/>
        <v>1260</v>
      </c>
      <c r="I332" s="397">
        <v>15275</v>
      </c>
      <c r="J332" s="522"/>
      <c r="K332"/>
      <c r="L332"/>
      <c r="M332"/>
      <c r="N332"/>
      <c r="O332"/>
      <c r="P332"/>
      <c r="Q332"/>
      <c r="R332"/>
      <c r="S332"/>
      <c r="T332"/>
      <c r="U332"/>
      <c r="V332"/>
      <c r="W332"/>
      <c r="X332"/>
      <c r="Y332"/>
      <c r="Z332"/>
      <c r="AA332"/>
      <c r="AB332"/>
      <c r="AC332"/>
      <c r="AD332"/>
      <c r="AE332"/>
      <c r="AF332"/>
      <c r="AG332"/>
      <c r="AH332"/>
      <c r="AI332"/>
    </row>
    <row r="333" spans="1:35" s="95" customFormat="1" ht="15.6" customHeight="1">
      <c r="A333" s="161">
        <v>75072</v>
      </c>
      <c r="B333" s="161">
        <v>6</v>
      </c>
      <c r="C333" s="161">
        <v>3</v>
      </c>
      <c r="D333" s="161">
        <v>6</v>
      </c>
      <c r="E333" s="162" t="s">
        <v>211</v>
      </c>
      <c r="F333" s="397">
        <v>114000</v>
      </c>
      <c r="G333" s="397">
        <v>11950</v>
      </c>
      <c r="H333" s="164">
        <f>F333-G333</f>
        <v>102050</v>
      </c>
      <c r="I333" s="397">
        <v>71875</v>
      </c>
      <c r="J333" s="522"/>
      <c r="K333"/>
      <c r="L333"/>
      <c r="M333"/>
      <c r="N333"/>
      <c r="O333"/>
      <c r="P333"/>
      <c r="Q333"/>
      <c r="R333"/>
      <c r="S333"/>
      <c r="T333"/>
      <c r="U333"/>
      <c r="V333"/>
      <c r="W333"/>
      <c r="X333"/>
      <c r="Y333"/>
      <c r="Z333"/>
      <c r="AA333"/>
      <c r="AB333"/>
      <c r="AC333"/>
      <c r="AD333"/>
      <c r="AE333"/>
      <c r="AF333"/>
      <c r="AG333"/>
      <c r="AH333"/>
      <c r="AI333"/>
    </row>
    <row r="334" spans="1:35" s="95" customFormat="1" ht="15.6" customHeight="1">
      <c r="A334" s="161">
        <v>75073</v>
      </c>
      <c r="B334" s="161">
        <v>6</v>
      </c>
      <c r="C334" s="161">
        <v>3</v>
      </c>
      <c r="D334" s="161">
        <v>6</v>
      </c>
      <c r="E334" s="162" t="s">
        <v>212</v>
      </c>
      <c r="F334" s="397">
        <v>1241154</v>
      </c>
      <c r="G334" s="397">
        <v>1127420</v>
      </c>
      <c r="H334" s="164">
        <f t="shared" si="7"/>
        <v>113734</v>
      </c>
      <c r="I334" s="397">
        <v>936289</v>
      </c>
      <c r="J334" s="522"/>
      <c r="K334"/>
      <c r="L334"/>
      <c r="M334"/>
      <c r="N334"/>
      <c r="O334"/>
      <c r="P334"/>
      <c r="Q334"/>
      <c r="R334"/>
      <c r="S334"/>
      <c r="T334"/>
      <c r="U334"/>
      <c r="V334"/>
      <c r="W334"/>
      <c r="X334"/>
      <c r="Y334"/>
      <c r="Z334"/>
      <c r="AA334"/>
      <c r="AB334"/>
      <c r="AC334"/>
      <c r="AD334"/>
      <c r="AE334"/>
      <c r="AF334"/>
      <c r="AG334"/>
      <c r="AH334"/>
      <c r="AI334"/>
    </row>
    <row r="335" spans="1:35" s="95" customFormat="1" ht="15.6" customHeight="1">
      <c r="A335" s="161">
        <v>75074</v>
      </c>
      <c r="B335" s="161">
        <v>6</v>
      </c>
      <c r="C335" s="161">
        <v>3</v>
      </c>
      <c r="D335" s="161">
        <v>6</v>
      </c>
      <c r="E335" s="162" t="s">
        <v>998</v>
      </c>
      <c r="F335" s="397">
        <v>300000</v>
      </c>
      <c r="G335" s="397">
        <v>299448</v>
      </c>
      <c r="H335" s="372">
        <f>F335-G335</f>
        <v>552</v>
      </c>
      <c r="I335" s="364">
        <v>0</v>
      </c>
      <c r="J335" s="522"/>
      <c r="K335"/>
      <c r="L335"/>
      <c r="M335"/>
      <c r="N335"/>
      <c r="O335"/>
      <c r="P335"/>
      <c r="Q335"/>
      <c r="R335"/>
      <c r="S335"/>
      <c r="T335"/>
      <c r="U335"/>
      <c r="V335"/>
      <c r="W335"/>
      <c r="X335"/>
      <c r="Y335"/>
      <c r="Z335"/>
      <c r="AA335"/>
      <c r="AB335"/>
      <c r="AC335"/>
      <c r="AD335"/>
      <c r="AE335"/>
      <c r="AF335"/>
      <c r="AG335"/>
      <c r="AH335"/>
      <c r="AI335"/>
    </row>
    <row r="336" spans="1:35" s="95" customFormat="1" ht="15.6" customHeight="1">
      <c r="A336" s="161">
        <v>75075</v>
      </c>
      <c r="B336" s="161">
        <v>6</v>
      </c>
      <c r="C336" s="161">
        <v>3</v>
      </c>
      <c r="D336" s="161">
        <v>6</v>
      </c>
      <c r="E336" s="162" t="s">
        <v>999</v>
      </c>
      <c r="F336" s="397">
        <v>100000</v>
      </c>
      <c r="G336" s="397">
        <v>100000</v>
      </c>
      <c r="H336" s="364">
        <f>F336-G336</f>
        <v>0</v>
      </c>
      <c r="I336" s="364">
        <v>0</v>
      </c>
      <c r="J336" s="522"/>
      <c r="K336"/>
      <c r="L336"/>
      <c r="M336"/>
      <c r="N336"/>
      <c r="O336"/>
      <c r="P336"/>
      <c r="Q336"/>
      <c r="R336"/>
      <c r="S336"/>
      <c r="T336"/>
      <c r="U336"/>
      <c r="V336"/>
      <c r="W336"/>
      <c r="X336"/>
      <c r="Y336"/>
      <c r="Z336"/>
      <c r="AA336"/>
      <c r="AB336"/>
      <c r="AC336"/>
      <c r="AD336"/>
      <c r="AE336"/>
      <c r="AF336"/>
      <c r="AG336"/>
      <c r="AH336"/>
      <c r="AI336"/>
    </row>
    <row r="337" spans="1:35" s="87" customFormat="1" ht="15.6" customHeight="1">
      <c r="A337" s="163"/>
      <c r="B337" s="163">
        <v>7</v>
      </c>
      <c r="C337" s="163">
        <v>3</v>
      </c>
      <c r="D337" s="163">
        <v>6</v>
      </c>
      <c r="E337" s="91" t="s">
        <v>213</v>
      </c>
      <c r="F337" s="319">
        <f>F338+F339</f>
        <v>80378</v>
      </c>
      <c r="G337" s="319">
        <f>G338+G339</f>
        <v>80378</v>
      </c>
      <c r="H337" s="398">
        <f>F337-G337</f>
        <v>0</v>
      </c>
      <c r="I337" s="319">
        <f>I338+I339</f>
        <v>102889</v>
      </c>
      <c r="J337" s="522"/>
      <c r="K337"/>
      <c r="L337"/>
      <c r="M337"/>
      <c r="N337"/>
      <c r="O337"/>
      <c r="P337"/>
      <c r="Q337"/>
      <c r="R337"/>
      <c r="S337"/>
      <c r="T337"/>
      <c r="U337"/>
      <c r="V337"/>
      <c r="W337"/>
      <c r="X337"/>
      <c r="Y337"/>
      <c r="Z337"/>
      <c r="AA337"/>
      <c r="AB337"/>
      <c r="AC337"/>
      <c r="AD337"/>
      <c r="AE337"/>
      <c r="AF337"/>
      <c r="AG337"/>
      <c r="AH337"/>
      <c r="AI337"/>
    </row>
    <row r="338" spans="1:35" s="95" customFormat="1" ht="15.6" customHeight="1">
      <c r="A338" s="161">
        <v>75041</v>
      </c>
      <c r="B338" s="161">
        <v>7</v>
      </c>
      <c r="C338" s="161">
        <v>3</v>
      </c>
      <c r="D338" s="161">
        <v>6</v>
      </c>
      <c r="E338" s="162" t="s">
        <v>191</v>
      </c>
      <c r="F338" s="364">
        <v>0</v>
      </c>
      <c r="G338" s="364">
        <v>0</v>
      </c>
      <c r="H338" s="364">
        <f t="shared" si="7"/>
        <v>0</v>
      </c>
      <c r="I338" s="397">
        <v>22204</v>
      </c>
      <c r="J338" s="522"/>
      <c r="K338"/>
      <c r="L338"/>
      <c r="M338"/>
      <c r="N338"/>
      <c r="O338"/>
      <c r="P338"/>
      <c r="Q338"/>
      <c r="R338"/>
      <c r="S338"/>
      <c r="T338"/>
      <c r="U338"/>
      <c r="V338"/>
      <c r="W338"/>
      <c r="X338"/>
      <c r="Y338"/>
      <c r="Z338"/>
      <c r="AA338"/>
      <c r="AB338"/>
      <c r="AC338"/>
      <c r="AD338"/>
      <c r="AE338"/>
      <c r="AF338"/>
      <c r="AG338"/>
      <c r="AH338"/>
      <c r="AI338"/>
    </row>
    <row r="339" spans="1:35" s="95" customFormat="1" ht="15.6" customHeight="1">
      <c r="A339" s="161">
        <v>75061</v>
      </c>
      <c r="B339" s="161">
        <v>7</v>
      </c>
      <c r="C339" s="161">
        <v>3</v>
      </c>
      <c r="D339" s="161">
        <v>6</v>
      </c>
      <c r="E339" s="162" t="s">
        <v>203</v>
      </c>
      <c r="F339" s="397">
        <v>80378</v>
      </c>
      <c r="G339" s="397">
        <v>80378</v>
      </c>
      <c r="H339" s="364">
        <f t="shared" si="7"/>
        <v>0</v>
      </c>
      <c r="I339" s="397">
        <v>80685</v>
      </c>
      <c r="J339" s="522"/>
      <c r="K339"/>
      <c r="L339"/>
      <c r="M339"/>
      <c r="N339"/>
      <c r="O339"/>
      <c r="P339"/>
      <c r="Q339"/>
      <c r="R339"/>
      <c r="S339"/>
      <c r="T339"/>
      <c r="U339"/>
      <c r="V339"/>
      <c r="W339"/>
      <c r="X339"/>
      <c r="Y339"/>
      <c r="Z339"/>
      <c r="AA339"/>
      <c r="AB339"/>
      <c r="AC339"/>
      <c r="AD339"/>
      <c r="AE339"/>
      <c r="AF339"/>
      <c r="AG339"/>
      <c r="AH339"/>
      <c r="AI339"/>
    </row>
    <row r="340" spans="1:35" s="87" customFormat="1" ht="15.6" customHeight="1">
      <c r="A340" s="163"/>
      <c r="B340" s="163">
        <v>9</v>
      </c>
      <c r="C340" s="163">
        <v>3</v>
      </c>
      <c r="D340" s="163">
        <v>6</v>
      </c>
      <c r="E340" s="91" t="s">
        <v>214</v>
      </c>
      <c r="F340" s="319">
        <f>SUM(F341:F343)</f>
        <v>2519435</v>
      </c>
      <c r="G340" s="319">
        <f>SUM(G341:G343)</f>
        <v>2196409</v>
      </c>
      <c r="H340" s="319">
        <f t="shared" si="7"/>
        <v>323026</v>
      </c>
      <c r="I340" s="319">
        <f>SUM(I341:I343)</f>
        <v>2603916</v>
      </c>
      <c r="J340" s="522"/>
      <c r="K340"/>
      <c r="L340"/>
      <c r="M340"/>
      <c r="N340"/>
      <c r="O340"/>
      <c r="P340"/>
      <c r="Q340"/>
      <c r="R340"/>
      <c r="S340"/>
      <c r="T340"/>
      <c r="U340"/>
      <c r="V340"/>
      <c r="W340"/>
      <c r="X340"/>
      <c r="Y340"/>
      <c r="Z340"/>
      <c r="AA340"/>
      <c r="AB340"/>
      <c r="AC340"/>
      <c r="AD340"/>
      <c r="AE340"/>
      <c r="AF340"/>
      <c r="AG340"/>
      <c r="AH340"/>
      <c r="AI340"/>
    </row>
    <row r="341" spans="1:35" s="95" customFormat="1" ht="15.6" customHeight="1">
      <c r="A341" s="161">
        <v>99991</v>
      </c>
      <c r="B341" s="161">
        <v>9</v>
      </c>
      <c r="C341" s="161">
        <v>3</v>
      </c>
      <c r="D341" s="161">
        <v>6</v>
      </c>
      <c r="E341" s="162" t="s">
        <v>215</v>
      </c>
      <c r="F341" s="397">
        <v>1219993</v>
      </c>
      <c r="G341" s="397">
        <v>1144138</v>
      </c>
      <c r="H341" s="164">
        <f t="shared" si="7"/>
        <v>75855</v>
      </c>
      <c r="I341" s="397">
        <v>1240597</v>
      </c>
      <c r="J341" s="522"/>
      <c r="K341"/>
      <c r="L341"/>
      <c r="M341"/>
      <c r="N341"/>
      <c r="O341"/>
      <c r="P341"/>
      <c r="Q341"/>
      <c r="R341"/>
      <c r="S341"/>
      <c r="T341"/>
      <c r="U341"/>
      <c r="V341"/>
      <c r="W341"/>
      <c r="X341"/>
      <c r="Y341"/>
      <c r="Z341"/>
      <c r="AA341"/>
      <c r="AB341"/>
      <c r="AC341"/>
      <c r="AD341"/>
      <c r="AE341"/>
      <c r="AF341"/>
      <c r="AG341"/>
      <c r="AH341"/>
      <c r="AI341"/>
    </row>
    <row r="342" spans="1:35" s="95" customFormat="1" ht="15.6" customHeight="1">
      <c r="A342" s="161">
        <v>99994</v>
      </c>
      <c r="B342" s="161">
        <v>9</v>
      </c>
      <c r="C342" s="161">
        <v>3</v>
      </c>
      <c r="D342" s="161">
        <v>6</v>
      </c>
      <c r="E342" s="162" t="s">
        <v>810</v>
      </c>
      <c r="F342" s="397">
        <v>900000</v>
      </c>
      <c r="G342" s="397">
        <v>732562</v>
      </c>
      <c r="H342" s="164">
        <f t="shared" si="7"/>
        <v>167438</v>
      </c>
      <c r="I342" s="397">
        <v>1056228</v>
      </c>
      <c r="J342" s="522"/>
      <c r="K342"/>
      <c r="L342"/>
      <c r="M342"/>
      <c r="N342"/>
      <c r="O342"/>
      <c r="P342"/>
      <c r="Q342"/>
      <c r="R342"/>
      <c r="S342"/>
      <c r="T342"/>
      <c r="U342"/>
      <c r="V342"/>
      <c r="W342"/>
      <c r="X342"/>
      <c r="Y342"/>
      <c r="Z342"/>
      <c r="AA342"/>
      <c r="AB342"/>
      <c r="AC342"/>
      <c r="AD342"/>
      <c r="AE342"/>
      <c r="AF342"/>
      <c r="AG342"/>
      <c r="AH342"/>
      <c r="AI342"/>
    </row>
    <row r="343" spans="1:35" s="95" customFormat="1" ht="15.6" customHeight="1">
      <c r="A343" s="161">
        <v>99998</v>
      </c>
      <c r="B343" s="161">
        <v>9</v>
      </c>
      <c r="C343" s="161">
        <v>3</v>
      </c>
      <c r="D343" s="161">
        <v>6</v>
      </c>
      <c r="E343" s="162" t="s">
        <v>811</v>
      </c>
      <c r="F343" s="397">
        <f>399443-1</f>
        <v>399442</v>
      </c>
      <c r="G343" s="397">
        <f>319711-2</f>
        <v>319709</v>
      </c>
      <c r="H343" s="164">
        <f t="shared" si="7"/>
        <v>79733</v>
      </c>
      <c r="I343" s="397">
        <v>307091</v>
      </c>
      <c r="J343" s="522"/>
      <c r="K343"/>
      <c r="L343"/>
      <c r="M343"/>
      <c r="N343"/>
      <c r="O343"/>
      <c r="P343"/>
      <c r="Q343"/>
      <c r="R343"/>
      <c r="S343"/>
      <c r="T343"/>
      <c r="U343"/>
      <c r="V343"/>
      <c r="W343"/>
      <c r="X343"/>
      <c r="Y343"/>
      <c r="Z343"/>
      <c r="AA343"/>
      <c r="AB343"/>
      <c r="AC343"/>
      <c r="AD343"/>
      <c r="AE343"/>
      <c r="AF343"/>
      <c r="AG343"/>
      <c r="AH343"/>
      <c r="AI343"/>
    </row>
    <row r="344" spans="1:35" s="87" customFormat="1" ht="15.6" customHeight="1">
      <c r="A344" s="163"/>
      <c r="B344" s="163"/>
      <c r="C344" s="163">
        <v>4</v>
      </c>
      <c r="D344" s="163">
        <v>6</v>
      </c>
      <c r="E344" s="91" t="s">
        <v>216</v>
      </c>
      <c r="F344" s="319">
        <f>F345+F353+F368+F389+F391</f>
        <v>14234529</v>
      </c>
      <c r="G344" s="319">
        <f>G345+G353+G368+G389+G391</f>
        <v>13330175</v>
      </c>
      <c r="H344" s="319">
        <f t="shared" si="7"/>
        <v>904354</v>
      </c>
      <c r="I344" s="319">
        <f>I345+I353+I368+I389+I391</f>
        <v>14941960</v>
      </c>
      <c r="J344" s="522"/>
      <c r="K344"/>
      <c r="L344"/>
      <c r="M344"/>
      <c r="N344"/>
      <c r="O344"/>
      <c r="P344"/>
      <c r="Q344"/>
      <c r="R344"/>
      <c r="S344"/>
      <c r="T344"/>
      <c r="U344"/>
      <c r="V344"/>
      <c r="W344"/>
      <c r="X344"/>
      <c r="Y344"/>
      <c r="Z344"/>
      <c r="AA344"/>
      <c r="AB344"/>
      <c r="AC344"/>
      <c r="AD344"/>
      <c r="AE344"/>
      <c r="AF344"/>
      <c r="AG344"/>
      <c r="AH344"/>
      <c r="AI344"/>
    </row>
    <row r="345" spans="1:35" s="87" customFormat="1" ht="15.6" customHeight="1">
      <c r="A345" s="163"/>
      <c r="B345" s="163">
        <v>1</v>
      </c>
      <c r="C345" s="163">
        <v>4</v>
      </c>
      <c r="D345" s="163">
        <v>6</v>
      </c>
      <c r="E345" s="91" t="s">
        <v>217</v>
      </c>
      <c r="F345" s="319">
        <f>SUM(F346:F352)</f>
        <v>1363396</v>
      </c>
      <c r="G345" s="319">
        <f>SUM(G346:G352)</f>
        <v>1284636</v>
      </c>
      <c r="H345" s="319">
        <f t="shared" si="7"/>
        <v>78760</v>
      </c>
      <c r="I345" s="319">
        <f>SUM(I346:I352)</f>
        <v>778182</v>
      </c>
      <c r="J345" s="522"/>
      <c r="K345"/>
      <c r="L345"/>
      <c r="M345"/>
      <c r="N345"/>
      <c r="O345"/>
      <c r="P345"/>
      <c r="Q345"/>
      <c r="R345"/>
      <c r="S345"/>
      <c r="T345"/>
      <c r="U345"/>
      <c r="V345"/>
      <c r="W345"/>
      <c r="X345"/>
      <c r="Y345"/>
      <c r="Z345"/>
      <c r="AA345"/>
      <c r="AB345"/>
      <c r="AC345"/>
      <c r="AD345"/>
      <c r="AE345"/>
      <c r="AF345"/>
      <c r="AG345"/>
      <c r="AH345"/>
      <c r="AI345"/>
    </row>
    <row r="346" spans="1:35" s="95" customFormat="1" ht="15.6" customHeight="1">
      <c r="A346" s="161">
        <v>19022</v>
      </c>
      <c r="B346" s="161">
        <v>1</v>
      </c>
      <c r="C346" s="161">
        <v>4</v>
      </c>
      <c r="D346" s="161">
        <v>6</v>
      </c>
      <c r="E346" s="162" t="s">
        <v>218</v>
      </c>
      <c r="F346" s="397">
        <v>600987</v>
      </c>
      <c r="G346" s="397">
        <v>555921</v>
      </c>
      <c r="H346" s="372">
        <f t="shared" si="7"/>
        <v>45066</v>
      </c>
      <c r="I346" s="164">
        <v>16255</v>
      </c>
      <c r="J346" s="522"/>
      <c r="K346"/>
      <c r="L346"/>
      <c r="M346"/>
      <c r="N346"/>
      <c r="O346"/>
      <c r="P346"/>
      <c r="Q346"/>
      <c r="R346"/>
      <c r="S346"/>
      <c r="T346"/>
      <c r="U346"/>
      <c r="V346"/>
      <c r="W346"/>
      <c r="X346"/>
      <c r="Y346"/>
      <c r="Z346"/>
      <c r="AA346"/>
      <c r="AB346"/>
      <c r="AC346"/>
      <c r="AD346"/>
      <c r="AE346"/>
      <c r="AF346"/>
      <c r="AG346"/>
      <c r="AH346"/>
      <c r="AI346"/>
    </row>
    <row r="347" spans="1:35" s="95" customFormat="1" ht="15.6" customHeight="1">
      <c r="A347" s="161">
        <v>19023</v>
      </c>
      <c r="B347" s="161">
        <v>1</v>
      </c>
      <c r="C347" s="161">
        <v>4</v>
      </c>
      <c r="D347" s="161">
        <v>6</v>
      </c>
      <c r="E347" s="162" t="s">
        <v>219</v>
      </c>
      <c r="F347" s="364">
        <v>0</v>
      </c>
      <c r="G347" s="364">
        <v>0</v>
      </c>
      <c r="H347" s="364">
        <f t="shared" si="7"/>
        <v>0</v>
      </c>
      <c r="I347" s="372">
        <v>32736</v>
      </c>
      <c r="J347" s="522"/>
      <c r="K347"/>
      <c r="L347"/>
      <c r="M347"/>
      <c r="N347"/>
      <c r="O347"/>
      <c r="P347"/>
      <c r="Q347"/>
      <c r="R347"/>
      <c r="S347"/>
      <c r="T347"/>
      <c r="U347"/>
      <c r="V347"/>
      <c r="W347"/>
      <c r="X347"/>
      <c r="Y347"/>
      <c r="Z347"/>
      <c r="AA347"/>
      <c r="AB347"/>
      <c r="AC347"/>
      <c r="AD347"/>
      <c r="AE347"/>
      <c r="AF347"/>
      <c r="AG347"/>
      <c r="AH347"/>
      <c r="AI347"/>
    </row>
    <row r="348" spans="1:35" s="95" customFormat="1" ht="15.6" customHeight="1">
      <c r="A348" s="161">
        <v>19024</v>
      </c>
      <c r="B348" s="161">
        <v>1</v>
      </c>
      <c r="C348" s="161">
        <v>4</v>
      </c>
      <c r="D348" s="161">
        <v>6</v>
      </c>
      <c r="E348" s="162" t="s">
        <v>812</v>
      </c>
      <c r="F348" s="372">
        <v>500000</v>
      </c>
      <c r="G348" s="372">
        <v>424451</v>
      </c>
      <c r="H348" s="372">
        <f t="shared" si="7"/>
        <v>75549</v>
      </c>
      <c r="I348" s="372">
        <v>421982</v>
      </c>
      <c r="J348" s="522"/>
      <c r="K348"/>
      <c r="L348"/>
      <c r="M348"/>
      <c r="N348"/>
      <c r="O348"/>
      <c r="P348"/>
      <c r="Q348"/>
      <c r="R348"/>
      <c r="S348"/>
      <c r="T348"/>
      <c r="U348"/>
      <c r="V348"/>
      <c r="W348"/>
      <c r="X348"/>
      <c r="Y348"/>
      <c r="Z348"/>
      <c r="AA348"/>
      <c r="AB348"/>
      <c r="AC348"/>
      <c r="AD348"/>
      <c r="AE348"/>
      <c r="AF348"/>
      <c r="AG348"/>
      <c r="AH348"/>
      <c r="AI348"/>
    </row>
    <row r="349" spans="1:35" s="95" customFormat="1" ht="15.6" customHeight="1">
      <c r="A349" s="161">
        <v>19025</v>
      </c>
      <c r="B349" s="161">
        <v>1</v>
      </c>
      <c r="C349" s="161">
        <v>4</v>
      </c>
      <c r="D349" s="161">
        <v>6</v>
      </c>
      <c r="E349" s="162" t="s">
        <v>813</v>
      </c>
      <c r="F349" s="372">
        <v>616</v>
      </c>
      <c r="G349" s="372">
        <v>1828</v>
      </c>
      <c r="H349" s="372">
        <f t="shared" si="7"/>
        <v>-1212</v>
      </c>
      <c r="I349" s="364">
        <v>0</v>
      </c>
      <c r="J349" s="522"/>
      <c r="K349"/>
      <c r="L349"/>
      <c r="M349"/>
      <c r="N349"/>
      <c r="O349"/>
      <c r="P349"/>
      <c r="Q349"/>
      <c r="R349"/>
      <c r="S349"/>
      <c r="T349"/>
      <c r="U349"/>
      <c r="V349"/>
      <c r="W349"/>
      <c r="X349"/>
      <c r="Y349"/>
      <c r="Z349"/>
      <c r="AA349"/>
      <c r="AB349"/>
      <c r="AC349"/>
      <c r="AD349"/>
      <c r="AE349"/>
      <c r="AF349"/>
      <c r="AG349"/>
      <c r="AH349"/>
      <c r="AI349"/>
    </row>
    <row r="350" spans="1:35" s="95" customFormat="1" ht="15.6" customHeight="1">
      <c r="A350" s="161">
        <v>19027</v>
      </c>
      <c r="B350" s="161">
        <v>1</v>
      </c>
      <c r="C350" s="161">
        <v>4</v>
      </c>
      <c r="D350" s="161">
        <v>6</v>
      </c>
      <c r="E350" s="162" t="s">
        <v>1002</v>
      </c>
      <c r="F350" s="372">
        <v>200000</v>
      </c>
      <c r="G350" s="372">
        <v>124931</v>
      </c>
      <c r="H350" s="372">
        <f t="shared" si="7"/>
        <v>75069</v>
      </c>
      <c r="I350" s="364">
        <v>0</v>
      </c>
      <c r="J350" s="522"/>
      <c r="K350"/>
      <c r="L350"/>
      <c r="M350"/>
      <c r="N350"/>
      <c r="O350"/>
      <c r="P350"/>
      <c r="Q350"/>
      <c r="R350"/>
      <c r="S350"/>
      <c r="T350"/>
      <c r="U350"/>
      <c r="V350"/>
      <c r="W350"/>
      <c r="X350"/>
      <c r="Y350"/>
      <c r="Z350"/>
      <c r="AA350"/>
      <c r="AB350"/>
      <c r="AC350"/>
      <c r="AD350"/>
      <c r="AE350"/>
      <c r="AF350"/>
      <c r="AG350"/>
      <c r="AH350"/>
      <c r="AI350"/>
    </row>
    <row r="351" spans="1:35" s="95" customFormat="1" ht="15.6" customHeight="1">
      <c r="A351" s="161">
        <v>19111</v>
      </c>
      <c r="B351" s="161">
        <v>1</v>
      </c>
      <c r="C351" s="161">
        <v>4</v>
      </c>
      <c r="D351" s="161">
        <v>6</v>
      </c>
      <c r="E351" s="162" t="s">
        <v>220</v>
      </c>
      <c r="F351" s="372">
        <v>60580</v>
      </c>
      <c r="G351" s="372">
        <v>177441</v>
      </c>
      <c r="H351" s="372">
        <f t="shared" si="7"/>
        <v>-116861</v>
      </c>
      <c r="I351" s="164">
        <v>306417</v>
      </c>
      <c r="J351" s="522"/>
      <c r="K351"/>
      <c r="L351"/>
      <c r="M351"/>
      <c r="N351"/>
      <c r="O351"/>
      <c r="P351"/>
      <c r="Q351"/>
      <c r="R351"/>
      <c r="S351"/>
      <c r="T351"/>
      <c r="U351"/>
      <c r="V351"/>
      <c r="W351"/>
      <c r="X351"/>
      <c r="Y351"/>
      <c r="Z351"/>
      <c r="AA351"/>
      <c r="AB351"/>
      <c r="AC351"/>
      <c r="AD351"/>
      <c r="AE351"/>
      <c r="AF351"/>
      <c r="AG351"/>
      <c r="AH351"/>
      <c r="AI351"/>
    </row>
    <row r="352" spans="1:35" s="95" customFormat="1" ht="15.6" customHeight="1">
      <c r="A352" s="161">
        <v>98011</v>
      </c>
      <c r="B352" s="161">
        <v>1</v>
      </c>
      <c r="C352" s="161">
        <v>4</v>
      </c>
      <c r="D352" s="161">
        <v>6</v>
      </c>
      <c r="E352" s="162" t="s">
        <v>221</v>
      </c>
      <c r="F352" s="372">
        <v>1213</v>
      </c>
      <c r="G352" s="372">
        <v>64</v>
      </c>
      <c r="H352" s="372">
        <f t="shared" ref="H352:H395" si="9">F352-G352</f>
        <v>1149</v>
      </c>
      <c r="I352" s="164">
        <v>792</v>
      </c>
      <c r="J352" s="522"/>
      <c r="K352"/>
      <c r="L352"/>
      <c r="M352"/>
      <c r="N352"/>
      <c r="O352"/>
      <c r="P352"/>
      <c r="Q352"/>
      <c r="R352"/>
      <c r="S352"/>
      <c r="T352"/>
      <c r="U352"/>
      <c r="V352"/>
      <c r="W352"/>
      <c r="X352"/>
      <c r="Y352"/>
      <c r="Z352"/>
      <c r="AA352"/>
      <c r="AB352"/>
      <c r="AC352"/>
      <c r="AD352"/>
      <c r="AE352"/>
      <c r="AF352"/>
      <c r="AG352"/>
      <c r="AH352"/>
      <c r="AI352"/>
    </row>
    <row r="353" spans="1:35" s="87" customFormat="1" ht="15.6" customHeight="1">
      <c r="A353" s="163"/>
      <c r="B353" s="163">
        <v>3</v>
      </c>
      <c r="C353" s="163">
        <v>4</v>
      </c>
      <c r="D353" s="163">
        <v>6</v>
      </c>
      <c r="E353" s="91" t="s">
        <v>222</v>
      </c>
      <c r="F353" s="319">
        <f>SUM(F354:F367)</f>
        <v>2975414</v>
      </c>
      <c r="G353" s="319">
        <f>SUM(G354:G367)</f>
        <v>2858876</v>
      </c>
      <c r="H353" s="319">
        <f>F353-G353</f>
        <v>116538</v>
      </c>
      <c r="I353" s="319">
        <f>SUM(I354:I367)</f>
        <v>3780542</v>
      </c>
      <c r="J353" s="522"/>
      <c r="K353"/>
      <c r="L353"/>
      <c r="M353"/>
      <c r="N353"/>
      <c r="O353"/>
      <c r="P353"/>
      <c r="Q353"/>
      <c r="R353"/>
      <c r="S353"/>
      <c r="T353"/>
      <c r="U353"/>
      <c r="V353"/>
      <c r="W353"/>
      <c r="X353"/>
      <c r="Y353"/>
      <c r="Z353"/>
      <c r="AA353"/>
      <c r="AB353"/>
      <c r="AC353"/>
      <c r="AD353"/>
      <c r="AE353"/>
      <c r="AF353"/>
      <c r="AG353"/>
      <c r="AH353"/>
      <c r="AI353"/>
    </row>
    <row r="354" spans="1:35" s="95" customFormat="1" ht="15.6" customHeight="1">
      <c r="A354" s="161">
        <v>19201</v>
      </c>
      <c r="B354" s="161">
        <v>3</v>
      </c>
      <c r="C354" s="161">
        <v>4</v>
      </c>
      <c r="D354" s="161">
        <v>6</v>
      </c>
      <c r="E354" s="162" t="s">
        <v>814</v>
      </c>
      <c r="F354" s="164">
        <v>366417</v>
      </c>
      <c r="G354" s="164">
        <v>332484</v>
      </c>
      <c r="H354" s="164">
        <f t="shared" si="9"/>
        <v>33933</v>
      </c>
      <c r="I354" s="164">
        <v>522438</v>
      </c>
      <c r="J354" s="522"/>
      <c r="K354"/>
      <c r="L354"/>
      <c r="M354"/>
      <c r="N354"/>
      <c r="O354"/>
      <c r="P354"/>
      <c r="Q354"/>
      <c r="R354"/>
      <c r="S354"/>
      <c r="T354"/>
      <c r="U354"/>
      <c r="V354"/>
      <c r="W354"/>
      <c r="X354"/>
      <c r="Y354"/>
      <c r="Z354"/>
      <c r="AA354"/>
      <c r="AB354"/>
      <c r="AC354"/>
      <c r="AD354"/>
      <c r="AE354"/>
      <c r="AF354"/>
      <c r="AG354"/>
      <c r="AH354"/>
      <c r="AI354"/>
    </row>
    <row r="355" spans="1:35" s="95" customFormat="1" ht="15.6" customHeight="1">
      <c r="A355" s="161">
        <v>19202</v>
      </c>
      <c r="B355" s="161">
        <v>3</v>
      </c>
      <c r="C355" s="161">
        <v>4</v>
      </c>
      <c r="D355" s="161">
        <v>6</v>
      </c>
      <c r="E355" s="162" t="s">
        <v>815</v>
      </c>
      <c r="F355" s="164">
        <v>72652</v>
      </c>
      <c r="G355" s="164">
        <v>65118</v>
      </c>
      <c r="H355" s="164">
        <f t="shared" si="9"/>
        <v>7534</v>
      </c>
      <c r="I355" s="164">
        <v>5541</v>
      </c>
      <c r="J355" s="522"/>
      <c r="K355"/>
      <c r="L355"/>
      <c r="M355"/>
      <c r="N355"/>
      <c r="O355"/>
      <c r="P355"/>
      <c r="Q355"/>
      <c r="R355"/>
      <c r="S355"/>
      <c r="T355"/>
      <c r="U355"/>
      <c r="V355"/>
      <c r="W355"/>
      <c r="X355"/>
      <c r="Y355"/>
      <c r="Z355"/>
      <c r="AA355"/>
      <c r="AB355"/>
      <c r="AC355"/>
      <c r="AD355"/>
      <c r="AE355"/>
      <c r="AF355"/>
      <c r="AG355"/>
      <c r="AH355"/>
      <c r="AI355"/>
    </row>
    <row r="356" spans="1:35" s="95" customFormat="1" ht="15.6" customHeight="1">
      <c r="A356" s="161">
        <v>19203</v>
      </c>
      <c r="B356" s="161">
        <v>3</v>
      </c>
      <c r="C356" s="161">
        <v>4</v>
      </c>
      <c r="D356" s="161">
        <v>6</v>
      </c>
      <c r="E356" s="162" t="s">
        <v>816</v>
      </c>
      <c r="F356" s="164">
        <v>21798</v>
      </c>
      <c r="G356" s="164">
        <v>4313</v>
      </c>
      <c r="H356" s="164">
        <f t="shared" si="9"/>
        <v>17485</v>
      </c>
      <c r="I356" s="164">
        <v>55722</v>
      </c>
      <c r="J356" s="522"/>
      <c r="K356"/>
      <c r="L356"/>
      <c r="M356"/>
      <c r="N356"/>
      <c r="O356"/>
      <c r="P356"/>
      <c r="Q356"/>
      <c r="R356"/>
      <c r="S356"/>
      <c r="T356"/>
      <c r="U356"/>
      <c r="V356"/>
      <c r="W356"/>
      <c r="X356"/>
      <c r="Y356"/>
      <c r="Z356"/>
      <c r="AA356"/>
      <c r="AB356"/>
      <c r="AC356"/>
      <c r="AD356"/>
      <c r="AE356"/>
      <c r="AF356"/>
      <c r="AG356"/>
      <c r="AH356"/>
      <c r="AI356"/>
    </row>
    <row r="357" spans="1:35" s="95" customFormat="1" ht="15.6" customHeight="1">
      <c r="A357" s="161">
        <v>19204</v>
      </c>
      <c r="B357" s="161">
        <v>3</v>
      </c>
      <c r="C357" s="161">
        <v>4</v>
      </c>
      <c r="D357" s="161">
        <v>6</v>
      </c>
      <c r="E357" s="162" t="s">
        <v>817</v>
      </c>
      <c r="F357" s="164">
        <v>238980</v>
      </c>
      <c r="G357" s="164">
        <v>503456</v>
      </c>
      <c r="H357" s="164">
        <f t="shared" si="9"/>
        <v>-264476</v>
      </c>
      <c r="I357" s="164">
        <v>184306</v>
      </c>
      <c r="J357" s="522"/>
      <c r="K357"/>
      <c r="L357"/>
      <c r="M357"/>
      <c r="N357"/>
      <c r="O357"/>
      <c r="P357"/>
      <c r="Q357"/>
      <c r="R357"/>
      <c r="S357"/>
      <c r="T357"/>
      <c r="U357"/>
      <c r="V357"/>
      <c r="W357"/>
      <c r="X357"/>
      <c r="Y357"/>
      <c r="Z357"/>
      <c r="AA357"/>
      <c r="AB357"/>
      <c r="AC357"/>
      <c r="AD357"/>
      <c r="AE357"/>
      <c r="AF357"/>
      <c r="AG357"/>
      <c r="AH357"/>
      <c r="AI357"/>
    </row>
    <row r="358" spans="1:35" s="95" customFormat="1" ht="15.6" customHeight="1">
      <c r="A358" s="161">
        <v>19205</v>
      </c>
      <c r="B358" s="161">
        <v>3</v>
      </c>
      <c r="C358" s="161">
        <v>4</v>
      </c>
      <c r="D358" s="161">
        <v>6</v>
      </c>
      <c r="E358" s="162" t="s">
        <v>818</v>
      </c>
      <c r="F358" s="164">
        <v>1020049</v>
      </c>
      <c r="G358" s="164">
        <v>741823</v>
      </c>
      <c r="H358" s="164">
        <f t="shared" si="9"/>
        <v>278226</v>
      </c>
      <c r="I358" s="164">
        <v>868091</v>
      </c>
      <c r="J358" s="522"/>
      <c r="K358"/>
      <c r="L358"/>
      <c r="M358"/>
      <c r="N358"/>
      <c r="O358"/>
      <c r="P358"/>
      <c r="Q358"/>
      <c r="R358"/>
      <c r="S358"/>
      <c r="T358"/>
      <c r="U358"/>
      <c r="V358"/>
      <c r="W358"/>
      <c r="X358"/>
      <c r="Y358"/>
      <c r="Z358"/>
      <c r="AA358"/>
      <c r="AB358"/>
      <c r="AC358"/>
      <c r="AD358"/>
      <c r="AE358"/>
      <c r="AF358"/>
      <c r="AG358"/>
      <c r="AH358"/>
      <c r="AI358"/>
    </row>
    <row r="359" spans="1:35" s="95" customFormat="1" ht="15.6" customHeight="1">
      <c r="A359" s="161">
        <v>19206</v>
      </c>
      <c r="B359" s="161">
        <v>3</v>
      </c>
      <c r="C359" s="161">
        <v>4</v>
      </c>
      <c r="D359" s="161">
        <v>6</v>
      </c>
      <c r="E359" s="162" t="s">
        <v>819</v>
      </c>
      <c r="F359" s="164">
        <v>58287</v>
      </c>
      <c r="G359" s="164">
        <v>31781</v>
      </c>
      <c r="H359" s="164">
        <f t="shared" si="9"/>
        <v>26506</v>
      </c>
      <c r="I359" s="164">
        <v>49915</v>
      </c>
      <c r="J359" s="522"/>
      <c r="K359"/>
      <c r="L359"/>
      <c r="M359"/>
      <c r="N359"/>
      <c r="O359"/>
      <c r="P359"/>
      <c r="Q359"/>
      <c r="R359"/>
      <c r="S359"/>
      <c r="T359"/>
      <c r="U359"/>
      <c r="V359"/>
      <c r="W359"/>
      <c r="X359"/>
      <c r="Y359"/>
      <c r="Z359"/>
      <c r="AA359"/>
      <c r="AB359"/>
      <c r="AC359"/>
      <c r="AD359"/>
      <c r="AE359"/>
      <c r="AF359"/>
      <c r="AG359"/>
      <c r="AH359"/>
      <c r="AI359"/>
    </row>
    <row r="360" spans="1:35" s="95" customFormat="1" ht="15.6" customHeight="1">
      <c r="A360" s="161">
        <v>19207</v>
      </c>
      <c r="B360" s="161">
        <v>3</v>
      </c>
      <c r="C360" s="161">
        <v>4</v>
      </c>
      <c r="D360" s="161">
        <v>6</v>
      </c>
      <c r="E360" s="162" t="s">
        <v>820</v>
      </c>
      <c r="F360" s="164">
        <v>857743</v>
      </c>
      <c r="G360" s="164">
        <v>829561</v>
      </c>
      <c r="H360" s="164">
        <f t="shared" si="9"/>
        <v>28182</v>
      </c>
      <c r="I360" s="164">
        <v>903821</v>
      </c>
      <c r="J360" s="522"/>
      <c r="K360"/>
      <c r="L360"/>
      <c r="M360"/>
      <c r="N360"/>
      <c r="O360"/>
      <c r="P360"/>
      <c r="Q360"/>
      <c r="R360"/>
      <c r="S360"/>
      <c r="T360"/>
      <c r="U360"/>
      <c r="V360"/>
      <c r="W360"/>
      <c r="X360"/>
      <c r="Y360"/>
      <c r="Z360"/>
      <c r="AA360"/>
      <c r="AB360"/>
      <c r="AC360"/>
      <c r="AD360"/>
      <c r="AE360"/>
      <c r="AF360"/>
      <c r="AG360"/>
      <c r="AH360"/>
      <c r="AI360"/>
    </row>
    <row r="361" spans="1:35" s="95" customFormat="1" ht="15.6" customHeight="1">
      <c r="A361" s="161">
        <v>19208</v>
      </c>
      <c r="B361" s="161">
        <v>3</v>
      </c>
      <c r="C361" s="161">
        <v>4</v>
      </c>
      <c r="D361" s="161">
        <v>6</v>
      </c>
      <c r="E361" s="162" t="s">
        <v>821</v>
      </c>
      <c r="F361" s="164">
        <v>56889</v>
      </c>
      <c r="G361" s="164">
        <v>22118</v>
      </c>
      <c r="H361" s="164">
        <f t="shared" si="9"/>
        <v>34771</v>
      </c>
      <c r="I361" s="164">
        <v>13861</v>
      </c>
      <c r="J361" s="522"/>
      <c r="K361"/>
      <c r="L361"/>
      <c r="M361"/>
      <c r="N361"/>
      <c r="O361"/>
      <c r="P361"/>
      <c r="Q361"/>
      <c r="R361"/>
      <c r="S361"/>
      <c r="T361"/>
      <c r="U361"/>
      <c r="V361"/>
      <c r="W361"/>
      <c r="X361"/>
      <c r="Y361"/>
      <c r="Z361"/>
      <c r="AA361"/>
      <c r="AB361"/>
      <c r="AC361"/>
      <c r="AD361"/>
      <c r="AE361"/>
      <c r="AF361"/>
      <c r="AG361"/>
      <c r="AH361"/>
      <c r="AI361"/>
    </row>
    <row r="362" spans="1:35" s="95" customFormat="1" ht="15.6" customHeight="1">
      <c r="A362" s="161">
        <v>19209</v>
      </c>
      <c r="B362" s="161">
        <v>3</v>
      </c>
      <c r="C362" s="161">
        <v>4</v>
      </c>
      <c r="D362" s="161">
        <v>6</v>
      </c>
      <c r="E362" s="162" t="s">
        <v>822</v>
      </c>
      <c r="F362" s="164">
        <v>1229</v>
      </c>
      <c r="G362" s="164">
        <v>1039</v>
      </c>
      <c r="H362" s="372">
        <f t="shared" si="9"/>
        <v>190</v>
      </c>
      <c r="I362" s="164">
        <v>744272</v>
      </c>
      <c r="J362" s="522"/>
      <c r="K362"/>
      <c r="L362"/>
      <c r="M362"/>
      <c r="N362"/>
      <c r="O362"/>
      <c r="P362"/>
      <c r="Q362"/>
      <c r="R362"/>
      <c r="S362"/>
      <c r="T362"/>
      <c r="U362"/>
      <c r="V362"/>
      <c r="W362"/>
      <c r="X362"/>
      <c r="Y362"/>
      <c r="Z362"/>
      <c r="AA362"/>
      <c r="AB362"/>
      <c r="AC362"/>
      <c r="AD362"/>
      <c r="AE362"/>
      <c r="AF362"/>
      <c r="AG362"/>
      <c r="AH362"/>
      <c r="AI362"/>
    </row>
    <row r="363" spans="1:35" s="95" customFormat="1" ht="15.6" customHeight="1">
      <c r="A363" s="161">
        <v>19212</v>
      </c>
      <c r="B363" s="161">
        <v>3</v>
      </c>
      <c r="C363" s="161">
        <v>4</v>
      </c>
      <c r="D363" s="161">
        <v>6</v>
      </c>
      <c r="E363" s="162" t="s">
        <v>823</v>
      </c>
      <c r="F363" s="164">
        <v>175877</v>
      </c>
      <c r="G363" s="164">
        <v>255610</v>
      </c>
      <c r="H363" s="164">
        <f t="shared" si="9"/>
        <v>-79733</v>
      </c>
      <c r="I363" s="164">
        <v>337857</v>
      </c>
      <c r="J363" s="522"/>
      <c r="K363"/>
      <c r="L363"/>
      <c r="M363"/>
      <c r="N363"/>
      <c r="O363"/>
      <c r="P363"/>
      <c r="Q363"/>
      <c r="R363"/>
      <c r="S363"/>
      <c r="T363"/>
      <c r="U363"/>
      <c r="V363"/>
      <c r="W363"/>
      <c r="X363"/>
      <c r="Y363"/>
      <c r="Z363"/>
      <c r="AA363"/>
      <c r="AB363"/>
      <c r="AC363"/>
      <c r="AD363"/>
      <c r="AE363"/>
      <c r="AF363"/>
      <c r="AG363"/>
      <c r="AH363"/>
      <c r="AI363"/>
    </row>
    <row r="364" spans="1:35" s="95" customFormat="1" ht="15.6" customHeight="1">
      <c r="A364" s="161">
        <v>19213</v>
      </c>
      <c r="B364" s="161">
        <v>3</v>
      </c>
      <c r="C364" s="161">
        <v>4</v>
      </c>
      <c r="D364" s="161">
        <v>6</v>
      </c>
      <c r="E364" s="162" t="s">
        <v>824</v>
      </c>
      <c r="F364" s="164">
        <v>35500</v>
      </c>
      <c r="G364" s="372">
        <v>24546</v>
      </c>
      <c r="H364" s="164">
        <f t="shared" si="9"/>
        <v>10954</v>
      </c>
      <c r="I364" s="372">
        <v>14749</v>
      </c>
      <c r="J364" s="522"/>
      <c r="K364"/>
      <c r="L364"/>
      <c r="M364"/>
      <c r="N364"/>
      <c r="O364"/>
      <c r="P364"/>
      <c r="Q364"/>
      <c r="R364"/>
      <c r="S364"/>
      <c r="T364"/>
      <c r="U364"/>
      <c r="V364"/>
      <c r="W364"/>
      <c r="X364"/>
      <c r="Y364"/>
      <c r="Z364"/>
      <c r="AA364"/>
      <c r="AB364"/>
      <c r="AC364"/>
      <c r="AD364"/>
      <c r="AE364"/>
      <c r="AF364"/>
      <c r="AG364"/>
      <c r="AH364"/>
      <c r="AI364"/>
    </row>
    <row r="365" spans="1:35" s="95" customFormat="1" ht="15.6" customHeight="1">
      <c r="A365" s="161">
        <v>19214</v>
      </c>
      <c r="B365" s="161">
        <v>3</v>
      </c>
      <c r="C365" s="161">
        <v>4</v>
      </c>
      <c r="D365" s="161">
        <v>6</v>
      </c>
      <c r="E365" s="162" t="s">
        <v>825</v>
      </c>
      <c r="F365" s="164">
        <v>30015</v>
      </c>
      <c r="G365" s="164">
        <v>18062</v>
      </c>
      <c r="H365" s="164">
        <f t="shared" si="9"/>
        <v>11953</v>
      </c>
      <c r="I365" s="164">
        <v>31705</v>
      </c>
      <c r="J365" s="522"/>
      <c r="K365"/>
      <c r="L365"/>
      <c r="M365"/>
      <c r="N365"/>
      <c r="O365"/>
      <c r="P365"/>
      <c r="Q365"/>
      <c r="R365"/>
      <c r="S365"/>
      <c r="T365"/>
      <c r="U365"/>
      <c r="V365"/>
      <c r="W365"/>
      <c r="X365"/>
      <c r="Y365"/>
      <c r="Z365"/>
      <c r="AA365"/>
      <c r="AB365"/>
      <c r="AC365"/>
      <c r="AD365"/>
      <c r="AE365"/>
      <c r="AF365"/>
      <c r="AG365"/>
      <c r="AH365"/>
      <c r="AI365"/>
    </row>
    <row r="366" spans="1:35" s="95" customFormat="1" ht="15.6" customHeight="1">
      <c r="A366" s="161">
        <v>19215</v>
      </c>
      <c r="B366" s="161">
        <v>3</v>
      </c>
      <c r="C366" s="161">
        <v>4</v>
      </c>
      <c r="D366" s="161">
        <v>6</v>
      </c>
      <c r="E366" s="162" t="s">
        <v>826</v>
      </c>
      <c r="F366" s="364">
        <v>0</v>
      </c>
      <c r="G366" s="364">
        <v>0</v>
      </c>
      <c r="H366" s="364">
        <f t="shared" si="9"/>
        <v>0</v>
      </c>
      <c r="I366" s="372">
        <v>214</v>
      </c>
      <c r="J366" s="522"/>
      <c r="K366"/>
      <c r="L366"/>
      <c r="M366"/>
      <c r="N366"/>
      <c r="O366"/>
      <c r="P366"/>
      <c r="Q366"/>
      <c r="R366"/>
      <c r="S366"/>
      <c r="T366"/>
      <c r="U366"/>
      <c r="V366"/>
      <c r="W366"/>
      <c r="X366"/>
      <c r="Y366"/>
      <c r="Z366"/>
      <c r="AA366"/>
      <c r="AB366"/>
      <c r="AC366"/>
      <c r="AD366"/>
      <c r="AE366"/>
      <c r="AF366"/>
      <c r="AG366"/>
      <c r="AH366"/>
      <c r="AI366"/>
    </row>
    <row r="367" spans="1:35" s="95" customFormat="1" ht="15.6" customHeight="1">
      <c r="A367" s="161">
        <v>98012</v>
      </c>
      <c r="B367" s="161">
        <v>3</v>
      </c>
      <c r="C367" s="161">
        <v>4</v>
      </c>
      <c r="D367" s="161">
        <v>6</v>
      </c>
      <c r="E367" s="162" t="s">
        <v>223</v>
      </c>
      <c r="F367" s="164">
        <v>39978</v>
      </c>
      <c r="G367" s="164">
        <v>28965</v>
      </c>
      <c r="H367" s="164">
        <f t="shared" si="9"/>
        <v>11013</v>
      </c>
      <c r="I367" s="164">
        <v>48050</v>
      </c>
      <c r="J367" s="522"/>
      <c r="K367"/>
      <c r="L367"/>
      <c r="M367"/>
      <c r="N367"/>
      <c r="O367"/>
      <c r="P367"/>
      <c r="Q367"/>
      <c r="R367"/>
      <c r="S367"/>
      <c r="T367"/>
      <c r="U367"/>
      <c r="V367"/>
      <c r="W367"/>
      <c r="X367"/>
      <c r="Y367"/>
      <c r="Z367"/>
      <c r="AA367"/>
      <c r="AB367"/>
      <c r="AC367"/>
      <c r="AD367"/>
      <c r="AE367"/>
      <c r="AF367"/>
      <c r="AG367"/>
      <c r="AH367"/>
      <c r="AI367"/>
    </row>
    <row r="368" spans="1:35" s="87" customFormat="1" ht="15.6" customHeight="1">
      <c r="A368" s="163"/>
      <c r="B368" s="163">
        <v>5</v>
      </c>
      <c r="C368" s="163">
        <v>4</v>
      </c>
      <c r="D368" s="163">
        <v>6</v>
      </c>
      <c r="E368" s="91" t="s">
        <v>827</v>
      </c>
      <c r="F368" s="319">
        <f>SUM(F369:F388)</f>
        <v>9894989</v>
      </c>
      <c r="G368" s="319">
        <f>SUM(G369:G388)</f>
        <v>9186663</v>
      </c>
      <c r="H368" s="319">
        <f t="shared" si="9"/>
        <v>708326</v>
      </c>
      <c r="I368" s="319">
        <f>SUM(I369:I388)</f>
        <v>10382903</v>
      </c>
      <c r="J368" s="522"/>
      <c r="K368"/>
      <c r="L368"/>
      <c r="M368"/>
      <c r="N368"/>
      <c r="O368"/>
      <c r="P368"/>
      <c r="Q368"/>
      <c r="R368"/>
      <c r="S368"/>
      <c r="T368"/>
      <c r="U368"/>
      <c r="V368"/>
      <c r="W368"/>
      <c r="X368"/>
      <c r="Y368"/>
      <c r="Z368"/>
      <c r="AA368"/>
      <c r="AB368"/>
      <c r="AC368"/>
      <c r="AD368"/>
      <c r="AE368"/>
      <c r="AF368"/>
      <c r="AG368"/>
      <c r="AH368"/>
      <c r="AI368"/>
    </row>
    <row r="369" spans="1:35" s="95" customFormat="1" ht="15.6" customHeight="1">
      <c r="A369" s="161">
        <v>19049</v>
      </c>
      <c r="B369" s="161">
        <v>5</v>
      </c>
      <c r="C369" s="161">
        <v>4</v>
      </c>
      <c r="D369" s="161">
        <v>6</v>
      </c>
      <c r="E369" s="162" t="s">
        <v>828</v>
      </c>
      <c r="F369" s="164">
        <v>36227</v>
      </c>
      <c r="G369" s="164">
        <v>16671</v>
      </c>
      <c r="H369" s="164">
        <f t="shared" si="9"/>
        <v>19556</v>
      </c>
      <c r="I369" s="164">
        <v>50758</v>
      </c>
      <c r="J369" s="522"/>
      <c r="K369"/>
      <c r="L369"/>
      <c r="M369"/>
      <c r="N369"/>
      <c r="O369"/>
      <c r="P369"/>
      <c r="Q369"/>
      <c r="R369"/>
      <c r="S369"/>
      <c r="T369"/>
      <c r="U369"/>
      <c r="V369"/>
      <c r="W369"/>
      <c r="X369"/>
      <c r="Y369"/>
      <c r="Z369"/>
      <c r="AA369"/>
      <c r="AB369"/>
      <c r="AC369"/>
      <c r="AD369"/>
      <c r="AE369"/>
      <c r="AF369"/>
      <c r="AG369"/>
      <c r="AH369"/>
      <c r="AI369"/>
    </row>
    <row r="370" spans="1:35" s="95" customFormat="1" ht="15.6" customHeight="1">
      <c r="A370" s="161">
        <v>19051</v>
      </c>
      <c r="B370" s="161">
        <v>5</v>
      </c>
      <c r="C370" s="161">
        <v>4</v>
      </c>
      <c r="D370" s="161">
        <v>6</v>
      </c>
      <c r="E370" s="162" t="s">
        <v>227</v>
      </c>
      <c r="F370" s="164">
        <v>107604</v>
      </c>
      <c r="G370" s="164">
        <v>59984</v>
      </c>
      <c r="H370" s="164">
        <f t="shared" si="9"/>
        <v>47620</v>
      </c>
      <c r="I370" s="164">
        <v>171022</v>
      </c>
      <c r="J370" s="522"/>
      <c r="K370"/>
      <c r="L370"/>
      <c r="M370"/>
      <c r="N370"/>
      <c r="O370"/>
      <c r="P370"/>
      <c r="Q370"/>
      <c r="R370"/>
      <c r="S370"/>
      <c r="T370"/>
      <c r="U370"/>
      <c r="V370"/>
      <c r="W370"/>
      <c r="X370"/>
      <c r="Y370"/>
      <c r="Z370"/>
      <c r="AA370"/>
      <c r="AB370"/>
      <c r="AC370"/>
      <c r="AD370"/>
      <c r="AE370"/>
      <c r="AF370"/>
      <c r="AG370"/>
      <c r="AH370"/>
      <c r="AI370"/>
    </row>
    <row r="371" spans="1:35" s="95" customFormat="1" ht="15.6" customHeight="1">
      <c r="A371" s="161">
        <v>19052</v>
      </c>
      <c r="B371" s="161">
        <v>5</v>
      </c>
      <c r="C371" s="161">
        <v>4</v>
      </c>
      <c r="D371" s="161">
        <v>6</v>
      </c>
      <c r="E371" s="162" t="s">
        <v>228</v>
      </c>
      <c r="F371" s="164">
        <v>95399</v>
      </c>
      <c r="G371" s="164">
        <v>48949</v>
      </c>
      <c r="H371" s="164">
        <f t="shared" si="9"/>
        <v>46450</v>
      </c>
      <c r="I371" s="164">
        <v>131491</v>
      </c>
      <c r="J371" s="522"/>
      <c r="K371"/>
      <c r="L371"/>
      <c r="M371"/>
      <c r="N371"/>
      <c r="O371"/>
      <c r="P371"/>
      <c r="Q371"/>
      <c r="R371"/>
      <c r="S371"/>
      <c r="T371"/>
      <c r="U371"/>
      <c r="V371"/>
      <c r="W371"/>
      <c r="X371"/>
      <c r="Y371"/>
      <c r="Z371"/>
      <c r="AA371"/>
      <c r="AB371"/>
      <c r="AC371"/>
      <c r="AD371"/>
      <c r="AE371"/>
      <c r="AF371"/>
      <c r="AG371"/>
      <c r="AH371"/>
      <c r="AI371"/>
    </row>
    <row r="372" spans="1:35" s="95" customFormat="1" ht="15.6" customHeight="1">
      <c r="A372" s="161">
        <v>19053</v>
      </c>
      <c r="B372" s="161">
        <v>5</v>
      </c>
      <c r="C372" s="161">
        <v>4</v>
      </c>
      <c r="D372" s="161">
        <v>6</v>
      </c>
      <c r="E372" s="162" t="s">
        <v>225</v>
      </c>
      <c r="F372" s="364">
        <v>0</v>
      </c>
      <c r="G372" s="364">
        <v>0</v>
      </c>
      <c r="H372" s="364">
        <f t="shared" si="9"/>
        <v>0</v>
      </c>
      <c r="I372" s="164">
        <v>1649</v>
      </c>
      <c r="J372" s="522"/>
      <c r="K372"/>
      <c r="L372"/>
      <c r="M372"/>
      <c r="N372"/>
      <c r="O372"/>
      <c r="P372"/>
      <c r="Q372"/>
      <c r="R372"/>
      <c r="S372"/>
      <c r="T372"/>
      <c r="U372"/>
      <c r="V372"/>
      <c r="W372"/>
      <c r="X372"/>
      <c r="Y372"/>
      <c r="Z372"/>
      <c r="AA372"/>
      <c r="AB372"/>
      <c r="AC372"/>
      <c r="AD372"/>
      <c r="AE372"/>
      <c r="AF372"/>
      <c r="AG372"/>
      <c r="AH372"/>
      <c r="AI372"/>
    </row>
    <row r="373" spans="1:35" s="95" customFormat="1" ht="15.6" customHeight="1">
      <c r="A373" s="161">
        <v>19054</v>
      </c>
      <c r="B373" s="161">
        <v>5</v>
      </c>
      <c r="C373" s="161">
        <v>4</v>
      </c>
      <c r="D373" s="161">
        <v>6</v>
      </c>
      <c r="E373" s="162" t="s">
        <v>229</v>
      </c>
      <c r="F373" s="164">
        <v>102494</v>
      </c>
      <c r="G373" s="164">
        <v>680166</v>
      </c>
      <c r="H373" s="164">
        <f t="shared" si="9"/>
        <v>-577672</v>
      </c>
      <c r="I373" s="164">
        <v>88577</v>
      </c>
      <c r="J373" s="522"/>
      <c r="K373"/>
      <c r="L373"/>
      <c r="M373"/>
      <c r="N373"/>
      <c r="O373"/>
      <c r="P373"/>
      <c r="Q373"/>
      <c r="R373"/>
      <c r="S373"/>
      <c r="T373"/>
      <c r="U373"/>
      <c r="V373"/>
      <c r="W373"/>
      <c r="X373"/>
      <c r="Y373"/>
      <c r="Z373"/>
      <c r="AA373"/>
      <c r="AB373"/>
      <c r="AC373"/>
      <c r="AD373"/>
      <c r="AE373"/>
      <c r="AF373"/>
      <c r="AG373"/>
      <c r="AH373"/>
      <c r="AI373"/>
    </row>
    <row r="374" spans="1:35" s="95" customFormat="1" ht="15.6" customHeight="1">
      <c r="A374" s="161">
        <v>19055</v>
      </c>
      <c r="B374" s="161">
        <v>5</v>
      </c>
      <c r="C374" s="161">
        <v>4</v>
      </c>
      <c r="D374" s="161">
        <v>6</v>
      </c>
      <c r="E374" s="162" t="s">
        <v>230</v>
      </c>
      <c r="F374" s="164">
        <v>1824560</v>
      </c>
      <c r="G374" s="164">
        <v>1400455</v>
      </c>
      <c r="H374" s="164">
        <f t="shared" si="9"/>
        <v>424105</v>
      </c>
      <c r="I374" s="164">
        <v>675640</v>
      </c>
      <c r="J374" s="522"/>
      <c r="K374"/>
      <c r="L374"/>
      <c r="M374"/>
      <c r="N374"/>
      <c r="O374"/>
      <c r="P374"/>
      <c r="Q374"/>
      <c r="R374"/>
      <c r="S374"/>
      <c r="T374"/>
      <c r="U374"/>
      <c r="V374"/>
      <c r="W374"/>
      <c r="X374"/>
      <c r="Y374"/>
      <c r="Z374"/>
      <c r="AA374"/>
      <c r="AB374"/>
      <c r="AC374"/>
      <c r="AD374"/>
      <c r="AE374"/>
      <c r="AF374"/>
      <c r="AG374"/>
      <c r="AH374"/>
      <c r="AI374"/>
    </row>
    <row r="375" spans="1:35" s="95" customFormat="1" ht="15.6" customHeight="1">
      <c r="A375" s="161">
        <v>19056</v>
      </c>
      <c r="B375" s="161">
        <v>5</v>
      </c>
      <c r="C375" s="161">
        <v>4</v>
      </c>
      <c r="D375" s="161">
        <v>6</v>
      </c>
      <c r="E375" s="162" t="s">
        <v>829</v>
      </c>
      <c r="F375" s="164">
        <v>2934303</v>
      </c>
      <c r="G375" s="164">
        <v>1868527</v>
      </c>
      <c r="H375" s="164">
        <f t="shared" si="9"/>
        <v>1065776</v>
      </c>
      <c r="I375" s="164">
        <v>2039823</v>
      </c>
      <c r="J375" s="522"/>
      <c r="K375"/>
      <c r="L375"/>
      <c r="M375"/>
      <c r="N375"/>
      <c r="O375"/>
      <c r="P375"/>
      <c r="Q375"/>
      <c r="R375"/>
      <c r="S375"/>
      <c r="T375"/>
      <c r="U375"/>
      <c r="V375"/>
      <c r="W375"/>
      <c r="X375"/>
      <c r="Y375"/>
      <c r="Z375"/>
      <c r="AA375"/>
      <c r="AB375"/>
      <c r="AC375"/>
      <c r="AD375"/>
      <c r="AE375"/>
      <c r="AF375"/>
      <c r="AG375"/>
      <c r="AH375"/>
      <c r="AI375"/>
    </row>
    <row r="376" spans="1:35" s="95" customFormat="1" ht="15.6" customHeight="1">
      <c r="A376" s="161">
        <v>19057</v>
      </c>
      <c r="B376" s="161">
        <v>5</v>
      </c>
      <c r="C376" s="161">
        <v>4</v>
      </c>
      <c r="D376" s="161">
        <v>6</v>
      </c>
      <c r="E376" s="162" t="s">
        <v>231</v>
      </c>
      <c r="F376" s="164">
        <v>1132612</v>
      </c>
      <c r="G376" s="164">
        <v>978893</v>
      </c>
      <c r="H376" s="164">
        <f t="shared" si="9"/>
        <v>153719</v>
      </c>
      <c r="I376" s="164">
        <v>1302490</v>
      </c>
      <c r="J376" s="522"/>
      <c r="K376"/>
      <c r="L376"/>
      <c r="M376"/>
      <c r="N376"/>
      <c r="O376"/>
      <c r="P376"/>
      <c r="Q376"/>
      <c r="R376"/>
      <c r="S376"/>
      <c r="T376"/>
      <c r="U376"/>
      <c r="V376"/>
      <c r="W376"/>
      <c r="X376"/>
      <c r="Y376"/>
      <c r="Z376"/>
      <c r="AA376"/>
      <c r="AB376"/>
      <c r="AC376"/>
      <c r="AD376"/>
      <c r="AE376"/>
      <c r="AF376"/>
      <c r="AG376"/>
      <c r="AH376"/>
      <c r="AI376"/>
    </row>
    <row r="377" spans="1:35" s="95" customFormat="1" ht="15.6" customHeight="1">
      <c r="A377" s="161">
        <v>19058</v>
      </c>
      <c r="B377" s="161">
        <v>5</v>
      </c>
      <c r="C377" s="161">
        <v>4</v>
      </c>
      <c r="D377" s="161">
        <v>6</v>
      </c>
      <c r="E377" s="162" t="s">
        <v>224</v>
      </c>
      <c r="F377" s="164">
        <v>817013</v>
      </c>
      <c r="G377" s="164">
        <v>740310</v>
      </c>
      <c r="H377" s="164">
        <f t="shared" si="9"/>
        <v>76703</v>
      </c>
      <c r="I377" s="164">
        <v>787748</v>
      </c>
      <c r="J377" s="522"/>
      <c r="K377"/>
      <c r="L377"/>
      <c r="M377"/>
      <c r="N377"/>
      <c r="O377"/>
      <c r="P377"/>
      <c r="Q377"/>
      <c r="R377"/>
      <c r="S377"/>
      <c r="T377"/>
      <c r="U377"/>
      <c r="V377"/>
      <c r="W377"/>
      <c r="X377"/>
      <c r="Y377"/>
      <c r="Z377"/>
      <c r="AA377"/>
      <c r="AB377"/>
      <c r="AC377"/>
      <c r="AD377"/>
      <c r="AE377"/>
      <c r="AF377"/>
      <c r="AG377"/>
      <c r="AH377"/>
      <c r="AI377"/>
    </row>
    <row r="378" spans="1:35" s="95" customFormat="1" ht="15.6" customHeight="1">
      <c r="A378" s="161">
        <v>19061</v>
      </c>
      <c r="B378" s="161">
        <v>5</v>
      </c>
      <c r="C378" s="161">
        <v>4</v>
      </c>
      <c r="D378" s="161">
        <v>6</v>
      </c>
      <c r="E378" s="162" t="s">
        <v>232</v>
      </c>
      <c r="F378" s="164">
        <v>6623</v>
      </c>
      <c r="G378" s="164">
        <v>416</v>
      </c>
      <c r="H378" s="164">
        <f t="shared" si="9"/>
        <v>6207</v>
      </c>
      <c r="I378" s="164">
        <v>7659</v>
      </c>
      <c r="J378" s="522"/>
      <c r="K378"/>
      <c r="L378"/>
      <c r="M378"/>
      <c r="N378"/>
      <c r="O378"/>
      <c r="P378"/>
      <c r="Q378"/>
      <c r="R378"/>
      <c r="S378"/>
      <c r="T378"/>
      <c r="U378"/>
      <c r="V378"/>
      <c r="W378"/>
      <c r="X378"/>
      <c r="Y378"/>
      <c r="Z378"/>
      <c r="AA378"/>
      <c r="AB378"/>
      <c r="AC378"/>
      <c r="AD378"/>
      <c r="AE378"/>
      <c r="AF378"/>
      <c r="AG378"/>
      <c r="AH378"/>
      <c r="AI378"/>
    </row>
    <row r="379" spans="1:35" s="95" customFormat="1" ht="15.6" customHeight="1">
      <c r="A379" s="161">
        <v>19063</v>
      </c>
      <c r="B379" s="161">
        <v>5</v>
      </c>
      <c r="C379" s="161">
        <v>4</v>
      </c>
      <c r="D379" s="161">
        <v>6</v>
      </c>
      <c r="E379" s="162" t="s">
        <v>233</v>
      </c>
      <c r="F379" s="164">
        <v>21342</v>
      </c>
      <c r="G379" s="164">
        <v>10912</v>
      </c>
      <c r="H379" s="164">
        <f t="shared" si="9"/>
        <v>10430</v>
      </c>
      <c r="I379" s="164">
        <v>18774</v>
      </c>
      <c r="J379" s="522"/>
      <c r="K379"/>
      <c r="L379"/>
      <c r="M379"/>
      <c r="N379"/>
      <c r="O379"/>
      <c r="P379"/>
      <c r="Q379"/>
      <c r="R379"/>
      <c r="S379"/>
      <c r="T379"/>
      <c r="U379"/>
      <c r="V379"/>
      <c r="W379"/>
      <c r="X379"/>
      <c r="Y379"/>
      <c r="Z379"/>
      <c r="AA379"/>
      <c r="AB379"/>
      <c r="AC379"/>
      <c r="AD379"/>
      <c r="AE379"/>
      <c r="AF379"/>
      <c r="AG379"/>
      <c r="AH379"/>
      <c r="AI379"/>
    </row>
    <row r="380" spans="1:35" s="95" customFormat="1" ht="15.6" customHeight="1">
      <c r="A380" s="161">
        <v>19064</v>
      </c>
      <c r="B380" s="161">
        <v>5</v>
      </c>
      <c r="C380" s="161">
        <v>4</v>
      </c>
      <c r="D380" s="161">
        <v>6</v>
      </c>
      <c r="E380" s="162" t="s">
        <v>234</v>
      </c>
      <c r="F380" s="164">
        <v>887126</v>
      </c>
      <c r="G380" s="164">
        <v>165191</v>
      </c>
      <c r="H380" s="164">
        <f t="shared" si="9"/>
        <v>721935</v>
      </c>
      <c r="I380" s="164">
        <v>274227</v>
      </c>
      <c r="J380" s="522"/>
      <c r="K380"/>
      <c r="L380"/>
      <c r="M380"/>
      <c r="N380"/>
      <c r="O380"/>
      <c r="P380"/>
      <c r="Q380"/>
      <c r="R380"/>
      <c r="S380"/>
      <c r="T380"/>
      <c r="U380"/>
      <c r="V380"/>
      <c r="W380"/>
      <c r="X380"/>
      <c r="Y380"/>
      <c r="Z380"/>
      <c r="AA380"/>
      <c r="AB380"/>
      <c r="AC380"/>
      <c r="AD380"/>
      <c r="AE380"/>
      <c r="AF380"/>
      <c r="AG380"/>
      <c r="AH380"/>
      <c r="AI380"/>
    </row>
    <row r="381" spans="1:35" s="95" customFormat="1" ht="15.6" customHeight="1">
      <c r="A381" s="161">
        <v>19065</v>
      </c>
      <c r="B381" s="161">
        <v>5</v>
      </c>
      <c r="C381" s="161">
        <v>4</v>
      </c>
      <c r="D381" s="161">
        <v>6</v>
      </c>
      <c r="E381" s="162" t="s">
        <v>235</v>
      </c>
      <c r="F381" s="164">
        <v>269122</v>
      </c>
      <c r="G381" s="164">
        <v>26320</v>
      </c>
      <c r="H381" s="164">
        <f t="shared" si="9"/>
        <v>242802</v>
      </c>
      <c r="I381" s="164">
        <v>6988</v>
      </c>
      <c r="J381" s="522"/>
      <c r="K381"/>
      <c r="L381"/>
      <c r="M381"/>
      <c r="N381"/>
      <c r="O381"/>
      <c r="P381"/>
      <c r="Q381"/>
      <c r="R381"/>
      <c r="S381"/>
      <c r="T381"/>
      <c r="U381"/>
      <c r="V381"/>
      <c r="W381"/>
      <c r="X381"/>
      <c r="Y381"/>
      <c r="Z381"/>
      <c r="AA381"/>
      <c r="AB381"/>
      <c r="AC381"/>
      <c r="AD381"/>
      <c r="AE381"/>
      <c r="AF381"/>
      <c r="AG381"/>
      <c r="AH381"/>
      <c r="AI381"/>
    </row>
    <row r="382" spans="1:35" s="95" customFormat="1" ht="15.6" customHeight="1">
      <c r="A382" s="161">
        <v>19066</v>
      </c>
      <c r="B382" s="161">
        <v>5</v>
      </c>
      <c r="C382" s="161">
        <v>4</v>
      </c>
      <c r="D382" s="161">
        <v>6</v>
      </c>
      <c r="E382" s="162" t="s">
        <v>226</v>
      </c>
      <c r="F382" s="372">
        <v>50939</v>
      </c>
      <c r="G382" s="372">
        <v>17531</v>
      </c>
      <c r="H382" s="164">
        <f t="shared" si="9"/>
        <v>33408</v>
      </c>
      <c r="I382" s="164">
        <v>74093</v>
      </c>
      <c r="J382" s="522"/>
      <c r="K382"/>
      <c r="L382"/>
      <c r="M382"/>
      <c r="N382"/>
      <c r="O382"/>
      <c r="P382"/>
      <c r="Q382"/>
      <c r="R382"/>
      <c r="S382"/>
      <c r="T382"/>
      <c r="U382"/>
      <c r="V382"/>
      <c r="W382"/>
      <c r="X382"/>
      <c r="Y382"/>
      <c r="Z382"/>
      <c r="AA382"/>
      <c r="AB382"/>
      <c r="AC382"/>
      <c r="AD382"/>
      <c r="AE382"/>
      <c r="AF382"/>
      <c r="AG382"/>
      <c r="AH382"/>
      <c r="AI382"/>
    </row>
    <row r="383" spans="1:35" s="95" customFormat="1" ht="15.6" customHeight="1">
      <c r="A383" s="161">
        <v>19067</v>
      </c>
      <c r="B383" s="161">
        <v>5</v>
      </c>
      <c r="C383" s="161">
        <v>4</v>
      </c>
      <c r="D383" s="161">
        <v>6</v>
      </c>
      <c r="E383" s="162" t="s">
        <v>830</v>
      </c>
      <c r="F383" s="372">
        <v>9</v>
      </c>
      <c r="G383" s="372">
        <v>9</v>
      </c>
      <c r="H383" s="364">
        <f t="shared" si="9"/>
        <v>0</v>
      </c>
      <c r="I383" s="372">
        <v>2625</v>
      </c>
      <c r="J383" s="522"/>
      <c r="K383"/>
      <c r="L383"/>
      <c r="M383"/>
      <c r="N383"/>
      <c r="O383"/>
      <c r="P383"/>
      <c r="Q383"/>
      <c r="R383"/>
      <c r="S383"/>
      <c r="T383"/>
      <c r="U383"/>
      <c r="V383"/>
      <c r="W383"/>
      <c r="X383"/>
      <c r="Y383"/>
      <c r="Z383"/>
      <c r="AA383"/>
      <c r="AB383"/>
      <c r="AC383"/>
      <c r="AD383"/>
      <c r="AE383"/>
      <c r="AF383"/>
      <c r="AG383"/>
      <c r="AH383"/>
      <c r="AI383"/>
    </row>
    <row r="384" spans="1:35" s="95" customFormat="1" ht="15.6" customHeight="1">
      <c r="A384" s="161">
        <v>19081</v>
      </c>
      <c r="B384" s="161">
        <v>5</v>
      </c>
      <c r="C384" s="161">
        <v>4</v>
      </c>
      <c r="D384" s="161">
        <v>6</v>
      </c>
      <c r="E384" s="162" t="s">
        <v>831</v>
      </c>
      <c r="F384" s="164">
        <v>1055000</v>
      </c>
      <c r="G384" s="164">
        <v>2526918</v>
      </c>
      <c r="H384" s="164">
        <f t="shared" si="9"/>
        <v>-1471918</v>
      </c>
      <c r="I384" s="164">
        <v>2500433</v>
      </c>
      <c r="J384" s="522"/>
      <c r="K384"/>
      <c r="L384"/>
      <c r="M384"/>
      <c r="N384"/>
      <c r="O384"/>
      <c r="P384"/>
      <c r="Q384"/>
      <c r="R384"/>
      <c r="S384"/>
      <c r="T384"/>
      <c r="U384"/>
      <c r="V384"/>
      <c r="W384"/>
      <c r="X384"/>
      <c r="Y384"/>
      <c r="Z384"/>
      <c r="AA384"/>
      <c r="AB384"/>
      <c r="AC384"/>
      <c r="AD384"/>
      <c r="AE384"/>
      <c r="AF384"/>
      <c r="AG384"/>
      <c r="AH384"/>
      <c r="AI384"/>
    </row>
    <row r="385" spans="1:35" s="95" customFormat="1" ht="15.6" customHeight="1">
      <c r="A385" s="161">
        <v>19082</v>
      </c>
      <c r="B385" s="161">
        <v>5</v>
      </c>
      <c r="C385" s="161">
        <v>4</v>
      </c>
      <c r="D385" s="161">
        <v>6</v>
      </c>
      <c r="E385" s="162" t="s">
        <v>832</v>
      </c>
      <c r="F385" s="364">
        <v>0</v>
      </c>
      <c r="G385" s="164">
        <v>107380</v>
      </c>
      <c r="H385" s="164">
        <f t="shared" si="9"/>
        <v>-107380</v>
      </c>
      <c r="I385" s="164">
        <v>860742</v>
      </c>
      <c r="J385" s="522"/>
      <c r="K385"/>
      <c r="L385"/>
      <c r="M385"/>
      <c r="N385"/>
      <c r="O385"/>
      <c r="P385"/>
      <c r="Q385"/>
      <c r="R385"/>
      <c r="S385"/>
      <c r="T385"/>
      <c r="U385"/>
      <c r="V385"/>
      <c r="W385"/>
      <c r="X385"/>
      <c r="Y385"/>
      <c r="Z385"/>
      <c r="AA385"/>
      <c r="AB385"/>
      <c r="AC385"/>
      <c r="AD385"/>
      <c r="AE385"/>
      <c r="AF385"/>
      <c r="AG385"/>
      <c r="AH385"/>
      <c r="AI385"/>
    </row>
    <row r="386" spans="1:35" s="95" customFormat="1" ht="15.6" customHeight="1">
      <c r="A386" s="161">
        <v>19083</v>
      </c>
      <c r="B386" s="161">
        <v>5</v>
      </c>
      <c r="C386" s="161">
        <v>4</v>
      </c>
      <c r="D386" s="161">
        <v>6</v>
      </c>
      <c r="E386" s="162" t="s">
        <v>833</v>
      </c>
      <c r="F386" s="164">
        <v>9330</v>
      </c>
      <c r="G386" s="364">
        <v>0</v>
      </c>
      <c r="H386" s="164">
        <f t="shared" si="9"/>
        <v>9330</v>
      </c>
      <c r="I386" s="364">
        <v>0</v>
      </c>
      <c r="J386" s="522"/>
      <c r="K386"/>
      <c r="L386"/>
      <c r="M386"/>
      <c r="N386"/>
      <c r="O386"/>
      <c r="P386"/>
      <c r="Q386"/>
      <c r="R386"/>
      <c r="S386"/>
      <c r="T386"/>
      <c r="U386"/>
      <c r="V386"/>
      <c r="W386"/>
      <c r="X386"/>
      <c r="Y386"/>
      <c r="Z386"/>
      <c r="AA386"/>
      <c r="AB386"/>
      <c r="AC386"/>
      <c r="AD386"/>
      <c r="AE386"/>
      <c r="AF386"/>
      <c r="AG386"/>
      <c r="AH386"/>
      <c r="AI386"/>
    </row>
    <row r="387" spans="1:35" s="95" customFormat="1" ht="15.6" customHeight="1">
      <c r="A387" s="161">
        <v>19084</v>
      </c>
      <c r="B387" s="161">
        <v>5</v>
      </c>
      <c r="C387" s="161">
        <v>4</v>
      </c>
      <c r="D387" s="161">
        <v>6</v>
      </c>
      <c r="E387" s="162" t="s">
        <v>834</v>
      </c>
      <c r="F387" s="364">
        <v>0</v>
      </c>
      <c r="G387" s="364">
        <v>0</v>
      </c>
      <c r="H387" s="364">
        <f t="shared" si="9"/>
        <v>0</v>
      </c>
      <c r="I387" s="372">
        <v>959922</v>
      </c>
      <c r="J387" s="522"/>
      <c r="K387"/>
      <c r="L387"/>
      <c r="M387"/>
      <c r="N387"/>
      <c r="O387"/>
      <c r="P387"/>
      <c r="Q387"/>
      <c r="R387"/>
      <c r="S387"/>
      <c r="T387"/>
      <c r="U387"/>
      <c r="V387"/>
      <c r="W387"/>
      <c r="X387"/>
      <c r="Y387"/>
      <c r="Z387"/>
      <c r="AA387"/>
      <c r="AB387"/>
      <c r="AC387"/>
      <c r="AD387"/>
      <c r="AE387"/>
      <c r="AF387"/>
      <c r="AG387"/>
      <c r="AH387"/>
      <c r="AI387"/>
    </row>
    <row r="388" spans="1:35" s="95" customFormat="1" ht="15.6" customHeight="1">
      <c r="A388" s="161">
        <v>98011</v>
      </c>
      <c r="B388" s="161">
        <v>5</v>
      </c>
      <c r="C388" s="161">
        <v>4</v>
      </c>
      <c r="D388" s="161">
        <v>6</v>
      </c>
      <c r="E388" s="162" t="s">
        <v>221</v>
      </c>
      <c r="F388" s="164">
        <v>545286</v>
      </c>
      <c r="G388" s="164">
        <v>538031</v>
      </c>
      <c r="H388" s="164">
        <f t="shared" si="9"/>
        <v>7255</v>
      </c>
      <c r="I388" s="164">
        <v>428242</v>
      </c>
      <c r="J388" s="522"/>
      <c r="K388"/>
      <c r="L388"/>
      <c r="M388"/>
      <c r="N388"/>
      <c r="O388"/>
      <c r="P388"/>
      <c r="Q388"/>
      <c r="R388"/>
      <c r="S388"/>
      <c r="T388"/>
      <c r="U388"/>
      <c r="V388"/>
      <c r="W388"/>
      <c r="X388"/>
      <c r="Y388"/>
      <c r="Z388"/>
      <c r="AA388"/>
      <c r="AB388"/>
      <c r="AC388"/>
      <c r="AD388"/>
      <c r="AE388"/>
      <c r="AF388"/>
      <c r="AG388"/>
      <c r="AH388"/>
      <c r="AI388"/>
    </row>
    <row r="389" spans="1:35" s="87" customFormat="1" ht="15.6" customHeight="1">
      <c r="A389" s="163"/>
      <c r="B389" s="163">
        <v>7</v>
      </c>
      <c r="C389" s="163">
        <v>4</v>
      </c>
      <c r="D389" s="163">
        <v>6</v>
      </c>
      <c r="E389" s="91" t="s">
        <v>835</v>
      </c>
      <c r="F389" s="373">
        <f>SUM(F390:F390)</f>
        <v>730</v>
      </c>
      <c r="G389" s="398">
        <f>SUM(G390:G390)</f>
        <v>0</v>
      </c>
      <c r="H389" s="373">
        <f t="shared" si="9"/>
        <v>730</v>
      </c>
      <c r="I389" s="398">
        <f>SUM(I390:I390)</f>
        <v>0</v>
      </c>
      <c r="J389" s="522"/>
      <c r="K389"/>
      <c r="L389"/>
      <c r="M389"/>
      <c r="N389"/>
      <c r="O389"/>
      <c r="P389"/>
      <c r="Q389"/>
      <c r="R389"/>
      <c r="S389"/>
      <c r="T389"/>
      <c r="U389"/>
      <c r="V389"/>
      <c r="W389"/>
      <c r="X389"/>
      <c r="Y389"/>
      <c r="Z389"/>
      <c r="AA389"/>
      <c r="AB389"/>
      <c r="AC389"/>
      <c r="AD389"/>
      <c r="AE389"/>
      <c r="AF389"/>
      <c r="AG389"/>
      <c r="AH389"/>
      <c r="AI389"/>
    </row>
    <row r="390" spans="1:35" s="87" customFormat="1" ht="15.6" customHeight="1">
      <c r="A390" s="161">
        <v>98011</v>
      </c>
      <c r="B390" s="161">
        <v>7</v>
      </c>
      <c r="C390" s="161">
        <v>4</v>
      </c>
      <c r="D390" s="161">
        <v>6</v>
      </c>
      <c r="E390" s="162" t="s">
        <v>221</v>
      </c>
      <c r="F390" s="372">
        <v>730</v>
      </c>
      <c r="G390" s="364">
        <v>0</v>
      </c>
      <c r="H390" s="372">
        <f t="shared" si="9"/>
        <v>730</v>
      </c>
      <c r="I390" s="364">
        <v>0</v>
      </c>
      <c r="J390" s="522"/>
      <c r="K390"/>
      <c r="L390"/>
      <c r="M390"/>
      <c r="N390"/>
      <c r="O390"/>
      <c r="P390"/>
      <c r="Q390"/>
      <c r="R390"/>
      <c r="S390"/>
      <c r="T390"/>
      <c r="U390"/>
      <c r="V390"/>
      <c r="W390"/>
      <c r="X390"/>
      <c r="Y390"/>
      <c r="Z390"/>
      <c r="AA390"/>
      <c r="AB390"/>
      <c r="AC390"/>
      <c r="AD390"/>
      <c r="AE390"/>
      <c r="AF390"/>
      <c r="AG390"/>
      <c r="AH390"/>
      <c r="AI390"/>
    </row>
    <row r="391" spans="1:35" s="295" customFormat="1" ht="15.6" customHeight="1">
      <c r="A391" s="163"/>
      <c r="B391" s="163">
        <v>8</v>
      </c>
      <c r="C391" s="163">
        <v>4</v>
      </c>
      <c r="D391" s="163">
        <v>6</v>
      </c>
      <c r="E391" s="91" t="s">
        <v>236</v>
      </c>
      <c r="F391" s="398">
        <f>SUM(F392:F392)</f>
        <v>0</v>
      </c>
      <c r="G391" s="398">
        <f>SUM(G392:G392)</f>
        <v>0</v>
      </c>
      <c r="H391" s="398">
        <f>F391-G391</f>
        <v>0</v>
      </c>
      <c r="I391" s="373">
        <f>SUM(I392:I392)</f>
        <v>333</v>
      </c>
      <c r="J391" s="522"/>
      <c r="K391"/>
      <c r="L391"/>
      <c r="M391"/>
      <c r="N391"/>
      <c r="O391"/>
      <c r="P391"/>
      <c r="Q391"/>
      <c r="R391"/>
      <c r="S391"/>
      <c r="T391"/>
      <c r="U391"/>
      <c r="V391"/>
      <c r="W391"/>
      <c r="X391"/>
      <c r="Y391"/>
      <c r="Z391"/>
      <c r="AA391"/>
      <c r="AB391"/>
      <c r="AC391"/>
      <c r="AD391"/>
      <c r="AE391"/>
      <c r="AF391"/>
      <c r="AG391"/>
      <c r="AH391"/>
      <c r="AI391"/>
    </row>
    <row r="392" spans="1:35" s="95" customFormat="1" ht="15.6" customHeight="1">
      <c r="A392" s="161">
        <v>98011</v>
      </c>
      <c r="B392" s="161">
        <v>8</v>
      </c>
      <c r="C392" s="161">
        <v>4</v>
      </c>
      <c r="D392" s="161">
        <v>6</v>
      </c>
      <c r="E392" s="162" t="s">
        <v>221</v>
      </c>
      <c r="F392" s="364">
        <v>0</v>
      </c>
      <c r="G392" s="364">
        <v>0</v>
      </c>
      <c r="H392" s="364">
        <f>F392-G392</f>
        <v>0</v>
      </c>
      <c r="I392" s="372">
        <v>333</v>
      </c>
      <c r="J392" s="522"/>
      <c r="K392"/>
      <c r="L392"/>
      <c r="M392"/>
      <c r="N392"/>
      <c r="O392"/>
      <c r="P392"/>
      <c r="Q392"/>
      <c r="R392"/>
      <c r="S392"/>
      <c r="T392"/>
      <c r="U392"/>
      <c r="V392"/>
      <c r="W392"/>
      <c r="X392"/>
      <c r="Y392"/>
      <c r="Z392"/>
      <c r="AA392"/>
      <c r="AB392"/>
      <c r="AC392"/>
      <c r="AD392"/>
      <c r="AE392"/>
      <c r="AF392"/>
      <c r="AG392"/>
      <c r="AH392"/>
      <c r="AI392"/>
    </row>
    <row r="393" spans="1:35" s="87" customFormat="1" ht="15.6" customHeight="1">
      <c r="A393" s="163"/>
      <c r="B393" s="163"/>
      <c r="C393" s="163">
        <v>5</v>
      </c>
      <c r="D393" s="163">
        <v>6</v>
      </c>
      <c r="E393" s="91" t="s">
        <v>237</v>
      </c>
      <c r="F393" s="319">
        <f>F394+F419+F434+F445+F456+F470</f>
        <v>31905473</v>
      </c>
      <c r="G393" s="319">
        <f>G394+G419+G434+G445+G456+G470</f>
        <v>38481640</v>
      </c>
      <c r="H393" s="319">
        <f t="shared" si="9"/>
        <v>-6576167</v>
      </c>
      <c r="I393" s="319">
        <f>I394+I419+I434+I445+I456+I470</f>
        <v>36277562</v>
      </c>
      <c r="J393" s="522"/>
      <c r="K393"/>
      <c r="L393"/>
      <c r="M393"/>
      <c r="N393"/>
      <c r="O393"/>
      <c r="P393"/>
      <c r="Q393"/>
      <c r="R393"/>
      <c r="S393"/>
      <c r="T393"/>
      <c r="U393"/>
      <c r="V393"/>
      <c r="W393"/>
      <c r="X393"/>
      <c r="Y393"/>
      <c r="Z393"/>
      <c r="AA393"/>
      <c r="AB393"/>
      <c r="AC393"/>
      <c r="AD393"/>
      <c r="AE393"/>
      <c r="AF393"/>
      <c r="AG393"/>
      <c r="AH393"/>
      <c r="AI393"/>
    </row>
    <row r="394" spans="1:35" s="87" customFormat="1" ht="15.6" customHeight="1">
      <c r="A394" s="163"/>
      <c r="B394" s="163">
        <v>1</v>
      </c>
      <c r="C394" s="163">
        <v>5</v>
      </c>
      <c r="D394" s="163">
        <v>6</v>
      </c>
      <c r="E394" s="91" t="s">
        <v>238</v>
      </c>
      <c r="F394" s="319">
        <f>SUM(F395:F418)</f>
        <v>5733377</v>
      </c>
      <c r="G394" s="319">
        <f>SUM(G395:G418)</f>
        <v>5505364</v>
      </c>
      <c r="H394" s="319">
        <f t="shared" si="9"/>
        <v>228013</v>
      </c>
      <c r="I394" s="319">
        <f>SUM(I395:I418)</f>
        <v>5678031</v>
      </c>
      <c r="J394" s="522"/>
      <c r="K394"/>
      <c r="L394"/>
      <c r="M394"/>
      <c r="N394"/>
      <c r="O394"/>
      <c r="P394"/>
      <c r="Q394"/>
      <c r="R394"/>
      <c r="S394"/>
      <c r="T394"/>
      <c r="U394"/>
      <c r="V394"/>
      <c r="W394"/>
      <c r="X394"/>
      <c r="Y394"/>
      <c r="Z394"/>
      <c r="AA394"/>
      <c r="AB394"/>
      <c r="AC394"/>
      <c r="AD394"/>
      <c r="AE394"/>
      <c r="AF394"/>
      <c r="AG394"/>
      <c r="AH394"/>
      <c r="AI394"/>
    </row>
    <row r="395" spans="1:35" s="95" customFormat="1" ht="15.6" customHeight="1">
      <c r="A395" s="161">
        <v>78013</v>
      </c>
      <c r="B395" s="161">
        <v>1</v>
      </c>
      <c r="C395" s="161">
        <v>5</v>
      </c>
      <c r="D395" s="161">
        <v>6</v>
      </c>
      <c r="E395" s="162" t="s">
        <v>1012</v>
      </c>
      <c r="F395" s="364">
        <v>0</v>
      </c>
      <c r="G395" s="164">
        <v>10023</v>
      </c>
      <c r="H395" s="164">
        <f t="shared" si="9"/>
        <v>-10023</v>
      </c>
      <c r="I395" s="164">
        <v>55984</v>
      </c>
      <c r="J395" s="522"/>
      <c r="K395"/>
      <c r="L395"/>
      <c r="M395"/>
      <c r="N395"/>
      <c r="O395"/>
      <c r="P395"/>
      <c r="Q395"/>
      <c r="R395"/>
      <c r="S395"/>
      <c r="T395"/>
      <c r="U395"/>
      <c r="V395"/>
      <c r="W395"/>
      <c r="X395"/>
      <c r="Y395"/>
      <c r="Z395"/>
      <c r="AA395"/>
      <c r="AB395"/>
      <c r="AC395"/>
      <c r="AD395"/>
      <c r="AE395"/>
      <c r="AF395"/>
      <c r="AG395"/>
      <c r="AH395"/>
      <c r="AI395"/>
    </row>
    <row r="396" spans="1:35" s="95" customFormat="1" ht="15.6" customHeight="1">
      <c r="A396" s="161">
        <v>78311</v>
      </c>
      <c r="B396" s="161">
        <v>1</v>
      </c>
      <c r="C396" s="161">
        <v>5</v>
      </c>
      <c r="D396" s="161">
        <v>6</v>
      </c>
      <c r="E396" s="162" t="s">
        <v>836</v>
      </c>
      <c r="F396" s="164">
        <v>2240469</v>
      </c>
      <c r="G396" s="164">
        <v>2118101</v>
      </c>
      <c r="H396" s="164">
        <f t="shared" ref="H396:H413" si="10">F396-G396</f>
        <v>122368</v>
      </c>
      <c r="I396" s="164">
        <v>2372854</v>
      </c>
      <c r="J396" s="522"/>
      <c r="K396"/>
      <c r="L396"/>
      <c r="M396"/>
      <c r="N396"/>
      <c r="O396"/>
      <c r="P396"/>
      <c r="Q396"/>
      <c r="R396"/>
      <c r="S396"/>
      <c r="T396"/>
      <c r="U396"/>
      <c r="V396"/>
      <c r="W396"/>
      <c r="X396"/>
      <c r="Y396"/>
      <c r="Z396"/>
      <c r="AA396"/>
      <c r="AB396"/>
      <c r="AC396"/>
      <c r="AD396"/>
      <c r="AE396"/>
      <c r="AF396"/>
      <c r="AG396"/>
      <c r="AH396"/>
      <c r="AI396"/>
    </row>
    <row r="397" spans="1:35" s="95" customFormat="1" ht="30.95" customHeight="1">
      <c r="A397" s="182">
        <v>78312</v>
      </c>
      <c r="B397" s="182">
        <v>1</v>
      </c>
      <c r="C397" s="182">
        <v>5</v>
      </c>
      <c r="D397" s="182">
        <v>6</v>
      </c>
      <c r="E397" s="219" t="s">
        <v>837</v>
      </c>
      <c r="F397" s="164">
        <v>513184</v>
      </c>
      <c r="G397" s="164">
        <v>236287</v>
      </c>
      <c r="H397" s="164">
        <f t="shared" si="10"/>
        <v>276897</v>
      </c>
      <c r="I397" s="164">
        <v>88092</v>
      </c>
      <c r="J397" s="522"/>
      <c r="K397"/>
      <c r="L397"/>
      <c r="M397"/>
      <c r="N397"/>
      <c r="O397"/>
      <c r="P397"/>
      <c r="Q397"/>
      <c r="R397"/>
      <c r="S397"/>
      <c r="T397"/>
      <c r="U397"/>
      <c r="V397"/>
      <c r="W397"/>
      <c r="X397"/>
      <c r="Y397"/>
      <c r="Z397"/>
      <c r="AA397"/>
      <c r="AB397"/>
      <c r="AC397"/>
      <c r="AD397"/>
      <c r="AE397"/>
      <c r="AF397"/>
      <c r="AG397"/>
      <c r="AH397"/>
      <c r="AI397"/>
    </row>
    <row r="398" spans="1:35" s="95" customFormat="1" ht="30.95" customHeight="1">
      <c r="A398" s="182">
        <v>78313</v>
      </c>
      <c r="B398" s="182">
        <v>1</v>
      </c>
      <c r="C398" s="182">
        <v>5</v>
      </c>
      <c r="D398" s="182">
        <v>6</v>
      </c>
      <c r="E398" s="219" t="s">
        <v>838</v>
      </c>
      <c r="F398" s="164">
        <v>19950</v>
      </c>
      <c r="G398" s="164">
        <v>7344</v>
      </c>
      <c r="H398" s="164">
        <f t="shared" si="10"/>
        <v>12606</v>
      </c>
      <c r="I398" s="164">
        <v>15625</v>
      </c>
      <c r="J398" s="522"/>
      <c r="K398"/>
      <c r="L398"/>
      <c r="M398"/>
      <c r="N398"/>
      <c r="O398"/>
      <c r="P398"/>
      <c r="Q398"/>
      <c r="R398"/>
      <c r="S398"/>
      <c r="T398"/>
      <c r="U398"/>
      <c r="V398"/>
      <c r="W398"/>
      <c r="X398"/>
      <c r="Y398"/>
      <c r="Z398"/>
      <c r="AA398"/>
      <c r="AB398"/>
      <c r="AC398"/>
      <c r="AD398"/>
      <c r="AE398"/>
      <c r="AF398"/>
      <c r="AG398"/>
      <c r="AH398"/>
      <c r="AI398"/>
    </row>
    <row r="399" spans="1:35" s="95" customFormat="1" ht="30.95" customHeight="1">
      <c r="A399" s="182">
        <v>78314</v>
      </c>
      <c r="B399" s="182">
        <v>1</v>
      </c>
      <c r="C399" s="182">
        <v>5</v>
      </c>
      <c r="D399" s="182">
        <v>6</v>
      </c>
      <c r="E399" s="219" t="s">
        <v>839</v>
      </c>
      <c r="F399" s="164">
        <v>183935</v>
      </c>
      <c r="G399" s="164">
        <v>114692</v>
      </c>
      <c r="H399" s="164">
        <f t="shared" si="10"/>
        <v>69243</v>
      </c>
      <c r="I399" s="164">
        <v>157739</v>
      </c>
      <c r="J399" s="522"/>
      <c r="K399"/>
      <c r="L399"/>
      <c r="M399"/>
      <c r="N399"/>
      <c r="O399"/>
      <c r="P399"/>
      <c r="Q399"/>
      <c r="R399"/>
      <c r="S399"/>
      <c r="T399"/>
      <c r="U399"/>
      <c r="V399"/>
      <c r="W399"/>
      <c r="X399"/>
      <c r="Y399"/>
      <c r="Z399"/>
      <c r="AA399"/>
      <c r="AB399"/>
      <c r="AC399"/>
      <c r="AD399"/>
      <c r="AE399"/>
      <c r="AF399"/>
      <c r="AG399"/>
      <c r="AH399"/>
      <c r="AI399"/>
    </row>
    <row r="400" spans="1:35" s="95" customFormat="1" ht="30.95" customHeight="1">
      <c r="A400" s="182">
        <v>78315</v>
      </c>
      <c r="B400" s="182">
        <v>1</v>
      </c>
      <c r="C400" s="182">
        <v>5</v>
      </c>
      <c r="D400" s="182">
        <v>6</v>
      </c>
      <c r="E400" s="219" t="s">
        <v>840</v>
      </c>
      <c r="F400" s="164">
        <v>546755</v>
      </c>
      <c r="G400" s="164">
        <v>729592</v>
      </c>
      <c r="H400" s="164">
        <f t="shared" si="10"/>
        <v>-182837</v>
      </c>
      <c r="I400" s="164">
        <v>488655</v>
      </c>
      <c r="J400" s="522"/>
      <c r="K400"/>
      <c r="L400"/>
      <c r="M400"/>
      <c r="N400"/>
      <c r="O400"/>
      <c r="P400"/>
      <c r="Q400"/>
      <c r="R400"/>
      <c r="S400"/>
      <c r="T400"/>
      <c r="U400"/>
      <c r="V400"/>
      <c r="W400"/>
      <c r="X400"/>
      <c r="Y400"/>
      <c r="Z400"/>
      <c r="AA400"/>
      <c r="AB400"/>
      <c r="AC400"/>
      <c r="AD400"/>
      <c r="AE400"/>
      <c r="AF400"/>
      <c r="AG400"/>
      <c r="AH400"/>
      <c r="AI400"/>
    </row>
    <row r="401" spans="1:35" s="95" customFormat="1" ht="15.6" customHeight="1">
      <c r="A401" s="161">
        <v>78317</v>
      </c>
      <c r="B401" s="161">
        <v>1</v>
      </c>
      <c r="C401" s="161">
        <v>5</v>
      </c>
      <c r="D401" s="161">
        <v>6</v>
      </c>
      <c r="E401" s="162" t="s">
        <v>841</v>
      </c>
      <c r="F401" s="364">
        <v>0</v>
      </c>
      <c r="G401" s="364">
        <v>0</v>
      </c>
      <c r="H401" s="364">
        <f t="shared" si="10"/>
        <v>0</v>
      </c>
      <c r="I401" s="164">
        <v>4000</v>
      </c>
      <c r="J401" s="522"/>
      <c r="K401"/>
      <c r="L401"/>
      <c r="M401"/>
      <c r="N401"/>
      <c r="O401"/>
      <c r="P401"/>
      <c r="Q401"/>
      <c r="R401"/>
      <c r="S401"/>
      <c r="T401"/>
      <c r="U401"/>
      <c r="V401"/>
      <c r="W401"/>
      <c r="X401"/>
      <c r="Y401"/>
      <c r="Z401"/>
      <c r="AA401"/>
      <c r="AB401"/>
      <c r="AC401"/>
      <c r="AD401"/>
      <c r="AE401"/>
      <c r="AF401"/>
      <c r="AG401"/>
      <c r="AH401"/>
      <c r="AI401"/>
    </row>
    <row r="402" spans="1:35" s="95" customFormat="1" ht="15.6" customHeight="1">
      <c r="A402" s="161">
        <v>78318</v>
      </c>
      <c r="B402" s="161">
        <v>1</v>
      </c>
      <c r="C402" s="161">
        <v>5</v>
      </c>
      <c r="D402" s="161">
        <v>6</v>
      </c>
      <c r="E402" s="162" t="s">
        <v>842</v>
      </c>
      <c r="F402" s="372">
        <v>3325</v>
      </c>
      <c r="G402" s="164">
        <v>3323</v>
      </c>
      <c r="H402" s="164">
        <f t="shared" si="10"/>
        <v>2</v>
      </c>
      <c r="I402" s="372">
        <v>1557</v>
      </c>
      <c r="J402" s="522"/>
      <c r="K402"/>
      <c r="L402"/>
      <c r="M402"/>
      <c r="N402"/>
      <c r="O402"/>
      <c r="P402"/>
      <c r="Q402"/>
      <c r="R402"/>
      <c r="S402"/>
      <c r="T402"/>
      <c r="U402"/>
      <c r="V402"/>
      <c r="W402"/>
      <c r="X402"/>
      <c r="Y402"/>
      <c r="Z402"/>
      <c r="AA402"/>
      <c r="AB402"/>
      <c r="AC402"/>
      <c r="AD402"/>
      <c r="AE402"/>
      <c r="AF402"/>
      <c r="AG402"/>
      <c r="AH402"/>
      <c r="AI402"/>
    </row>
    <row r="403" spans="1:35" s="95" customFormat="1" ht="30.95" customHeight="1">
      <c r="A403" s="182">
        <v>78319</v>
      </c>
      <c r="B403" s="182">
        <v>1</v>
      </c>
      <c r="C403" s="182">
        <v>5</v>
      </c>
      <c r="D403" s="182">
        <v>6</v>
      </c>
      <c r="E403" s="215" t="s">
        <v>843</v>
      </c>
      <c r="F403" s="164">
        <v>55638</v>
      </c>
      <c r="G403" s="164">
        <v>67823</v>
      </c>
      <c r="H403" s="164">
        <f t="shared" si="10"/>
        <v>-12185</v>
      </c>
      <c r="I403" s="164">
        <v>39600</v>
      </c>
      <c r="J403" s="522"/>
      <c r="K403"/>
      <c r="L403"/>
      <c r="M403"/>
      <c r="N403"/>
      <c r="O403"/>
      <c r="P403"/>
      <c r="Q403"/>
      <c r="R403"/>
      <c r="S403"/>
      <c r="T403"/>
      <c r="U403"/>
      <c r="V403"/>
      <c r="W403"/>
      <c r="X403"/>
      <c r="Y403"/>
      <c r="Z403"/>
      <c r="AA403"/>
      <c r="AB403"/>
      <c r="AC403"/>
      <c r="AD403"/>
      <c r="AE403"/>
      <c r="AF403"/>
      <c r="AG403"/>
      <c r="AH403"/>
      <c r="AI403"/>
    </row>
    <row r="404" spans="1:35" s="95" customFormat="1" ht="15.6" customHeight="1">
      <c r="A404" s="161">
        <v>78320</v>
      </c>
      <c r="B404" s="161">
        <v>1</v>
      </c>
      <c r="C404" s="161">
        <v>5</v>
      </c>
      <c r="D404" s="161">
        <v>6</v>
      </c>
      <c r="E404" s="162" t="s">
        <v>844</v>
      </c>
      <c r="F404" s="164">
        <v>176662</v>
      </c>
      <c r="G404" s="164">
        <v>170576</v>
      </c>
      <c r="H404" s="164">
        <f t="shared" si="10"/>
        <v>6086</v>
      </c>
      <c r="I404" s="164">
        <v>1837</v>
      </c>
      <c r="J404" s="522"/>
      <c r="K404"/>
      <c r="L404"/>
      <c r="M404"/>
      <c r="N404"/>
      <c r="O404"/>
      <c r="P404"/>
      <c r="Q404"/>
      <c r="R404"/>
      <c r="S404"/>
      <c r="T404"/>
      <c r="U404"/>
      <c r="V404"/>
      <c r="W404"/>
      <c r="X404"/>
      <c r="Y404"/>
      <c r="Z404"/>
      <c r="AA404"/>
      <c r="AB404"/>
      <c r="AC404"/>
      <c r="AD404"/>
      <c r="AE404"/>
      <c r="AF404"/>
      <c r="AG404"/>
      <c r="AH404"/>
      <c r="AI404"/>
    </row>
    <row r="405" spans="1:35" s="95" customFormat="1" ht="15.6" customHeight="1">
      <c r="A405" s="161">
        <v>78321</v>
      </c>
      <c r="B405" s="161">
        <v>1</v>
      </c>
      <c r="C405" s="161">
        <v>5</v>
      </c>
      <c r="D405" s="161">
        <v>6</v>
      </c>
      <c r="E405" s="162" t="s">
        <v>857</v>
      </c>
      <c r="F405" s="164">
        <v>426376</v>
      </c>
      <c r="G405" s="164">
        <v>426376</v>
      </c>
      <c r="H405" s="364">
        <f t="shared" si="10"/>
        <v>0</v>
      </c>
      <c r="I405" s="164">
        <v>273293</v>
      </c>
      <c r="J405" s="522"/>
      <c r="K405"/>
      <c r="L405"/>
      <c r="M405"/>
      <c r="N405"/>
      <c r="O405"/>
      <c r="P405"/>
      <c r="Q405"/>
      <c r="R405"/>
      <c r="S405"/>
      <c r="T405"/>
      <c r="U405"/>
      <c r="V405"/>
      <c r="W405"/>
      <c r="X405"/>
      <c r="Y405"/>
      <c r="Z405"/>
      <c r="AA405"/>
      <c r="AB405"/>
      <c r="AC405"/>
      <c r="AD405"/>
      <c r="AE405"/>
      <c r="AF405"/>
      <c r="AG405"/>
      <c r="AH405"/>
      <c r="AI405"/>
    </row>
    <row r="406" spans="1:35" s="95" customFormat="1" ht="30.95" customHeight="1">
      <c r="A406" s="182">
        <v>78322</v>
      </c>
      <c r="B406" s="182">
        <v>1</v>
      </c>
      <c r="C406" s="182">
        <v>5</v>
      </c>
      <c r="D406" s="182">
        <v>6</v>
      </c>
      <c r="E406" s="219" t="s">
        <v>845</v>
      </c>
      <c r="F406" s="164">
        <v>668241</v>
      </c>
      <c r="G406" s="164">
        <v>807540</v>
      </c>
      <c r="H406" s="164">
        <f t="shared" si="10"/>
        <v>-139299</v>
      </c>
      <c r="I406" s="164">
        <v>931207</v>
      </c>
      <c r="J406" s="522"/>
      <c r="K406"/>
      <c r="L406"/>
      <c r="M406"/>
      <c r="N406"/>
      <c r="O406"/>
      <c r="P406"/>
      <c r="Q406"/>
      <c r="R406"/>
      <c r="S406"/>
      <c r="T406"/>
      <c r="U406"/>
      <c r="V406"/>
      <c r="W406"/>
      <c r="X406"/>
      <c r="Y406"/>
      <c r="Z406"/>
      <c r="AA406"/>
      <c r="AB406"/>
      <c r="AC406"/>
      <c r="AD406"/>
      <c r="AE406"/>
      <c r="AF406"/>
      <c r="AG406"/>
      <c r="AH406"/>
      <c r="AI406"/>
    </row>
    <row r="407" spans="1:35" s="95" customFormat="1" ht="30.95" customHeight="1">
      <c r="A407" s="182">
        <v>78323</v>
      </c>
      <c r="B407" s="182">
        <v>1</v>
      </c>
      <c r="C407" s="182">
        <v>5</v>
      </c>
      <c r="D407" s="182">
        <v>6</v>
      </c>
      <c r="E407" s="219" t="s">
        <v>846</v>
      </c>
      <c r="F407" s="164">
        <v>178605</v>
      </c>
      <c r="G407" s="164">
        <v>139868</v>
      </c>
      <c r="H407" s="164">
        <f t="shared" si="10"/>
        <v>38737</v>
      </c>
      <c r="I407" s="164">
        <v>203637</v>
      </c>
      <c r="J407" s="522"/>
      <c r="K407"/>
      <c r="L407"/>
      <c r="M407"/>
      <c r="N407"/>
      <c r="O407"/>
      <c r="P407"/>
      <c r="Q407"/>
      <c r="R407"/>
      <c r="S407"/>
      <c r="T407"/>
      <c r="U407"/>
      <c r="V407"/>
      <c r="W407"/>
      <c r="X407"/>
      <c r="Y407"/>
      <c r="Z407"/>
      <c r="AA407"/>
      <c r="AB407"/>
      <c r="AC407"/>
      <c r="AD407"/>
      <c r="AE407"/>
      <c r="AF407"/>
      <c r="AG407"/>
      <c r="AH407"/>
      <c r="AI407"/>
    </row>
    <row r="408" spans="1:35" s="95" customFormat="1" ht="30.95" customHeight="1">
      <c r="A408" s="182">
        <v>78324</v>
      </c>
      <c r="B408" s="182">
        <v>1</v>
      </c>
      <c r="C408" s="182">
        <v>5</v>
      </c>
      <c r="D408" s="182">
        <v>6</v>
      </c>
      <c r="E408" s="219" t="s">
        <v>847</v>
      </c>
      <c r="F408" s="164">
        <v>82278</v>
      </c>
      <c r="G408" s="164">
        <v>79648</v>
      </c>
      <c r="H408" s="164">
        <f t="shared" si="10"/>
        <v>2630</v>
      </c>
      <c r="I408" s="164">
        <v>70093</v>
      </c>
      <c r="J408" s="522"/>
      <c r="K408"/>
      <c r="L408"/>
      <c r="M408"/>
      <c r="N408"/>
      <c r="O408"/>
      <c r="P408"/>
      <c r="Q408"/>
      <c r="R408"/>
      <c r="S408"/>
      <c r="T408"/>
      <c r="U408"/>
      <c r="V408"/>
      <c r="W408"/>
      <c r="X408"/>
      <c r="Y408"/>
      <c r="Z408"/>
      <c r="AA408"/>
      <c r="AB408"/>
      <c r="AC408"/>
      <c r="AD408"/>
      <c r="AE408"/>
      <c r="AF408"/>
      <c r="AG408"/>
      <c r="AH408"/>
      <c r="AI408"/>
    </row>
    <row r="409" spans="1:35" s="95" customFormat="1" ht="30.95" customHeight="1">
      <c r="A409" s="182">
        <v>78325</v>
      </c>
      <c r="B409" s="182">
        <v>1</v>
      </c>
      <c r="C409" s="182">
        <v>5</v>
      </c>
      <c r="D409" s="182">
        <v>6</v>
      </c>
      <c r="E409" s="219" t="s">
        <v>848</v>
      </c>
      <c r="F409" s="164">
        <v>104172</v>
      </c>
      <c r="G409" s="164">
        <v>123951</v>
      </c>
      <c r="H409" s="164">
        <f t="shared" si="10"/>
        <v>-19779</v>
      </c>
      <c r="I409" s="164">
        <v>125506</v>
      </c>
      <c r="J409" s="522"/>
      <c r="K409"/>
      <c r="L409"/>
      <c r="M409"/>
      <c r="N409"/>
      <c r="O409"/>
      <c r="P409"/>
      <c r="Q409"/>
      <c r="R409"/>
      <c r="S409"/>
      <c r="T409"/>
      <c r="U409"/>
      <c r="V409"/>
      <c r="W409"/>
      <c r="X409"/>
      <c r="Y409"/>
      <c r="Z409"/>
      <c r="AA409"/>
      <c r="AB409"/>
      <c r="AC409"/>
      <c r="AD409"/>
      <c r="AE409"/>
      <c r="AF409"/>
      <c r="AG409"/>
      <c r="AH409"/>
      <c r="AI409"/>
    </row>
    <row r="410" spans="1:35" s="95" customFormat="1" ht="30.95" customHeight="1">
      <c r="A410" s="182">
        <v>78326</v>
      </c>
      <c r="B410" s="182">
        <v>1</v>
      </c>
      <c r="C410" s="182">
        <v>5</v>
      </c>
      <c r="D410" s="182">
        <v>6</v>
      </c>
      <c r="E410" s="219" t="s">
        <v>849</v>
      </c>
      <c r="F410" s="164">
        <v>407117</v>
      </c>
      <c r="G410" s="164">
        <v>332224</v>
      </c>
      <c r="H410" s="164">
        <f t="shared" si="10"/>
        <v>74893</v>
      </c>
      <c r="I410" s="164">
        <v>301787</v>
      </c>
      <c r="J410" s="522"/>
      <c r="K410"/>
      <c r="L410"/>
      <c r="M410"/>
      <c r="N410"/>
      <c r="O410"/>
      <c r="P410"/>
      <c r="Q410"/>
      <c r="R410"/>
      <c r="S410"/>
      <c r="T410"/>
      <c r="U410"/>
      <c r="V410"/>
      <c r="W410"/>
      <c r="X410"/>
      <c r="Y410"/>
      <c r="Z410"/>
      <c r="AA410"/>
      <c r="AB410"/>
      <c r="AC410"/>
      <c r="AD410"/>
      <c r="AE410"/>
      <c r="AF410"/>
      <c r="AG410"/>
      <c r="AH410"/>
      <c r="AI410"/>
    </row>
    <row r="411" spans="1:35" s="95" customFormat="1" ht="15.6" customHeight="1">
      <c r="A411" s="161">
        <v>78327</v>
      </c>
      <c r="B411" s="161">
        <v>1</v>
      </c>
      <c r="C411" s="161">
        <v>5</v>
      </c>
      <c r="D411" s="161">
        <v>6</v>
      </c>
      <c r="E411" s="162" t="s">
        <v>850</v>
      </c>
      <c r="F411" s="164">
        <v>16549</v>
      </c>
      <c r="G411" s="164">
        <v>4249</v>
      </c>
      <c r="H411" s="164">
        <f t="shared" si="10"/>
        <v>12300</v>
      </c>
      <c r="I411" s="164">
        <v>23809</v>
      </c>
      <c r="J411" s="522"/>
      <c r="K411"/>
      <c r="L411"/>
      <c r="M411"/>
      <c r="N411"/>
      <c r="O411"/>
      <c r="P411"/>
      <c r="Q411"/>
      <c r="R411"/>
      <c r="S411"/>
      <c r="T411"/>
      <c r="U411"/>
      <c r="V411"/>
      <c r="W411"/>
      <c r="X411"/>
      <c r="Y411"/>
      <c r="Z411"/>
      <c r="AA411"/>
      <c r="AB411"/>
      <c r="AC411"/>
      <c r="AD411"/>
      <c r="AE411"/>
      <c r="AF411"/>
      <c r="AG411"/>
      <c r="AH411"/>
      <c r="AI411"/>
    </row>
    <row r="412" spans="1:35" s="95" customFormat="1" ht="15.6" customHeight="1">
      <c r="A412" s="161">
        <v>78328</v>
      </c>
      <c r="B412" s="161">
        <v>1</v>
      </c>
      <c r="C412" s="161">
        <v>5</v>
      </c>
      <c r="D412" s="161">
        <v>6</v>
      </c>
      <c r="E412" s="162" t="s">
        <v>851</v>
      </c>
      <c r="F412" s="364">
        <v>0</v>
      </c>
      <c r="G412" s="372">
        <v>1650</v>
      </c>
      <c r="H412" s="372">
        <f>F412-G412</f>
        <v>-1650</v>
      </c>
      <c r="I412" s="364">
        <v>0</v>
      </c>
      <c r="J412" s="522"/>
      <c r="K412"/>
      <c r="L412"/>
      <c r="M412"/>
      <c r="N412"/>
      <c r="O412"/>
      <c r="P412"/>
      <c r="Q412"/>
      <c r="R412"/>
      <c r="S412"/>
      <c r="T412"/>
      <c r="U412"/>
      <c r="V412"/>
      <c r="W412"/>
      <c r="X412"/>
      <c r="Y412"/>
      <c r="Z412"/>
      <c r="AA412"/>
      <c r="AB412"/>
      <c r="AC412"/>
      <c r="AD412"/>
      <c r="AE412"/>
      <c r="AF412"/>
      <c r="AG412"/>
      <c r="AH412"/>
      <c r="AI412"/>
    </row>
    <row r="413" spans="1:35" s="95" customFormat="1" ht="15.6" customHeight="1">
      <c r="A413" s="161">
        <v>78329</v>
      </c>
      <c r="B413" s="161">
        <v>1</v>
      </c>
      <c r="C413" s="161">
        <v>5</v>
      </c>
      <c r="D413" s="161">
        <v>6</v>
      </c>
      <c r="E413" s="162" t="s">
        <v>852</v>
      </c>
      <c r="F413" s="364">
        <v>0</v>
      </c>
      <c r="G413" s="164">
        <v>163</v>
      </c>
      <c r="H413" s="164">
        <f t="shared" si="10"/>
        <v>-163</v>
      </c>
      <c r="I413" s="372">
        <v>1894</v>
      </c>
      <c r="J413" s="522"/>
      <c r="K413"/>
      <c r="L413"/>
      <c r="M413"/>
      <c r="N413"/>
      <c r="O413"/>
      <c r="P413"/>
      <c r="Q413"/>
      <c r="R413"/>
      <c r="S413"/>
      <c r="T413"/>
      <c r="U413"/>
      <c r="V413"/>
      <c r="W413"/>
      <c r="X413"/>
      <c r="Y413"/>
      <c r="Z413"/>
      <c r="AA413"/>
      <c r="AB413"/>
      <c r="AC413"/>
      <c r="AD413"/>
      <c r="AE413"/>
      <c r="AF413"/>
      <c r="AG413"/>
      <c r="AH413"/>
      <c r="AI413"/>
    </row>
    <row r="414" spans="1:35" s="95" customFormat="1" ht="30.95" customHeight="1">
      <c r="A414" s="182">
        <v>78331</v>
      </c>
      <c r="B414" s="182">
        <v>1</v>
      </c>
      <c r="C414" s="182">
        <v>5</v>
      </c>
      <c r="D414" s="182">
        <v>6</v>
      </c>
      <c r="E414" s="219" t="s">
        <v>853</v>
      </c>
      <c r="F414" s="372">
        <v>4819</v>
      </c>
      <c r="G414" s="372">
        <v>1815</v>
      </c>
      <c r="H414" s="364">
        <f>F414-G414</f>
        <v>3004</v>
      </c>
      <c r="I414" s="364">
        <v>0</v>
      </c>
      <c r="J414" s="522"/>
      <c r="K414"/>
      <c r="L414"/>
      <c r="M414"/>
      <c r="N414"/>
      <c r="O414"/>
      <c r="P414"/>
      <c r="Q414"/>
      <c r="R414"/>
      <c r="S414"/>
      <c r="T414"/>
      <c r="U414"/>
      <c r="V414"/>
      <c r="W414"/>
      <c r="X414"/>
      <c r="Y414"/>
      <c r="Z414"/>
      <c r="AA414"/>
      <c r="AB414"/>
      <c r="AC414"/>
      <c r="AD414"/>
      <c r="AE414"/>
      <c r="AF414"/>
      <c r="AG414"/>
      <c r="AH414"/>
      <c r="AI414"/>
    </row>
    <row r="415" spans="1:35" s="95" customFormat="1" ht="30.95" customHeight="1">
      <c r="A415" s="182">
        <v>78332</v>
      </c>
      <c r="B415" s="182">
        <v>1</v>
      </c>
      <c r="C415" s="182">
        <v>5</v>
      </c>
      <c r="D415" s="182">
        <v>6</v>
      </c>
      <c r="E415" s="219" t="s">
        <v>858</v>
      </c>
      <c r="F415" s="372">
        <v>120</v>
      </c>
      <c r="G415" s="372">
        <v>119</v>
      </c>
      <c r="H415" s="372">
        <f>F415-G415</f>
        <v>1</v>
      </c>
      <c r="I415" s="364">
        <v>0</v>
      </c>
      <c r="J415" s="522"/>
      <c r="K415"/>
      <c r="L415"/>
      <c r="M415"/>
      <c r="N415"/>
      <c r="O415"/>
      <c r="P415"/>
      <c r="Q415"/>
      <c r="R415"/>
      <c r="S415"/>
      <c r="T415"/>
      <c r="U415"/>
      <c r="V415"/>
      <c r="W415"/>
      <c r="X415"/>
      <c r="Y415"/>
      <c r="Z415"/>
      <c r="AA415"/>
      <c r="AB415"/>
      <c r="AC415"/>
      <c r="AD415"/>
      <c r="AE415"/>
      <c r="AF415"/>
      <c r="AG415"/>
      <c r="AH415"/>
      <c r="AI415"/>
    </row>
    <row r="416" spans="1:35" s="95" customFormat="1" ht="30.95" customHeight="1">
      <c r="A416" s="182">
        <v>78334</v>
      </c>
      <c r="B416" s="182">
        <v>1</v>
      </c>
      <c r="C416" s="182">
        <v>5</v>
      </c>
      <c r="D416" s="182">
        <v>6</v>
      </c>
      <c r="E416" s="219" t="s">
        <v>854</v>
      </c>
      <c r="F416" s="164">
        <v>3888</v>
      </c>
      <c r="G416" s="164">
        <v>3866</v>
      </c>
      <c r="H416" s="164">
        <f t="shared" ref="H416:H424" si="11">F416-G416</f>
        <v>22</v>
      </c>
      <c r="I416" s="164">
        <v>3208</v>
      </c>
      <c r="J416" s="522"/>
      <c r="K416"/>
      <c r="L416"/>
      <c r="M416"/>
      <c r="N416"/>
      <c r="O416"/>
      <c r="P416"/>
      <c r="Q416"/>
      <c r="R416"/>
      <c r="S416"/>
      <c r="T416"/>
      <c r="U416"/>
      <c r="V416"/>
      <c r="W416"/>
      <c r="X416"/>
      <c r="Y416"/>
      <c r="Z416"/>
      <c r="AA416"/>
      <c r="AB416"/>
      <c r="AC416"/>
      <c r="AD416"/>
      <c r="AE416"/>
      <c r="AF416"/>
      <c r="AG416"/>
      <c r="AH416"/>
      <c r="AI416"/>
    </row>
    <row r="417" spans="1:35" s="95" customFormat="1" ht="30.95" customHeight="1">
      <c r="A417" s="182">
        <v>78335</v>
      </c>
      <c r="B417" s="182">
        <v>1</v>
      </c>
      <c r="C417" s="182">
        <v>5</v>
      </c>
      <c r="D417" s="182">
        <v>6</v>
      </c>
      <c r="E417" s="219" t="s">
        <v>855</v>
      </c>
      <c r="F417" s="164">
        <v>1320</v>
      </c>
      <c r="G417" s="164">
        <v>1320</v>
      </c>
      <c r="H417" s="364">
        <f t="shared" si="11"/>
        <v>0</v>
      </c>
      <c r="I417" s="164">
        <v>1320</v>
      </c>
      <c r="J417" s="522"/>
      <c r="K417"/>
      <c r="L417"/>
      <c r="M417"/>
      <c r="N417"/>
      <c r="O417"/>
      <c r="P417"/>
      <c r="Q417"/>
      <c r="R417"/>
      <c r="S417"/>
      <c r="T417"/>
      <c r="U417"/>
      <c r="V417"/>
      <c r="W417"/>
      <c r="X417"/>
      <c r="Y417"/>
      <c r="Z417"/>
      <c r="AA417"/>
      <c r="AB417"/>
      <c r="AC417"/>
      <c r="AD417"/>
      <c r="AE417"/>
      <c r="AF417"/>
      <c r="AG417"/>
      <c r="AH417"/>
      <c r="AI417"/>
    </row>
    <row r="418" spans="1:35" s="95" customFormat="1" ht="15.6" customHeight="1">
      <c r="A418" s="182">
        <v>78336</v>
      </c>
      <c r="B418" s="182">
        <v>1</v>
      </c>
      <c r="C418" s="182">
        <v>5</v>
      </c>
      <c r="D418" s="182">
        <v>6</v>
      </c>
      <c r="E418" s="219" t="s">
        <v>856</v>
      </c>
      <c r="F418" s="164">
        <v>99974</v>
      </c>
      <c r="G418" s="164">
        <v>124814</v>
      </c>
      <c r="H418" s="164">
        <f t="shared" si="11"/>
        <v>-24840</v>
      </c>
      <c r="I418" s="372">
        <v>516334</v>
      </c>
      <c r="J418" s="522"/>
      <c r="K418"/>
      <c r="L418"/>
      <c r="M418"/>
      <c r="N418"/>
      <c r="O418"/>
      <c r="P418"/>
      <c r="Q418"/>
      <c r="R418"/>
      <c r="S418"/>
      <c r="T418"/>
      <c r="U418"/>
      <c r="V418"/>
      <c r="W418"/>
      <c r="X418"/>
      <c r="Y418"/>
      <c r="Z418"/>
      <c r="AA418"/>
      <c r="AB418"/>
      <c r="AC418"/>
      <c r="AD418"/>
      <c r="AE418"/>
      <c r="AF418"/>
      <c r="AG418"/>
      <c r="AH418"/>
      <c r="AI418"/>
    </row>
    <row r="419" spans="1:35" s="87" customFormat="1" ht="15.6" customHeight="1">
      <c r="A419" s="163"/>
      <c r="B419" s="163">
        <v>2</v>
      </c>
      <c r="C419" s="163">
        <v>5</v>
      </c>
      <c r="D419" s="163">
        <v>6</v>
      </c>
      <c r="E419" s="91" t="s">
        <v>239</v>
      </c>
      <c r="F419" s="319">
        <f>SUM(F420:F433)</f>
        <v>76421</v>
      </c>
      <c r="G419" s="319">
        <f>SUM(G420:G433)</f>
        <v>79667</v>
      </c>
      <c r="H419" s="319">
        <f t="shared" si="11"/>
        <v>-3246</v>
      </c>
      <c r="I419" s="319">
        <f>SUM(I420:I433)</f>
        <v>76260</v>
      </c>
      <c r="J419" s="522"/>
      <c r="K419"/>
      <c r="L419"/>
      <c r="M419"/>
      <c r="N419"/>
      <c r="O419"/>
      <c r="P419"/>
      <c r="Q419"/>
      <c r="R419"/>
      <c r="S419"/>
      <c r="T419"/>
      <c r="U419"/>
      <c r="V419"/>
      <c r="W419"/>
      <c r="X419"/>
      <c r="Y419"/>
      <c r="Z419"/>
      <c r="AA419"/>
      <c r="AB419"/>
      <c r="AC419"/>
      <c r="AD419"/>
      <c r="AE419"/>
      <c r="AF419"/>
      <c r="AG419"/>
      <c r="AH419"/>
      <c r="AI419"/>
    </row>
    <row r="420" spans="1:35" s="95" customFormat="1" ht="15.6" customHeight="1">
      <c r="A420" s="161">
        <v>78311</v>
      </c>
      <c r="B420" s="161">
        <v>2</v>
      </c>
      <c r="C420" s="161">
        <v>5</v>
      </c>
      <c r="D420" s="161">
        <v>6</v>
      </c>
      <c r="E420" s="162" t="s">
        <v>836</v>
      </c>
      <c r="F420" s="164">
        <v>4198</v>
      </c>
      <c r="G420" s="164">
        <v>4199</v>
      </c>
      <c r="H420" s="372">
        <f t="shared" si="11"/>
        <v>-1</v>
      </c>
      <c r="I420" s="164">
        <v>3102</v>
      </c>
      <c r="J420" s="522"/>
      <c r="K420"/>
      <c r="L420"/>
      <c r="M420"/>
      <c r="N420"/>
      <c r="O420"/>
      <c r="P420"/>
      <c r="Q420"/>
      <c r="R420"/>
      <c r="S420"/>
      <c r="T420"/>
      <c r="U420"/>
      <c r="V420"/>
      <c r="W420"/>
      <c r="X420"/>
      <c r="Y420"/>
      <c r="Z420"/>
      <c r="AA420"/>
      <c r="AB420"/>
      <c r="AC420"/>
      <c r="AD420"/>
      <c r="AE420"/>
      <c r="AF420"/>
      <c r="AG420"/>
      <c r="AH420"/>
      <c r="AI420"/>
    </row>
    <row r="421" spans="1:35" s="95" customFormat="1" ht="30.95" customHeight="1">
      <c r="A421" s="182">
        <v>78312</v>
      </c>
      <c r="B421" s="182">
        <v>2</v>
      </c>
      <c r="C421" s="182">
        <v>5</v>
      </c>
      <c r="D421" s="182">
        <v>6</v>
      </c>
      <c r="E421" s="219" t="s">
        <v>837</v>
      </c>
      <c r="F421" s="164">
        <v>1975</v>
      </c>
      <c r="G421" s="164">
        <v>1975</v>
      </c>
      <c r="H421" s="364">
        <f t="shared" si="11"/>
        <v>0</v>
      </c>
      <c r="I421" s="164">
        <v>763</v>
      </c>
      <c r="J421" s="522"/>
      <c r="K421"/>
      <c r="L421"/>
      <c r="M421"/>
      <c r="N421"/>
      <c r="O421"/>
      <c r="P421"/>
      <c r="Q421"/>
      <c r="R421"/>
      <c r="S421"/>
      <c r="T421"/>
      <c r="U421"/>
      <c r="V421"/>
      <c r="W421"/>
      <c r="X421"/>
      <c r="Y421"/>
      <c r="Z421"/>
      <c r="AA421"/>
      <c r="AB421"/>
      <c r="AC421"/>
      <c r="AD421"/>
      <c r="AE421"/>
      <c r="AF421"/>
      <c r="AG421"/>
      <c r="AH421"/>
      <c r="AI421"/>
    </row>
    <row r="422" spans="1:35" s="95" customFormat="1" ht="30.95" customHeight="1">
      <c r="A422" s="182">
        <v>78315</v>
      </c>
      <c r="B422" s="182">
        <v>2</v>
      </c>
      <c r="C422" s="182">
        <v>5</v>
      </c>
      <c r="D422" s="182">
        <v>6</v>
      </c>
      <c r="E422" s="219" t="s">
        <v>840</v>
      </c>
      <c r="F422" s="164">
        <v>8788</v>
      </c>
      <c r="G422" s="164">
        <v>8489</v>
      </c>
      <c r="H422" s="372">
        <f t="shared" si="11"/>
        <v>299</v>
      </c>
      <c r="I422" s="164">
        <v>8492</v>
      </c>
      <c r="J422" s="522"/>
      <c r="K422"/>
      <c r="L422"/>
      <c r="M422"/>
      <c r="N422"/>
      <c r="O422"/>
      <c r="P422"/>
      <c r="Q422"/>
      <c r="R422"/>
      <c r="S422"/>
      <c r="T422"/>
      <c r="U422"/>
      <c r="V422"/>
      <c r="W422"/>
      <c r="X422"/>
      <c r="Y422"/>
      <c r="Z422"/>
      <c r="AA422"/>
      <c r="AB422"/>
      <c r="AC422"/>
      <c r="AD422"/>
      <c r="AE422"/>
      <c r="AF422"/>
      <c r="AG422"/>
      <c r="AH422"/>
      <c r="AI422"/>
    </row>
    <row r="423" spans="1:35" s="95" customFormat="1" ht="15.6" customHeight="1">
      <c r="A423" s="182">
        <v>78317</v>
      </c>
      <c r="B423" s="161">
        <v>2</v>
      </c>
      <c r="C423" s="161">
        <v>5</v>
      </c>
      <c r="D423" s="161">
        <v>6</v>
      </c>
      <c r="E423" s="219" t="s">
        <v>841</v>
      </c>
      <c r="F423" s="364">
        <v>0</v>
      </c>
      <c r="G423" s="372">
        <v>7590</v>
      </c>
      <c r="H423" s="372">
        <f t="shared" si="11"/>
        <v>-7590</v>
      </c>
      <c r="I423" s="364">
        <v>0</v>
      </c>
      <c r="J423" s="522"/>
      <c r="K423"/>
      <c r="L423"/>
      <c r="M423"/>
      <c r="N423"/>
      <c r="O423"/>
      <c r="P423"/>
      <c r="Q423"/>
      <c r="R423"/>
      <c r="S423"/>
      <c r="T423"/>
      <c r="U423"/>
      <c r="V423"/>
      <c r="W423"/>
      <c r="X423"/>
      <c r="Y423"/>
      <c r="Z423"/>
      <c r="AA423"/>
      <c r="AB423"/>
      <c r="AC423"/>
      <c r="AD423"/>
      <c r="AE423"/>
      <c r="AF423"/>
      <c r="AG423"/>
      <c r="AH423"/>
      <c r="AI423"/>
    </row>
    <row r="424" spans="1:35" s="95" customFormat="1" ht="15.6" customHeight="1">
      <c r="A424" s="182">
        <v>78320</v>
      </c>
      <c r="B424" s="161">
        <v>2</v>
      </c>
      <c r="C424" s="161">
        <v>5</v>
      </c>
      <c r="D424" s="161">
        <v>6</v>
      </c>
      <c r="E424" s="219" t="s">
        <v>1001</v>
      </c>
      <c r="F424" s="164">
        <v>193</v>
      </c>
      <c r="G424" s="164">
        <v>193</v>
      </c>
      <c r="H424" s="364">
        <f t="shared" si="11"/>
        <v>0</v>
      </c>
      <c r="I424" s="364">
        <v>0</v>
      </c>
      <c r="J424" s="522"/>
      <c r="K424"/>
      <c r="L424"/>
      <c r="M424"/>
      <c r="N424"/>
      <c r="O424"/>
      <c r="P424"/>
      <c r="Q424"/>
      <c r="R424"/>
      <c r="S424"/>
      <c r="T424"/>
      <c r="U424"/>
      <c r="V424"/>
      <c r="W424"/>
      <c r="X424"/>
      <c r="Y424"/>
      <c r="Z424"/>
      <c r="AA424"/>
      <c r="AB424"/>
      <c r="AC424"/>
      <c r="AD424"/>
      <c r="AE424"/>
      <c r="AF424"/>
      <c r="AG424"/>
      <c r="AH424"/>
      <c r="AI424"/>
    </row>
    <row r="425" spans="1:35" s="95" customFormat="1" ht="15.6" customHeight="1">
      <c r="A425" s="161">
        <v>78321</v>
      </c>
      <c r="B425" s="161">
        <v>2</v>
      </c>
      <c r="C425" s="161">
        <v>5</v>
      </c>
      <c r="D425" s="161">
        <v>6</v>
      </c>
      <c r="E425" s="162" t="s">
        <v>857</v>
      </c>
      <c r="F425" s="164">
        <v>3960</v>
      </c>
      <c r="G425" s="164">
        <v>3960</v>
      </c>
      <c r="H425" s="364">
        <f t="shared" ref="H425:H455" si="12">F425-G425</f>
        <v>0</v>
      </c>
      <c r="I425" s="164">
        <v>3707</v>
      </c>
      <c r="J425" s="522"/>
      <c r="K425"/>
      <c r="L425"/>
      <c r="M425"/>
      <c r="N425"/>
      <c r="O425"/>
      <c r="P425"/>
      <c r="Q425"/>
      <c r="R425"/>
      <c r="S425"/>
      <c r="T425"/>
      <c r="U425"/>
      <c r="V425"/>
      <c r="W425"/>
      <c r="X425"/>
      <c r="Y425"/>
      <c r="Z425"/>
      <c r="AA425"/>
      <c r="AB425"/>
      <c r="AC425"/>
      <c r="AD425"/>
      <c r="AE425"/>
      <c r="AF425"/>
      <c r="AG425"/>
      <c r="AH425"/>
      <c r="AI425"/>
    </row>
    <row r="426" spans="1:35" s="95" customFormat="1" ht="30.95" customHeight="1">
      <c r="A426" s="182">
        <v>78322</v>
      </c>
      <c r="B426" s="182">
        <v>2</v>
      </c>
      <c r="C426" s="182">
        <v>5</v>
      </c>
      <c r="D426" s="182">
        <v>6</v>
      </c>
      <c r="E426" s="215" t="s">
        <v>845</v>
      </c>
      <c r="F426" s="164">
        <v>45945</v>
      </c>
      <c r="G426" s="164">
        <v>38246</v>
      </c>
      <c r="H426" s="164">
        <f t="shared" si="12"/>
        <v>7699</v>
      </c>
      <c r="I426" s="164">
        <v>33219</v>
      </c>
      <c r="J426" s="522"/>
      <c r="K426"/>
      <c r="L426"/>
      <c r="M426"/>
      <c r="N426"/>
      <c r="O426"/>
      <c r="P426"/>
      <c r="Q426"/>
      <c r="R426"/>
      <c r="S426"/>
      <c r="T426"/>
      <c r="U426"/>
      <c r="V426"/>
      <c r="W426"/>
      <c r="X426"/>
      <c r="Y426"/>
      <c r="Z426"/>
      <c r="AA426"/>
      <c r="AB426"/>
      <c r="AC426"/>
      <c r="AD426"/>
      <c r="AE426"/>
      <c r="AF426"/>
      <c r="AG426"/>
      <c r="AH426"/>
      <c r="AI426"/>
    </row>
    <row r="427" spans="1:35" s="95" customFormat="1" ht="30.95" customHeight="1">
      <c r="A427" s="182">
        <v>78323</v>
      </c>
      <c r="B427" s="182">
        <v>2</v>
      </c>
      <c r="C427" s="182">
        <v>5</v>
      </c>
      <c r="D427" s="182">
        <v>6</v>
      </c>
      <c r="E427" s="219" t="s">
        <v>846</v>
      </c>
      <c r="F427" s="164">
        <v>5587</v>
      </c>
      <c r="G427" s="164">
        <v>7508</v>
      </c>
      <c r="H427" s="164">
        <f t="shared" si="12"/>
        <v>-1921</v>
      </c>
      <c r="I427" s="164">
        <v>11800</v>
      </c>
      <c r="J427" s="522"/>
      <c r="K427"/>
      <c r="L427"/>
      <c r="M427"/>
      <c r="N427"/>
      <c r="O427"/>
      <c r="P427"/>
      <c r="Q427"/>
      <c r="R427"/>
      <c r="S427"/>
      <c r="T427"/>
      <c r="U427"/>
      <c r="V427"/>
      <c r="W427"/>
      <c r="X427"/>
      <c r="Y427"/>
      <c r="Z427"/>
      <c r="AA427"/>
      <c r="AB427"/>
      <c r="AC427"/>
      <c r="AD427"/>
      <c r="AE427"/>
      <c r="AF427"/>
      <c r="AG427"/>
      <c r="AH427"/>
      <c r="AI427"/>
    </row>
    <row r="428" spans="1:35" s="95" customFormat="1" ht="30.95" customHeight="1">
      <c r="A428" s="182">
        <v>78324</v>
      </c>
      <c r="B428" s="182">
        <v>2</v>
      </c>
      <c r="C428" s="182">
        <v>5</v>
      </c>
      <c r="D428" s="182">
        <v>6</v>
      </c>
      <c r="E428" s="219" t="s">
        <v>847</v>
      </c>
      <c r="F428" s="364">
        <v>0</v>
      </c>
      <c r="G428" s="364">
        <v>0</v>
      </c>
      <c r="H428" s="364">
        <f t="shared" si="12"/>
        <v>0</v>
      </c>
      <c r="I428" s="372">
        <v>1144</v>
      </c>
      <c r="J428" s="522"/>
      <c r="K428"/>
      <c r="L428"/>
      <c r="M428"/>
      <c r="N428"/>
      <c r="O428"/>
      <c r="P428"/>
      <c r="Q428"/>
      <c r="R428"/>
      <c r="S428"/>
      <c r="T428"/>
      <c r="U428"/>
      <c r="V428"/>
      <c r="W428"/>
      <c r="X428"/>
      <c r="Y428"/>
      <c r="Z428"/>
      <c r="AA428"/>
      <c r="AB428"/>
      <c r="AC428"/>
      <c r="AD428"/>
      <c r="AE428"/>
      <c r="AF428"/>
      <c r="AG428"/>
      <c r="AH428"/>
      <c r="AI428"/>
    </row>
    <row r="429" spans="1:35" s="95" customFormat="1" ht="30.95" customHeight="1">
      <c r="A429" s="182">
        <v>78326</v>
      </c>
      <c r="B429" s="182">
        <v>2</v>
      </c>
      <c r="C429" s="182">
        <v>5</v>
      </c>
      <c r="D429" s="182">
        <v>6</v>
      </c>
      <c r="E429" s="219" t="s">
        <v>849</v>
      </c>
      <c r="F429" s="164">
        <v>1111</v>
      </c>
      <c r="G429" s="164">
        <v>1589</v>
      </c>
      <c r="H429" s="372">
        <f t="shared" si="12"/>
        <v>-478</v>
      </c>
      <c r="I429" s="164">
        <v>2780</v>
      </c>
      <c r="J429" s="522"/>
      <c r="K429"/>
      <c r="L429"/>
      <c r="M429"/>
      <c r="N429"/>
      <c r="O429"/>
      <c r="P429"/>
      <c r="Q429"/>
      <c r="R429"/>
      <c r="S429"/>
      <c r="T429"/>
      <c r="U429"/>
      <c r="V429"/>
      <c r="W429"/>
      <c r="X429"/>
      <c r="Y429"/>
      <c r="Z429"/>
      <c r="AA429"/>
      <c r="AB429"/>
      <c r="AC429"/>
      <c r="AD429"/>
      <c r="AE429"/>
      <c r="AF429"/>
      <c r="AG429"/>
      <c r="AH429"/>
      <c r="AI429"/>
    </row>
    <row r="430" spans="1:35" s="95" customFormat="1" ht="12.2" customHeight="1">
      <c r="A430" s="161">
        <v>78327</v>
      </c>
      <c r="B430" s="161">
        <v>2</v>
      </c>
      <c r="C430" s="161">
        <v>5</v>
      </c>
      <c r="D430" s="161">
        <v>6</v>
      </c>
      <c r="E430" s="215" t="s">
        <v>850</v>
      </c>
      <c r="F430" s="364">
        <v>0</v>
      </c>
      <c r="G430" s="364">
        <v>0</v>
      </c>
      <c r="H430" s="364">
        <f t="shared" si="12"/>
        <v>0</v>
      </c>
      <c r="I430" s="372">
        <v>451</v>
      </c>
      <c r="J430" s="522"/>
      <c r="K430"/>
      <c r="L430"/>
      <c r="M430"/>
      <c r="N430"/>
      <c r="O430"/>
      <c r="P430"/>
      <c r="Q430"/>
      <c r="R430"/>
      <c r="S430"/>
      <c r="T430"/>
      <c r="U430"/>
      <c r="V430"/>
      <c r="W430"/>
      <c r="X430"/>
      <c r="Y430"/>
      <c r="Z430"/>
      <c r="AA430"/>
      <c r="AB430"/>
      <c r="AC430"/>
      <c r="AD430"/>
      <c r="AE430"/>
      <c r="AF430"/>
      <c r="AG430"/>
      <c r="AH430"/>
      <c r="AI430"/>
    </row>
    <row r="431" spans="1:35" s="95" customFormat="1" ht="12.2" customHeight="1">
      <c r="A431" s="182">
        <v>78329</v>
      </c>
      <c r="B431" s="182">
        <v>2</v>
      </c>
      <c r="C431" s="182">
        <v>5</v>
      </c>
      <c r="D431" s="182">
        <v>6</v>
      </c>
      <c r="E431" s="219" t="s">
        <v>852</v>
      </c>
      <c r="F431" s="514">
        <v>2618</v>
      </c>
      <c r="G431" s="514">
        <v>3872</v>
      </c>
      <c r="H431" s="514">
        <f t="shared" si="12"/>
        <v>-1254</v>
      </c>
      <c r="I431" s="515">
        <v>2618</v>
      </c>
      <c r="J431" s="522"/>
      <c r="K431"/>
      <c r="L431"/>
      <c r="M431"/>
      <c r="N431"/>
      <c r="O431"/>
      <c r="P431"/>
      <c r="Q431"/>
      <c r="R431"/>
      <c r="S431"/>
      <c r="T431"/>
      <c r="U431"/>
      <c r="V431"/>
      <c r="W431"/>
      <c r="X431"/>
      <c r="Y431"/>
      <c r="Z431"/>
      <c r="AA431"/>
      <c r="AB431"/>
      <c r="AC431"/>
      <c r="AD431"/>
      <c r="AE431"/>
      <c r="AF431"/>
      <c r="AG431"/>
      <c r="AH431"/>
      <c r="AI431"/>
    </row>
    <row r="432" spans="1:35" s="95" customFormat="1" ht="30.95" customHeight="1">
      <c r="A432" s="182">
        <v>78331</v>
      </c>
      <c r="B432" s="182">
        <v>2</v>
      </c>
      <c r="C432" s="182">
        <v>5</v>
      </c>
      <c r="D432" s="182">
        <v>6</v>
      </c>
      <c r="E432" s="219" t="s">
        <v>853</v>
      </c>
      <c r="F432" s="364">
        <v>0</v>
      </c>
      <c r="G432" s="364">
        <v>0</v>
      </c>
      <c r="H432" s="364">
        <f t="shared" si="12"/>
        <v>0</v>
      </c>
      <c r="I432" s="372">
        <v>6138</v>
      </c>
      <c r="J432" s="522"/>
      <c r="K432"/>
      <c r="L432"/>
      <c r="M432"/>
      <c r="N432"/>
      <c r="O432"/>
      <c r="P432"/>
      <c r="Q432"/>
      <c r="R432"/>
      <c r="S432"/>
      <c r="T432"/>
      <c r="U432"/>
      <c r="V432"/>
      <c r="W432"/>
      <c r="X432"/>
      <c r="Y432"/>
      <c r="Z432"/>
      <c r="AA432"/>
      <c r="AB432"/>
      <c r="AC432"/>
      <c r="AD432"/>
      <c r="AE432"/>
      <c r="AF432"/>
      <c r="AG432"/>
      <c r="AH432"/>
      <c r="AI432"/>
    </row>
    <row r="433" spans="1:35" s="95" customFormat="1" ht="30.95" customHeight="1">
      <c r="A433" s="182">
        <v>78334</v>
      </c>
      <c r="B433" s="182">
        <v>2</v>
      </c>
      <c r="C433" s="182">
        <v>5</v>
      </c>
      <c r="D433" s="182">
        <v>6</v>
      </c>
      <c r="E433" s="219" t="s">
        <v>854</v>
      </c>
      <c r="F433" s="164">
        <v>2046</v>
      </c>
      <c r="G433" s="164">
        <v>2046</v>
      </c>
      <c r="H433" s="364">
        <f t="shared" si="12"/>
        <v>0</v>
      </c>
      <c r="I433" s="164">
        <v>2046</v>
      </c>
      <c r="J433" s="522"/>
      <c r="K433"/>
      <c r="L433"/>
      <c r="M433"/>
      <c r="N433"/>
      <c r="O433"/>
      <c r="P433"/>
      <c r="Q433"/>
      <c r="R433"/>
      <c r="S433"/>
      <c r="T433"/>
      <c r="U433"/>
      <c r="V433"/>
      <c r="W433"/>
      <c r="X433"/>
      <c r="Y433"/>
      <c r="Z433"/>
      <c r="AA433"/>
      <c r="AB433"/>
      <c r="AC433"/>
      <c r="AD433"/>
      <c r="AE433"/>
      <c r="AF433"/>
      <c r="AG433"/>
      <c r="AH433"/>
      <c r="AI433"/>
    </row>
    <row r="434" spans="1:35" s="87" customFormat="1" ht="15.6" customHeight="1">
      <c r="A434" s="163"/>
      <c r="B434" s="163">
        <v>3</v>
      </c>
      <c r="C434" s="163">
        <v>5</v>
      </c>
      <c r="D434" s="163">
        <v>6</v>
      </c>
      <c r="E434" s="91" t="s">
        <v>859</v>
      </c>
      <c r="F434" s="319">
        <f>SUM(F435:F444)</f>
        <v>16110143</v>
      </c>
      <c r="G434" s="319">
        <f>SUM(G435:G444)</f>
        <v>22139547</v>
      </c>
      <c r="H434" s="319">
        <f t="shared" si="12"/>
        <v>-6029404</v>
      </c>
      <c r="I434" s="319">
        <f>SUM(I435:I444)</f>
        <v>21021548</v>
      </c>
      <c r="J434" s="522"/>
      <c r="K434"/>
      <c r="L434"/>
      <c r="M434"/>
      <c r="N434"/>
      <c r="O434"/>
      <c r="P434"/>
      <c r="Q434"/>
      <c r="R434"/>
      <c r="S434"/>
      <c r="T434"/>
      <c r="U434"/>
      <c r="V434"/>
      <c r="W434"/>
      <c r="X434"/>
      <c r="Y434"/>
      <c r="Z434"/>
      <c r="AA434"/>
      <c r="AB434"/>
      <c r="AC434"/>
      <c r="AD434"/>
      <c r="AE434"/>
      <c r="AF434"/>
      <c r="AG434"/>
      <c r="AH434"/>
      <c r="AI434"/>
    </row>
    <row r="435" spans="1:35" s="95" customFormat="1" ht="15.6" customHeight="1">
      <c r="A435" s="161">
        <v>78021</v>
      </c>
      <c r="B435" s="161">
        <v>3</v>
      </c>
      <c r="C435" s="161">
        <v>5</v>
      </c>
      <c r="D435" s="161">
        <v>6</v>
      </c>
      <c r="E435" s="162" t="s">
        <v>240</v>
      </c>
      <c r="F435" s="164">
        <v>1885129</v>
      </c>
      <c r="G435" s="164">
        <v>1706519</v>
      </c>
      <c r="H435" s="164">
        <f t="shared" si="12"/>
        <v>178610</v>
      </c>
      <c r="I435" s="164">
        <v>1870707</v>
      </c>
      <c r="J435" s="522"/>
      <c r="K435"/>
      <c r="L435"/>
      <c r="M435"/>
      <c r="N435"/>
      <c r="O435"/>
      <c r="P435"/>
      <c r="Q435"/>
      <c r="R435"/>
      <c r="S435"/>
      <c r="T435"/>
      <c r="U435"/>
      <c r="V435"/>
      <c r="W435"/>
      <c r="X435"/>
      <c r="Y435"/>
      <c r="Z435"/>
      <c r="AA435"/>
      <c r="AB435"/>
      <c r="AC435"/>
      <c r="AD435"/>
      <c r="AE435"/>
      <c r="AF435"/>
      <c r="AG435"/>
      <c r="AH435"/>
      <c r="AI435"/>
    </row>
    <row r="436" spans="1:35" s="95" customFormat="1" ht="15.6" customHeight="1">
      <c r="A436" s="161">
        <v>78022</v>
      </c>
      <c r="B436" s="161">
        <v>3</v>
      </c>
      <c r="C436" s="161">
        <v>5</v>
      </c>
      <c r="D436" s="161">
        <v>6</v>
      </c>
      <c r="E436" s="162" t="s">
        <v>241</v>
      </c>
      <c r="F436" s="164">
        <v>3000</v>
      </c>
      <c r="G436" s="372">
        <v>1080</v>
      </c>
      <c r="H436" s="164">
        <f t="shared" si="12"/>
        <v>1920</v>
      </c>
      <c r="I436" s="164">
        <v>174</v>
      </c>
      <c r="J436" s="522"/>
      <c r="K436"/>
      <c r="L436"/>
      <c r="M436"/>
      <c r="N436"/>
      <c r="O436"/>
      <c r="P436"/>
      <c r="Q436"/>
      <c r="R436"/>
      <c r="S436"/>
      <c r="T436"/>
      <c r="U436"/>
      <c r="V436"/>
      <c r="W436"/>
      <c r="X436"/>
      <c r="Y436"/>
      <c r="Z436"/>
      <c r="AA436"/>
      <c r="AB436"/>
      <c r="AC436"/>
      <c r="AD436"/>
      <c r="AE436"/>
      <c r="AF436"/>
      <c r="AG436"/>
      <c r="AH436"/>
      <c r="AI436"/>
    </row>
    <row r="437" spans="1:35" s="95" customFormat="1" ht="15.6" customHeight="1">
      <c r="A437" s="161">
        <v>78023</v>
      </c>
      <c r="B437" s="161">
        <v>3</v>
      </c>
      <c r="C437" s="161">
        <v>5</v>
      </c>
      <c r="D437" s="161">
        <v>6</v>
      </c>
      <c r="E437" s="162" t="s">
        <v>860</v>
      </c>
      <c r="F437" s="164">
        <v>962818</v>
      </c>
      <c r="G437" s="164">
        <v>1026217</v>
      </c>
      <c r="H437" s="164">
        <f t="shared" si="12"/>
        <v>-63399</v>
      </c>
      <c r="I437" s="164">
        <v>564871</v>
      </c>
      <c r="J437" s="522"/>
      <c r="K437"/>
      <c r="L437"/>
      <c r="M437"/>
      <c r="N437"/>
      <c r="O437"/>
      <c r="P437"/>
      <c r="Q437"/>
      <c r="R437"/>
      <c r="S437"/>
      <c r="T437"/>
      <c r="U437"/>
      <c r="V437"/>
      <c r="W437"/>
      <c r="X437"/>
      <c r="Y437"/>
      <c r="Z437"/>
      <c r="AA437"/>
      <c r="AB437"/>
      <c r="AC437"/>
      <c r="AD437"/>
      <c r="AE437"/>
      <c r="AF437"/>
      <c r="AG437"/>
      <c r="AH437"/>
      <c r="AI437"/>
    </row>
    <row r="438" spans="1:35" s="95" customFormat="1" ht="15.6" customHeight="1">
      <c r="A438" s="161">
        <v>78024</v>
      </c>
      <c r="B438" s="161">
        <v>3</v>
      </c>
      <c r="C438" s="161">
        <v>5</v>
      </c>
      <c r="D438" s="161">
        <v>6</v>
      </c>
      <c r="E438" s="162" t="s">
        <v>242</v>
      </c>
      <c r="F438" s="164">
        <v>10380</v>
      </c>
      <c r="G438" s="164">
        <v>50578</v>
      </c>
      <c r="H438" s="164">
        <f t="shared" si="12"/>
        <v>-40198</v>
      </c>
      <c r="I438" s="164">
        <v>10371</v>
      </c>
      <c r="J438" s="522"/>
      <c r="K438"/>
      <c r="L438"/>
      <c r="M438"/>
      <c r="N438"/>
      <c r="O438"/>
      <c r="P438"/>
      <c r="Q438"/>
      <c r="R438"/>
      <c r="S438"/>
      <c r="T438"/>
      <c r="U438"/>
      <c r="V438"/>
      <c r="W438"/>
      <c r="X438"/>
      <c r="Y438"/>
      <c r="Z438"/>
      <c r="AA438"/>
      <c r="AB438"/>
      <c r="AC438"/>
      <c r="AD438"/>
      <c r="AE438"/>
      <c r="AF438"/>
      <c r="AG438"/>
      <c r="AH438"/>
      <c r="AI438"/>
    </row>
    <row r="439" spans="1:35" s="95" customFormat="1" ht="15.6" customHeight="1">
      <c r="A439" s="161">
        <v>78031</v>
      </c>
      <c r="B439" s="161">
        <v>3</v>
      </c>
      <c r="C439" s="161">
        <v>5</v>
      </c>
      <c r="D439" s="161">
        <v>6</v>
      </c>
      <c r="E439" s="162" t="s">
        <v>243</v>
      </c>
      <c r="F439" s="164">
        <v>2381596</v>
      </c>
      <c r="G439" s="164">
        <v>1491275</v>
      </c>
      <c r="H439" s="164">
        <f t="shared" si="12"/>
        <v>890321</v>
      </c>
      <c r="I439" s="164">
        <v>2650847</v>
      </c>
      <c r="J439" s="522"/>
      <c r="K439"/>
      <c r="L439"/>
      <c r="M439"/>
      <c r="N439"/>
      <c r="O439"/>
      <c r="P439"/>
      <c r="Q439"/>
      <c r="R439"/>
      <c r="S439"/>
      <c r="T439"/>
      <c r="U439"/>
      <c r="V439"/>
      <c r="W439"/>
      <c r="X439"/>
      <c r="Y439"/>
      <c r="Z439"/>
      <c r="AA439"/>
      <c r="AB439"/>
      <c r="AC439"/>
      <c r="AD439"/>
      <c r="AE439"/>
      <c r="AF439"/>
      <c r="AG439"/>
      <c r="AH439"/>
      <c r="AI439"/>
    </row>
    <row r="440" spans="1:35" s="95" customFormat="1" ht="15.6" customHeight="1">
      <c r="A440" s="161">
        <v>78034</v>
      </c>
      <c r="B440" s="161">
        <v>3</v>
      </c>
      <c r="C440" s="161">
        <v>5</v>
      </c>
      <c r="D440" s="161">
        <v>6</v>
      </c>
      <c r="E440" s="162" t="s">
        <v>244</v>
      </c>
      <c r="F440" s="164">
        <v>8527232</v>
      </c>
      <c r="G440" s="164">
        <v>15027482</v>
      </c>
      <c r="H440" s="164">
        <f t="shared" si="12"/>
        <v>-6500250</v>
      </c>
      <c r="I440" s="164">
        <v>14325611</v>
      </c>
      <c r="J440" s="522"/>
      <c r="K440"/>
      <c r="L440"/>
      <c r="M440"/>
      <c r="N440"/>
      <c r="O440"/>
      <c r="P440"/>
      <c r="Q440"/>
      <c r="R440"/>
      <c r="S440"/>
      <c r="T440"/>
      <c r="U440"/>
      <c r="V440"/>
      <c r="W440"/>
      <c r="X440"/>
      <c r="Y440"/>
      <c r="Z440"/>
      <c r="AA440"/>
      <c r="AB440"/>
      <c r="AC440"/>
      <c r="AD440"/>
      <c r="AE440"/>
      <c r="AF440"/>
      <c r="AG440"/>
      <c r="AH440"/>
      <c r="AI440"/>
    </row>
    <row r="441" spans="1:35" s="95" customFormat="1" ht="15.6" customHeight="1">
      <c r="A441" s="161">
        <v>78039</v>
      </c>
      <c r="B441" s="161">
        <v>3</v>
      </c>
      <c r="C441" s="161">
        <v>5</v>
      </c>
      <c r="D441" s="161">
        <v>6</v>
      </c>
      <c r="E441" s="162" t="s">
        <v>861</v>
      </c>
      <c r="F441" s="164">
        <v>57576</v>
      </c>
      <c r="G441" s="164">
        <v>57580</v>
      </c>
      <c r="H441" s="372">
        <f t="shared" si="12"/>
        <v>-4</v>
      </c>
      <c r="I441" s="372">
        <v>68832</v>
      </c>
      <c r="J441" s="522"/>
      <c r="K441"/>
      <c r="L441"/>
      <c r="M441"/>
      <c r="N441"/>
      <c r="O441"/>
      <c r="P441"/>
      <c r="Q441"/>
      <c r="R441"/>
      <c r="S441"/>
      <c r="T441"/>
      <c r="U441"/>
      <c r="V441"/>
      <c r="W441"/>
      <c r="X441"/>
      <c r="Y441"/>
      <c r="Z441"/>
      <c r="AA441"/>
      <c r="AB441"/>
      <c r="AC441"/>
      <c r="AD441"/>
      <c r="AE441"/>
      <c r="AF441"/>
      <c r="AG441"/>
      <c r="AH441"/>
      <c r="AI441"/>
    </row>
    <row r="442" spans="1:35" s="95" customFormat="1" ht="15.6" customHeight="1">
      <c r="A442" s="161">
        <v>78041</v>
      </c>
      <c r="B442" s="161">
        <v>3</v>
      </c>
      <c r="C442" s="161">
        <v>5</v>
      </c>
      <c r="D442" s="161">
        <v>6</v>
      </c>
      <c r="E442" s="162" t="s">
        <v>245</v>
      </c>
      <c r="F442" s="372">
        <v>50</v>
      </c>
      <c r="G442" s="364">
        <v>0</v>
      </c>
      <c r="H442" s="164">
        <f t="shared" si="12"/>
        <v>50</v>
      </c>
      <c r="I442" s="372">
        <v>554</v>
      </c>
      <c r="J442" s="522"/>
      <c r="K442"/>
      <c r="L442"/>
      <c r="M442"/>
      <c r="N442"/>
      <c r="O442"/>
      <c r="P442"/>
      <c r="Q442"/>
      <c r="R442"/>
      <c r="S442"/>
      <c r="T442"/>
      <c r="U442"/>
      <c r="V442"/>
      <c r="W442"/>
      <c r="X442"/>
      <c r="Y442"/>
      <c r="Z442"/>
      <c r="AA442"/>
      <c r="AB442"/>
      <c r="AC442"/>
      <c r="AD442"/>
      <c r="AE442"/>
      <c r="AF442"/>
      <c r="AG442"/>
      <c r="AH442"/>
      <c r="AI442"/>
    </row>
    <row r="443" spans="1:35" s="95" customFormat="1" ht="15.6" customHeight="1">
      <c r="A443" s="161">
        <v>78042</v>
      </c>
      <c r="B443" s="161">
        <v>3</v>
      </c>
      <c r="C443" s="161">
        <v>5</v>
      </c>
      <c r="D443" s="161">
        <v>6</v>
      </c>
      <c r="E443" s="162" t="s">
        <v>246</v>
      </c>
      <c r="F443" s="164">
        <v>2025069</v>
      </c>
      <c r="G443" s="164">
        <v>2619279</v>
      </c>
      <c r="H443" s="164">
        <f t="shared" si="12"/>
        <v>-594210</v>
      </c>
      <c r="I443" s="164">
        <v>1000721</v>
      </c>
      <c r="J443" s="522"/>
      <c r="K443"/>
      <c r="L443"/>
      <c r="M443"/>
      <c r="N443"/>
      <c r="O443"/>
      <c r="P443"/>
      <c r="Q443"/>
      <c r="R443"/>
      <c r="S443"/>
      <c r="T443"/>
      <c r="U443"/>
      <c r="V443"/>
      <c r="W443"/>
      <c r="X443"/>
      <c r="Y443"/>
      <c r="Z443"/>
      <c r="AA443"/>
      <c r="AB443"/>
      <c r="AC443"/>
      <c r="AD443"/>
      <c r="AE443"/>
      <c r="AF443"/>
      <c r="AG443"/>
      <c r="AH443"/>
      <c r="AI443"/>
    </row>
    <row r="444" spans="1:35" s="95" customFormat="1" ht="15.6" customHeight="1">
      <c r="A444" s="161">
        <v>78043</v>
      </c>
      <c r="B444" s="161">
        <v>3</v>
      </c>
      <c r="C444" s="161">
        <v>5</v>
      </c>
      <c r="D444" s="161">
        <v>6</v>
      </c>
      <c r="E444" s="162" t="s">
        <v>247</v>
      </c>
      <c r="F444" s="164">
        <v>257293</v>
      </c>
      <c r="G444" s="164">
        <v>159537</v>
      </c>
      <c r="H444" s="164">
        <f t="shared" si="12"/>
        <v>97756</v>
      </c>
      <c r="I444" s="164">
        <v>528860</v>
      </c>
      <c r="J444" s="522"/>
      <c r="K444"/>
      <c r="L444"/>
      <c r="M444"/>
      <c r="N444"/>
      <c r="O444"/>
      <c r="P444"/>
      <c r="Q444"/>
      <c r="R444"/>
      <c r="S444"/>
      <c r="T444"/>
      <c r="U444"/>
      <c r="V444"/>
      <c r="W444"/>
      <c r="X444"/>
      <c r="Y444"/>
      <c r="Z444"/>
      <c r="AA444"/>
      <c r="AB444"/>
      <c r="AC444"/>
      <c r="AD444"/>
      <c r="AE444"/>
      <c r="AF444"/>
      <c r="AG444"/>
      <c r="AH444"/>
      <c r="AI444"/>
    </row>
    <row r="445" spans="1:35" s="87" customFormat="1" ht="15.6" customHeight="1">
      <c r="A445" s="163"/>
      <c r="B445" s="163">
        <v>4</v>
      </c>
      <c r="C445" s="163">
        <v>5</v>
      </c>
      <c r="D445" s="163">
        <v>6</v>
      </c>
      <c r="E445" s="91" t="s">
        <v>862</v>
      </c>
      <c r="F445" s="319">
        <f>SUM(F446:F455)</f>
        <v>1945201</v>
      </c>
      <c r="G445" s="319">
        <f>SUM(G446:G455)</f>
        <v>2381066</v>
      </c>
      <c r="H445" s="319">
        <f t="shared" si="12"/>
        <v>-435865</v>
      </c>
      <c r="I445" s="319">
        <f>SUM(I446:I455)</f>
        <v>1522811</v>
      </c>
      <c r="J445" s="522"/>
      <c r="K445"/>
      <c r="L445"/>
      <c r="M445"/>
      <c r="N445"/>
      <c r="O445"/>
      <c r="P445"/>
      <c r="Q445"/>
      <c r="R445"/>
      <c r="S445"/>
      <c r="T445"/>
      <c r="U445"/>
      <c r="V445"/>
      <c r="W445"/>
      <c r="X445"/>
      <c r="Y445"/>
      <c r="Z445"/>
      <c r="AA445"/>
      <c r="AB445"/>
      <c r="AC445"/>
      <c r="AD445"/>
      <c r="AE445"/>
      <c r="AF445"/>
      <c r="AG445"/>
      <c r="AH445"/>
      <c r="AI445"/>
    </row>
    <row r="446" spans="1:35" s="95" customFormat="1" ht="15.6" customHeight="1">
      <c r="A446" s="161">
        <v>78053</v>
      </c>
      <c r="B446" s="161">
        <v>4</v>
      </c>
      <c r="C446" s="161">
        <v>5</v>
      </c>
      <c r="D446" s="161">
        <v>6</v>
      </c>
      <c r="E446" s="162" t="s">
        <v>1006</v>
      </c>
      <c r="F446" s="164">
        <v>115000</v>
      </c>
      <c r="G446" s="164">
        <v>21056</v>
      </c>
      <c r="H446" s="164">
        <f t="shared" si="12"/>
        <v>93944</v>
      </c>
      <c r="I446" s="364">
        <v>0</v>
      </c>
      <c r="J446" s="522"/>
      <c r="K446"/>
      <c r="L446"/>
      <c r="M446"/>
      <c r="N446"/>
      <c r="O446"/>
      <c r="P446"/>
      <c r="Q446"/>
      <c r="R446"/>
      <c r="S446"/>
      <c r="T446"/>
      <c r="U446"/>
      <c r="V446"/>
      <c r="W446"/>
      <c r="X446"/>
      <c r="Y446"/>
      <c r="Z446"/>
      <c r="AA446"/>
      <c r="AB446"/>
      <c r="AC446"/>
      <c r="AD446"/>
      <c r="AE446"/>
      <c r="AF446"/>
      <c r="AG446"/>
      <c r="AH446"/>
      <c r="AI446"/>
    </row>
    <row r="447" spans="1:35" s="95" customFormat="1" ht="15.6" customHeight="1">
      <c r="A447" s="161">
        <v>78055</v>
      </c>
      <c r="B447" s="161">
        <v>4</v>
      </c>
      <c r="C447" s="161">
        <v>5</v>
      </c>
      <c r="D447" s="161">
        <v>6</v>
      </c>
      <c r="E447" s="162" t="s">
        <v>248</v>
      </c>
      <c r="F447" s="164">
        <v>334156</v>
      </c>
      <c r="G447" s="164">
        <v>582914</v>
      </c>
      <c r="H447" s="164">
        <f t="shared" si="12"/>
        <v>-248758</v>
      </c>
      <c r="I447" s="164">
        <v>320762</v>
      </c>
      <c r="J447" s="522"/>
      <c r="K447"/>
      <c r="L447"/>
      <c r="M447"/>
      <c r="N447"/>
      <c r="O447"/>
      <c r="P447"/>
      <c r="Q447"/>
      <c r="R447"/>
      <c r="S447"/>
      <c r="T447"/>
      <c r="U447"/>
      <c r="V447"/>
      <c r="W447"/>
      <c r="X447"/>
      <c r="Y447"/>
      <c r="Z447"/>
      <c r="AA447"/>
      <c r="AB447"/>
      <c r="AC447"/>
      <c r="AD447"/>
      <c r="AE447"/>
      <c r="AF447"/>
      <c r="AG447"/>
      <c r="AH447"/>
      <c r="AI447"/>
    </row>
    <row r="448" spans="1:35" s="95" customFormat="1" ht="15.6" customHeight="1">
      <c r="A448" s="161">
        <v>78056</v>
      </c>
      <c r="B448" s="161">
        <v>4</v>
      </c>
      <c r="C448" s="161">
        <v>5</v>
      </c>
      <c r="D448" s="161">
        <v>6</v>
      </c>
      <c r="E448" s="162" t="s">
        <v>249</v>
      </c>
      <c r="F448" s="164">
        <v>63058</v>
      </c>
      <c r="G448" s="164">
        <v>85124</v>
      </c>
      <c r="H448" s="164">
        <f t="shared" si="12"/>
        <v>-22066</v>
      </c>
      <c r="I448" s="164">
        <v>137241</v>
      </c>
      <c r="J448" s="522"/>
      <c r="K448"/>
      <c r="L448"/>
      <c r="M448"/>
      <c r="N448"/>
      <c r="O448"/>
      <c r="P448"/>
      <c r="Q448"/>
      <c r="R448"/>
      <c r="S448"/>
      <c r="T448"/>
      <c r="U448"/>
      <c r="V448"/>
      <c r="W448"/>
      <c r="X448"/>
      <c r="Y448"/>
      <c r="Z448"/>
      <c r="AA448"/>
      <c r="AB448"/>
      <c r="AC448"/>
      <c r="AD448"/>
      <c r="AE448"/>
      <c r="AF448"/>
      <c r="AG448"/>
      <c r="AH448"/>
      <c r="AI448"/>
    </row>
    <row r="449" spans="1:35" s="95" customFormat="1" ht="15.6" customHeight="1">
      <c r="A449" s="161">
        <v>78201</v>
      </c>
      <c r="B449" s="161">
        <v>4</v>
      </c>
      <c r="C449" s="161">
        <v>5</v>
      </c>
      <c r="D449" s="161">
        <v>6</v>
      </c>
      <c r="E449" s="162" t="s">
        <v>250</v>
      </c>
      <c r="F449" s="164">
        <v>547551</v>
      </c>
      <c r="G449" s="164">
        <v>539783</v>
      </c>
      <c r="H449" s="164">
        <f t="shared" si="12"/>
        <v>7768</v>
      </c>
      <c r="I449" s="164">
        <v>165344</v>
      </c>
      <c r="J449" s="522"/>
      <c r="K449"/>
      <c r="L449"/>
      <c r="M449"/>
      <c r="N449"/>
      <c r="O449"/>
      <c r="P449"/>
      <c r="Q449"/>
      <c r="R449"/>
      <c r="S449"/>
      <c r="T449"/>
      <c r="U449"/>
      <c r="V449"/>
      <c r="W449"/>
      <c r="X449"/>
      <c r="Y449"/>
      <c r="Z449"/>
      <c r="AA449"/>
      <c r="AB449"/>
      <c r="AC449"/>
      <c r="AD449"/>
      <c r="AE449"/>
      <c r="AF449"/>
      <c r="AG449"/>
      <c r="AH449"/>
      <c r="AI449"/>
    </row>
    <row r="450" spans="1:35" s="95" customFormat="1" ht="15.6" customHeight="1">
      <c r="A450" s="161">
        <v>78202</v>
      </c>
      <c r="B450" s="161">
        <v>4</v>
      </c>
      <c r="C450" s="161">
        <v>5</v>
      </c>
      <c r="D450" s="161">
        <v>6</v>
      </c>
      <c r="E450" s="162" t="s">
        <v>251</v>
      </c>
      <c r="F450" s="164">
        <v>110635</v>
      </c>
      <c r="G450" s="164">
        <v>61097</v>
      </c>
      <c r="H450" s="164">
        <f t="shared" si="12"/>
        <v>49538</v>
      </c>
      <c r="I450" s="164">
        <v>63169</v>
      </c>
      <c r="J450" s="522"/>
      <c r="K450"/>
      <c r="L450"/>
      <c r="M450"/>
      <c r="N450"/>
      <c r="O450"/>
      <c r="P450"/>
      <c r="Q450"/>
      <c r="R450"/>
      <c r="S450"/>
      <c r="T450"/>
      <c r="U450"/>
      <c r="V450"/>
      <c r="W450"/>
      <c r="X450"/>
      <c r="Y450"/>
      <c r="Z450"/>
      <c r="AA450"/>
      <c r="AB450"/>
      <c r="AC450"/>
      <c r="AD450"/>
      <c r="AE450"/>
      <c r="AF450"/>
      <c r="AG450"/>
      <c r="AH450"/>
      <c r="AI450"/>
    </row>
    <row r="451" spans="1:35" s="95" customFormat="1" ht="15.6" customHeight="1">
      <c r="A451" s="161">
        <v>78203</v>
      </c>
      <c r="B451" s="161">
        <v>4</v>
      </c>
      <c r="C451" s="161">
        <v>5</v>
      </c>
      <c r="D451" s="161">
        <v>6</v>
      </c>
      <c r="E451" s="162" t="s">
        <v>252</v>
      </c>
      <c r="F451" s="164">
        <v>63469</v>
      </c>
      <c r="G451" s="164">
        <v>62669</v>
      </c>
      <c r="H451" s="164">
        <f t="shared" si="12"/>
        <v>800</v>
      </c>
      <c r="I451" s="164">
        <v>96405</v>
      </c>
      <c r="J451" s="522"/>
      <c r="K451"/>
      <c r="L451"/>
      <c r="M451"/>
      <c r="N451"/>
      <c r="O451"/>
      <c r="P451"/>
      <c r="Q451"/>
      <c r="R451"/>
      <c r="S451"/>
      <c r="T451"/>
      <c r="U451"/>
      <c r="V451"/>
      <c r="W451"/>
      <c r="X451"/>
      <c r="Y451"/>
      <c r="Z451"/>
      <c r="AA451"/>
      <c r="AB451"/>
      <c r="AC451"/>
      <c r="AD451"/>
      <c r="AE451"/>
      <c r="AF451"/>
      <c r="AG451"/>
      <c r="AH451"/>
      <c r="AI451"/>
    </row>
    <row r="452" spans="1:35" s="95" customFormat="1" ht="15.6" customHeight="1">
      <c r="A452" s="161">
        <v>78204</v>
      </c>
      <c r="B452" s="161">
        <v>4</v>
      </c>
      <c r="C452" s="161">
        <v>5</v>
      </c>
      <c r="D452" s="161">
        <v>6</v>
      </c>
      <c r="E452" s="162" t="s">
        <v>253</v>
      </c>
      <c r="F452" s="164">
        <v>364172</v>
      </c>
      <c r="G452" s="164">
        <v>652734</v>
      </c>
      <c r="H452" s="164">
        <f t="shared" si="12"/>
        <v>-288562</v>
      </c>
      <c r="I452" s="164">
        <v>487468</v>
      </c>
      <c r="J452" s="522"/>
      <c r="K452"/>
      <c r="L452"/>
      <c r="M452"/>
      <c r="N452"/>
      <c r="O452"/>
      <c r="P452"/>
      <c r="Q452"/>
      <c r="R452"/>
      <c r="S452"/>
      <c r="T452"/>
      <c r="U452"/>
      <c r="V452"/>
      <c r="W452"/>
      <c r="X452"/>
      <c r="Y452"/>
      <c r="Z452"/>
      <c r="AA452"/>
      <c r="AB452"/>
      <c r="AC452"/>
      <c r="AD452"/>
      <c r="AE452"/>
      <c r="AF452"/>
      <c r="AG452"/>
      <c r="AH452"/>
      <c r="AI452"/>
    </row>
    <row r="453" spans="1:35" s="95" customFormat="1" ht="15.6" customHeight="1">
      <c r="A453" s="161">
        <v>78205</v>
      </c>
      <c r="B453" s="161">
        <v>4</v>
      </c>
      <c r="C453" s="161">
        <v>5</v>
      </c>
      <c r="D453" s="161">
        <v>6</v>
      </c>
      <c r="E453" s="162" t="s">
        <v>254</v>
      </c>
      <c r="F453" s="164">
        <v>298859</v>
      </c>
      <c r="G453" s="164">
        <v>354527</v>
      </c>
      <c r="H453" s="164">
        <f t="shared" si="12"/>
        <v>-55668</v>
      </c>
      <c r="I453" s="164">
        <v>226692</v>
      </c>
      <c r="J453" s="522"/>
      <c r="K453"/>
      <c r="L453"/>
      <c r="M453"/>
      <c r="N453"/>
      <c r="O453"/>
      <c r="P453"/>
      <c r="Q453"/>
      <c r="R453"/>
      <c r="S453"/>
      <c r="T453"/>
      <c r="U453"/>
      <c r="V453"/>
      <c r="W453"/>
      <c r="X453"/>
      <c r="Y453"/>
      <c r="Z453"/>
      <c r="AA453"/>
      <c r="AB453"/>
      <c r="AC453"/>
      <c r="AD453"/>
      <c r="AE453"/>
      <c r="AF453"/>
      <c r="AG453"/>
      <c r="AH453"/>
      <c r="AI453"/>
    </row>
    <row r="454" spans="1:35" s="95" customFormat="1" ht="15.6" customHeight="1">
      <c r="A454" s="161">
        <v>78206</v>
      </c>
      <c r="B454" s="161">
        <v>4</v>
      </c>
      <c r="C454" s="161">
        <v>5</v>
      </c>
      <c r="D454" s="161">
        <v>6</v>
      </c>
      <c r="E454" s="162" t="s">
        <v>863</v>
      </c>
      <c r="F454" s="164">
        <v>44701</v>
      </c>
      <c r="G454" s="164">
        <v>21162</v>
      </c>
      <c r="H454" s="164">
        <f t="shared" si="12"/>
        <v>23539</v>
      </c>
      <c r="I454" s="164">
        <v>24480</v>
      </c>
      <c r="J454" s="522"/>
      <c r="K454"/>
      <c r="L454"/>
      <c r="M454"/>
      <c r="N454"/>
      <c r="O454"/>
      <c r="P454"/>
      <c r="Q454"/>
      <c r="R454"/>
      <c r="S454"/>
      <c r="T454"/>
      <c r="U454"/>
      <c r="V454"/>
      <c r="W454"/>
      <c r="X454"/>
      <c r="Y454"/>
      <c r="Z454"/>
      <c r="AA454"/>
      <c r="AB454"/>
      <c r="AC454"/>
      <c r="AD454"/>
      <c r="AE454"/>
      <c r="AF454"/>
      <c r="AG454"/>
      <c r="AH454"/>
      <c r="AI454"/>
    </row>
    <row r="455" spans="1:35" s="95" customFormat="1" ht="15.6" customHeight="1">
      <c r="A455" s="161">
        <v>78215</v>
      </c>
      <c r="B455" s="161">
        <v>4</v>
      </c>
      <c r="C455" s="161">
        <v>5</v>
      </c>
      <c r="D455" s="161">
        <v>6</v>
      </c>
      <c r="E455" s="162" t="s">
        <v>255</v>
      </c>
      <c r="F455" s="164">
        <v>3600</v>
      </c>
      <c r="G455" s="364">
        <v>0</v>
      </c>
      <c r="H455" s="164">
        <f t="shared" si="12"/>
        <v>3600</v>
      </c>
      <c r="I455" s="164">
        <v>1250</v>
      </c>
      <c r="J455" s="522"/>
      <c r="K455"/>
      <c r="L455"/>
      <c r="M455"/>
      <c r="N455"/>
      <c r="O455"/>
      <c r="P455"/>
      <c r="Q455"/>
      <c r="R455"/>
      <c r="S455"/>
      <c r="T455"/>
      <c r="U455"/>
      <c r="V455"/>
      <c r="W455"/>
      <c r="X455"/>
      <c r="Y455"/>
      <c r="Z455"/>
      <c r="AA455"/>
      <c r="AB455"/>
      <c r="AC455"/>
      <c r="AD455"/>
      <c r="AE455"/>
      <c r="AF455"/>
      <c r="AG455"/>
      <c r="AH455"/>
      <c r="AI455"/>
    </row>
    <row r="456" spans="1:35" s="87" customFormat="1" ht="15.6" customHeight="1">
      <c r="A456" s="163"/>
      <c r="B456" s="163">
        <v>5</v>
      </c>
      <c r="C456" s="163">
        <v>5</v>
      </c>
      <c r="D456" s="163">
        <v>6</v>
      </c>
      <c r="E456" s="91" t="s">
        <v>256</v>
      </c>
      <c r="F456" s="319">
        <f>SUM(F457:F469)</f>
        <v>6404634</v>
      </c>
      <c r="G456" s="319">
        <f>SUM(G457:G469)</f>
        <v>6657499</v>
      </c>
      <c r="H456" s="319">
        <f t="shared" ref="H456:H484" si="13">F456-G456</f>
        <v>-252865</v>
      </c>
      <c r="I456" s="319">
        <f>SUM(I457:I469)</f>
        <v>5725717</v>
      </c>
      <c r="J456" s="522"/>
      <c r="K456"/>
      <c r="L456"/>
      <c r="M456"/>
      <c r="N456"/>
      <c r="O456"/>
      <c r="P456"/>
      <c r="Q456"/>
      <c r="R456"/>
      <c r="S456"/>
      <c r="T456"/>
      <c r="U456"/>
      <c r="V456"/>
      <c r="W456"/>
      <c r="X456"/>
      <c r="Y456"/>
      <c r="Z456"/>
      <c r="AA456"/>
      <c r="AB456"/>
      <c r="AC456"/>
      <c r="AD456"/>
      <c r="AE456"/>
      <c r="AF456"/>
      <c r="AG456"/>
      <c r="AH456"/>
      <c r="AI456"/>
    </row>
    <row r="457" spans="1:35" s="95" customFormat="1" ht="15.6" customHeight="1">
      <c r="A457" s="161">
        <v>78032</v>
      </c>
      <c r="B457" s="161">
        <v>5</v>
      </c>
      <c r="C457" s="161">
        <v>5</v>
      </c>
      <c r="D457" s="161">
        <v>6</v>
      </c>
      <c r="E457" s="162" t="s">
        <v>864</v>
      </c>
      <c r="F457" s="164">
        <v>24298</v>
      </c>
      <c r="G457" s="164">
        <v>23564</v>
      </c>
      <c r="H457" s="164">
        <f t="shared" si="13"/>
        <v>734</v>
      </c>
      <c r="I457" s="164">
        <v>33228</v>
      </c>
      <c r="J457" s="522"/>
      <c r="K457"/>
      <c r="L457"/>
      <c r="M457"/>
      <c r="N457"/>
      <c r="O457"/>
      <c r="P457"/>
      <c r="Q457"/>
      <c r="R457"/>
      <c r="S457"/>
      <c r="T457"/>
      <c r="U457"/>
      <c r="V457"/>
      <c r="W457"/>
      <c r="X457"/>
      <c r="Y457"/>
      <c r="Z457"/>
      <c r="AA457"/>
      <c r="AB457"/>
      <c r="AC457"/>
      <c r="AD457"/>
      <c r="AE457"/>
      <c r="AF457"/>
      <c r="AG457"/>
      <c r="AH457"/>
      <c r="AI457"/>
    </row>
    <row r="458" spans="1:35" s="95" customFormat="1" ht="15.6" customHeight="1">
      <c r="A458" s="161">
        <v>78035</v>
      </c>
      <c r="B458" s="161">
        <v>5</v>
      </c>
      <c r="C458" s="161">
        <v>5</v>
      </c>
      <c r="D458" s="161">
        <v>6</v>
      </c>
      <c r="E458" s="162" t="s">
        <v>865</v>
      </c>
      <c r="F458" s="372">
        <v>1130667</v>
      </c>
      <c r="G458" s="372">
        <v>1614379</v>
      </c>
      <c r="H458" s="164">
        <f t="shared" si="13"/>
        <v>-483712</v>
      </c>
      <c r="I458" s="164">
        <v>2580305</v>
      </c>
      <c r="J458" s="522"/>
      <c r="K458"/>
      <c r="L458"/>
      <c r="M458"/>
      <c r="N458"/>
      <c r="O458"/>
      <c r="P458"/>
      <c r="Q458"/>
      <c r="R458"/>
      <c r="S458"/>
      <c r="T458"/>
      <c r="U458"/>
      <c r="V458"/>
      <c r="W458"/>
      <c r="X458"/>
      <c r="Y458"/>
      <c r="Z458"/>
      <c r="AA458"/>
      <c r="AB458"/>
      <c r="AC458"/>
      <c r="AD458"/>
      <c r="AE458"/>
      <c r="AF458"/>
      <c r="AG458"/>
      <c r="AH458"/>
      <c r="AI458"/>
    </row>
    <row r="459" spans="1:35" s="95" customFormat="1" ht="15.6" customHeight="1">
      <c r="A459" s="161">
        <v>78037</v>
      </c>
      <c r="B459" s="161">
        <v>5</v>
      </c>
      <c r="C459" s="161">
        <v>5</v>
      </c>
      <c r="D459" s="161">
        <v>6</v>
      </c>
      <c r="E459" s="162" t="s">
        <v>1027</v>
      </c>
      <c r="F459" s="164">
        <v>2970</v>
      </c>
      <c r="G459" s="164">
        <v>3895</v>
      </c>
      <c r="H459" s="164">
        <f t="shared" si="13"/>
        <v>-925</v>
      </c>
      <c r="I459" s="164">
        <v>91318</v>
      </c>
      <c r="J459" s="522"/>
      <c r="K459"/>
      <c r="L459"/>
      <c r="M459"/>
      <c r="N459"/>
      <c r="O459"/>
      <c r="P459"/>
      <c r="Q459"/>
      <c r="R459"/>
      <c r="S459"/>
      <c r="T459"/>
      <c r="U459"/>
      <c r="V459"/>
      <c r="W459"/>
      <c r="X459"/>
      <c r="Y459"/>
      <c r="Z459"/>
      <c r="AA459"/>
      <c r="AB459"/>
      <c r="AC459"/>
      <c r="AD459"/>
      <c r="AE459"/>
      <c r="AF459"/>
      <c r="AG459"/>
      <c r="AH459"/>
      <c r="AI459"/>
    </row>
    <row r="460" spans="1:35" s="95" customFormat="1" ht="15.6" customHeight="1">
      <c r="A460" s="161">
        <v>78038</v>
      </c>
      <c r="B460" s="161">
        <v>5</v>
      </c>
      <c r="C460" s="161">
        <v>5</v>
      </c>
      <c r="D460" s="161">
        <v>6</v>
      </c>
      <c r="E460" s="162" t="s">
        <v>866</v>
      </c>
      <c r="F460" s="372">
        <v>51611</v>
      </c>
      <c r="G460" s="164">
        <v>184633</v>
      </c>
      <c r="H460" s="164">
        <f t="shared" si="13"/>
        <v>-133022</v>
      </c>
      <c r="I460" s="164">
        <v>56066</v>
      </c>
      <c r="J460" s="522"/>
      <c r="K460"/>
      <c r="L460"/>
      <c r="M460"/>
      <c r="N460"/>
      <c r="O460"/>
      <c r="P460"/>
      <c r="Q460"/>
      <c r="R460"/>
      <c r="S460"/>
      <c r="T460"/>
      <c r="U460"/>
      <c r="V460"/>
      <c r="W460"/>
      <c r="X460"/>
      <c r="Y460"/>
      <c r="Z460"/>
      <c r="AA460"/>
      <c r="AB460"/>
      <c r="AC460"/>
      <c r="AD460"/>
      <c r="AE460"/>
      <c r="AF460"/>
      <c r="AG460"/>
      <c r="AH460"/>
      <c r="AI460"/>
    </row>
    <row r="461" spans="1:35" s="95" customFormat="1" ht="15.6" customHeight="1">
      <c r="A461" s="161">
        <v>78041</v>
      </c>
      <c r="B461" s="161">
        <v>5</v>
      </c>
      <c r="C461" s="161">
        <v>5</v>
      </c>
      <c r="D461" s="161">
        <v>6</v>
      </c>
      <c r="E461" s="162" t="s">
        <v>245</v>
      </c>
      <c r="F461" s="164">
        <v>26293</v>
      </c>
      <c r="G461" s="164">
        <v>15792</v>
      </c>
      <c r="H461" s="164">
        <f t="shared" si="13"/>
        <v>10501</v>
      </c>
      <c r="I461" s="164">
        <v>16029</v>
      </c>
      <c r="J461" s="522"/>
      <c r="K461"/>
      <c r="L461"/>
      <c r="M461"/>
      <c r="N461"/>
      <c r="O461"/>
      <c r="P461"/>
      <c r="Q461"/>
      <c r="R461"/>
      <c r="S461"/>
      <c r="T461"/>
      <c r="U461"/>
      <c r="V461"/>
      <c r="W461"/>
      <c r="X461"/>
      <c r="Y461"/>
      <c r="Z461"/>
      <c r="AA461"/>
      <c r="AB461"/>
      <c r="AC461"/>
      <c r="AD461"/>
      <c r="AE461"/>
      <c r="AF461"/>
      <c r="AG461"/>
      <c r="AH461"/>
      <c r="AI461"/>
    </row>
    <row r="462" spans="1:35" s="95" customFormat="1" ht="15.6" customHeight="1">
      <c r="A462" s="161">
        <v>78043</v>
      </c>
      <c r="B462" s="161">
        <v>5</v>
      </c>
      <c r="C462" s="161">
        <v>5</v>
      </c>
      <c r="D462" s="161">
        <v>6</v>
      </c>
      <c r="E462" s="162" t="s">
        <v>247</v>
      </c>
      <c r="F462" s="364">
        <v>0</v>
      </c>
      <c r="G462" s="164">
        <v>35</v>
      </c>
      <c r="H462" s="164">
        <f t="shared" si="13"/>
        <v>-35</v>
      </c>
      <c r="I462" s="364">
        <v>0</v>
      </c>
      <c r="J462" s="522"/>
      <c r="K462"/>
      <c r="L462"/>
      <c r="M462"/>
      <c r="N462"/>
      <c r="O462"/>
      <c r="P462"/>
      <c r="Q462"/>
      <c r="R462"/>
      <c r="S462"/>
      <c r="T462"/>
      <c r="U462"/>
      <c r="V462"/>
      <c r="W462"/>
      <c r="X462"/>
      <c r="Y462"/>
      <c r="Z462"/>
      <c r="AA462"/>
      <c r="AB462"/>
      <c r="AC462"/>
      <c r="AD462"/>
      <c r="AE462"/>
      <c r="AF462"/>
      <c r="AG462"/>
      <c r="AH462"/>
      <c r="AI462"/>
    </row>
    <row r="463" spans="1:35" s="95" customFormat="1" ht="15.6" customHeight="1">
      <c r="A463" s="161">
        <v>78044</v>
      </c>
      <c r="B463" s="161">
        <v>5</v>
      </c>
      <c r="C463" s="161">
        <v>5</v>
      </c>
      <c r="D463" s="161">
        <v>6</v>
      </c>
      <c r="E463" s="162" t="s">
        <v>867</v>
      </c>
      <c r="F463" s="164">
        <v>102324</v>
      </c>
      <c r="G463" s="164">
        <v>76058</v>
      </c>
      <c r="H463" s="164">
        <f t="shared" si="13"/>
        <v>26266</v>
      </c>
      <c r="I463" s="164">
        <v>55997</v>
      </c>
      <c r="J463" s="522"/>
      <c r="K463"/>
      <c r="L463"/>
      <c r="M463"/>
      <c r="N463"/>
      <c r="O463"/>
      <c r="P463"/>
      <c r="Q463"/>
      <c r="R463"/>
      <c r="S463"/>
      <c r="T463"/>
      <c r="U463"/>
      <c r="V463"/>
      <c r="W463"/>
      <c r="X463"/>
      <c r="Y463"/>
      <c r="Z463"/>
      <c r="AA463"/>
      <c r="AB463"/>
      <c r="AC463"/>
      <c r="AD463"/>
      <c r="AE463"/>
      <c r="AF463"/>
      <c r="AG463"/>
      <c r="AH463"/>
      <c r="AI463"/>
    </row>
    <row r="464" spans="1:35" s="95" customFormat="1" ht="15.6" customHeight="1">
      <c r="A464" s="161">
        <v>78045</v>
      </c>
      <c r="B464" s="161">
        <v>5</v>
      </c>
      <c r="C464" s="161">
        <v>5</v>
      </c>
      <c r="D464" s="161">
        <v>6</v>
      </c>
      <c r="E464" s="162" t="s">
        <v>257</v>
      </c>
      <c r="F464" s="164">
        <v>180285</v>
      </c>
      <c r="G464" s="164">
        <v>46824</v>
      </c>
      <c r="H464" s="164">
        <f t="shared" si="13"/>
        <v>133461</v>
      </c>
      <c r="I464" s="164">
        <v>124215</v>
      </c>
      <c r="J464" s="522"/>
      <c r="K464"/>
      <c r="L464"/>
      <c r="M464"/>
      <c r="N464"/>
      <c r="O464"/>
      <c r="P464"/>
      <c r="Q464"/>
      <c r="R464"/>
      <c r="S464"/>
      <c r="T464"/>
      <c r="U464"/>
      <c r="V464"/>
      <c r="W464"/>
      <c r="X464"/>
      <c r="Y464"/>
      <c r="Z464"/>
      <c r="AA464"/>
      <c r="AB464"/>
      <c r="AC464"/>
      <c r="AD464"/>
      <c r="AE464"/>
      <c r="AF464"/>
      <c r="AG464"/>
      <c r="AH464"/>
      <c r="AI464"/>
    </row>
    <row r="465" spans="1:35" s="95" customFormat="1" ht="15.6" customHeight="1">
      <c r="A465" s="161">
        <v>78046</v>
      </c>
      <c r="B465" s="161">
        <v>5</v>
      </c>
      <c r="C465" s="161">
        <v>5</v>
      </c>
      <c r="D465" s="161">
        <v>6</v>
      </c>
      <c r="E465" s="162" t="s">
        <v>258</v>
      </c>
      <c r="F465" s="164">
        <v>2535513</v>
      </c>
      <c r="G465" s="164">
        <v>2154630</v>
      </c>
      <c r="H465" s="164">
        <f t="shared" si="13"/>
        <v>380883</v>
      </c>
      <c r="I465" s="164">
        <v>2138422</v>
      </c>
      <c r="J465" s="522"/>
      <c r="K465"/>
      <c r="L465"/>
      <c r="M465"/>
      <c r="N465"/>
      <c r="O465"/>
      <c r="P465"/>
      <c r="Q465"/>
      <c r="R465"/>
      <c r="S465"/>
      <c r="T465"/>
      <c r="U465"/>
      <c r="V465"/>
      <c r="W465"/>
      <c r="X465"/>
      <c r="Y465"/>
      <c r="Z465"/>
      <c r="AA465"/>
      <c r="AB465"/>
      <c r="AC465"/>
      <c r="AD465"/>
      <c r="AE465"/>
      <c r="AF465"/>
      <c r="AG465"/>
      <c r="AH465"/>
      <c r="AI465"/>
    </row>
    <row r="466" spans="1:35" s="95" customFormat="1" ht="15.6" customHeight="1">
      <c r="A466" s="161">
        <v>78047</v>
      </c>
      <c r="B466" s="161">
        <v>5</v>
      </c>
      <c r="C466" s="161">
        <v>5</v>
      </c>
      <c r="D466" s="161">
        <v>6</v>
      </c>
      <c r="E466" s="162" t="s">
        <v>259</v>
      </c>
      <c r="F466" s="164">
        <v>538058</v>
      </c>
      <c r="G466" s="164">
        <v>221055</v>
      </c>
      <c r="H466" s="164">
        <f t="shared" si="13"/>
        <v>317003</v>
      </c>
      <c r="I466" s="164">
        <v>298387</v>
      </c>
      <c r="J466" s="522"/>
      <c r="K466"/>
      <c r="L466"/>
      <c r="M466"/>
      <c r="N466"/>
      <c r="O466"/>
      <c r="P466"/>
      <c r="Q466"/>
      <c r="R466"/>
      <c r="S466"/>
      <c r="T466"/>
      <c r="U466"/>
      <c r="V466"/>
      <c r="W466"/>
      <c r="X466"/>
      <c r="Y466"/>
      <c r="Z466"/>
      <c r="AA466"/>
      <c r="AB466"/>
      <c r="AC466"/>
      <c r="AD466"/>
      <c r="AE466"/>
      <c r="AF466"/>
      <c r="AG466"/>
      <c r="AH466"/>
      <c r="AI466"/>
    </row>
    <row r="467" spans="1:35" s="95" customFormat="1" ht="15.6" customHeight="1">
      <c r="A467" s="161">
        <v>78048</v>
      </c>
      <c r="B467" s="161">
        <v>5</v>
      </c>
      <c r="C467" s="161">
        <v>5</v>
      </c>
      <c r="D467" s="161">
        <v>6</v>
      </c>
      <c r="E467" s="162" t="s">
        <v>868</v>
      </c>
      <c r="F467" s="164">
        <v>433772</v>
      </c>
      <c r="G467" s="164">
        <v>152877</v>
      </c>
      <c r="H467" s="164">
        <f t="shared" si="13"/>
        <v>280895</v>
      </c>
      <c r="I467" s="164">
        <v>217275</v>
      </c>
      <c r="J467" s="522"/>
      <c r="K467"/>
      <c r="L467"/>
      <c r="M467"/>
      <c r="N467"/>
      <c r="O467"/>
      <c r="P467"/>
      <c r="Q467"/>
      <c r="R467"/>
      <c r="S467"/>
      <c r="T467"/>
      <c r="U467"/>
      <c r="V467"/>
      <c r="W467"/>
      <c r="X467"/>
      <c r="Y467"/>
      <c r="Z467"/>
      <c r="AA467"/>
      <c r="AB467"/>
      <c r="AC467"/>
      <c r="AD467"/>
      <c r="AE467"/>
      <c r="AF467"/>
      <c r="AG467"/>
      <c r="AH467"/>
      <c r="AI467"/>
    </row>
    <row r="468" spans="1:35" s="95" customFormat="1" ht="15.6" customHeight="1">
      <c r="A468" s="161">
        <v>78998</v>
      </c>
      <c r="B468" s="161">
        <v>5</v>
      </c>
      <c r="C468" s="161">
        <v>5</v>
      </c>
      <c r="D468" s="161">
        <v>6</v>
      </c>
      <c r="E468" s="162" t="s">
        <v>869</v>
      </c>
      <c r="F468" s="364">
        <v>0</v>
      </c>
      <c r="G468" s="164">
        <v>78</v>
      </c>
      <c r="H468" s="164">
        <f t="shared" si="13"/>
        <v>-78</v>
      </c>
      <c r="I468" s="164">
        <v>11208</v>
      </c>
      <c r="J468" s="522"/>
      <c r="K468"/>
      <c r="L468"/>
      <c r="M468"/>
      <c r="N468"/>
      <c r="O468"/>
      <c r="P468"/>
      <c r="Q468"/>
      <c r="R468"/>
      <c r="S468"/>
      <c r="T468"/>
      <c r="U468"/>
      <c r="V468"/>
      <c r="W468"/>
      <c r="X468"/>
      <c r="Y468"/>
      <c r="Z468"/>
      <c r="AA468"/>
      <c r="AB468"/>
      <c r="AC468"/>
      <c r="AD468"/>
      <c r="AE468"/>
      <c r="AF468"/>
      <c r="AG468"/>
      <c r="AH468"/>
      <c r="AI468"/>
    </row>
    <row r="469" spans="1:35" s="95" customFormat="1" ht="15.6" customHeight="1">
      <c r="A469" s="161">
        <v>78999</v>
      </c>
      <c r="B469" s="161">
        <v>5</v>
      </c>
      <c r="C469" s="161">
        <v>5</v>
      </c>
      <c r="D469" s="161">
        <v>6</v>
      </c>
      <c r="E469" s="162" t="s">
        <v>266</v>
      </c>
      <c r="F469" s="164">
        <v>1378843</v>
      </c>
      <c r="G469" s="164">
        <v>2163679</v>
      </c>
      <c r="H469" s="164">
        <f t="shared" si="13"/>
        <v>-784836</v>
      </c>
      <c r="I469" s="164">
        <v>103267</v>
      </c>
      <c r="J469" s="522"/>
      <c r="K469"/>
      <c r="L469"/>
      <c r="M469"/>
      <c r="N469"/>
      <c r="O469"/>
      <c r="P469"/>
      <c r="Q469"/>
      <c r="R469"/>
      <c r="S469"/>
      <c r="T469"/>
      <c r="U469"/>
      <c r="V469"/>
      <c r="W469"/>
      <c r="X469"/>
      <c r="Y469"/>
      <c r="Z469"/>
      <c r="AA469"/>
      <c r="AB469"/>
      <c r="AC469"/>
      <c r="AD469"/>
      <c r="AE469"/>
      <c r="AF469"/>
      <c r="AG469"/>
      <c r="AH469"/>
      <c r="AI469"/>
    </row>
    <row r="470" spans="1:35" s="87" customFormat="1" ht="15.6" customHeight="1">
      <c r="A470" s="163"/>
      <c r="B470" s="163">
        <v>6</v>
      </c>
      <c r="C470" s="163">
        <v>5</v>
      </c>
      <c r="D470" s="163">
        <v>6</v>
      </c>
      <c r="E470" s="91" t="s">
        <v>261</v>
      </c>
      <c r="F470" s="319">
        <f>SUM(F471:F479)</f>
        <v>1635697</v>
      </c>
      <c r="G470" s="319">
        <f>SUM(G471:G479)</f>
        <v>1718497</v>
      </c>
      <c r="H470" s="319">
        <f t="shared" si="13"/>
        <v>-82800</v>
      </c>
      <c r="I470" s="319">
        <f>SUM(I471:I479)</f>
        <v>2253195</v>
      </c>
      <c r="J470" s="522"/>
      <c r="K470"/>
      <c r="L470"/>
      <c r="M470"/>
      <c r="N470"/>
      <c r="O470"/>
      <c r="P470"/>
      <c r="Q470"/>
      <c r="R470"/>
      <c r="S470"/>
      <c r="T470"/>
      <c r="U470"/>
      <c r="V470"/>
      <c r="W470"/>
      <c r="X470"/>
      <c r="Y470"/>
      <c r="Z470"/>
      <c r="AA470"/>
      <c r="AB470"/>
      <c r="AC470"/>
      <c r="AD470"/>
      <c r="AE470"/>
      <c r="AF470"/>
      <c r="AG470"/>
      <c r="AH470"/>
      <c r="AI470"/>
    </row>
    <row r="471" spans="1:35" s="95" customFormat="1" ht="15.6" customHeight="1">
      <c r="A471" s="161">
        <v>78049</v>
      </c>
      <c r="B471" s="161">
        <v>6</v>
      </c>
      <c r="C471" s="161">
        <v>5</v>
      </c>
      <c r="D471" s="161">
        <v>6</v>
      </c>
      <c r="E471" s="162" t="s">
        <v>870</v>
      </c>
      <c r="F471" s="164">
        <v>375261</v>
      </c>
      <c r="G471" s="164">
        <v>375261</v>
      </c>
      <c r="H471" s="364">
        <f t="shared" si="13"/>
        <v>0</v>
      </c>
      <c r="I471" s="372">
        <v>260266</v>
      </c>
      <c r="J471" s="522"/>
      <c r="K471"/>
      <c r="L471"/>
      <c r="M471"/>
      <c r="N471"/>
      <c r="O471"/>
      <c r="P471"/>
      <c r="Q471"/>
      <c r="R471"/>
      <c r="S471"/>
      <c r="T471"/>
      <c r="U471"/>
      <c r="V471"/>
      <c r="W471"/>
      <c r="X471"/>
      <c r="Y471"/>
      <c r="Z471"/>
      <c r="AA471"/>
      <c r="AB471"/>
      <c r="AC471"/>
      <c r="AD471"/>
      <c r="AE471"/>
      <c r="AF471"/>
      <c r="AG471"/>
      <c r="AH471"/>
      <c r="AI471"/>
    </row>
    <row r="472" spans="1:35" s="95" customFormat="1" ht="15.6" customHeight="1">
      <c r="A472" s="161">
        <v>78091</v>
      </c>
      <c r="B472" s="161">
        <v>6</v>
      </c>
      <c r="C472" s="161">
        <v>5</v>
      </c>
      <c r="D472" s="161">
        <v>6</v>
      </c>
      <c r="E472" s="162" t="s">
        <v>262</v>
      </c>
      <c r="F472" s="164">
        <v>125000</v>
      </c>
      <c r="G472" s="164">
        <v>234918</v>
      </c>
      <c r="H472" s="164">
        <f t="shared" si="13"/>
        <v>-109918</v>
      </c>
      <c r="I472" s="164">
        <v>800168</v>
      </c>
      <c r="J472" s="522"/>
      <c r="K472"/>
      <c r="L472"/>
      <c r="M472"/>
      <c r="N472"/>
      <c r="O472"/>
      <c r="P472"/>
      <c r="Q472"/>
      <c r="R472"/>
      <c r="S472"/>
      <c r="T472"/>
      <c r="U472"/>
      <c r="V472"/>
      <c r="W472"/>
      <c r="X472"/>
      <c r="Y472"/>
      <c r="Z472"/>
      <c r="AA472"/>
      <c r="AB472"/>
      <c r="AC472"/>
      <c r="AD472"/>
      <c r="AE472"/>
      <c r="AF472"/>
      <c r="AG472"/>
      <c r="AH472"/>
      <c r="AI472"/>
    </row>
    <row r="473" spans="1:35" s="95" customFormat="1" ht="15.6" customHeight="1">
      <c r="A473" s="161">
        <v>78092</v>
      </c>
      <c r="B473" s="161">
        <v>6</v>
      </c>
      <c r="C473" s="161">
        <v>5</v>
      </c>
      <c r="D473" s="161">
        <v>6</v>
      </c>
      <c r="E473" s="162" t="s">
        <v>263</v>
      </c>
      <c r="F473" s="164">
        <v>72495</v>
      </c>
      <c r="G473" s="164">
        <v>17807</v>
      </c>
      <c r="H473" s="164">
        <f t="shared" si="13"/>
        <v>54688</v>
      </c>
      <c r="I473" s="164">
        <v>19727</v>
      </c>
      <c r="J473" s="522"/>
      <c r="K473"/>
      <c r="L473"/>
      <c r="M473"/>
      <c r="N473"/>
      <c r="O473"/>
      <c r="P473"/>
      <c r="Q473"/>
      <c r="R473"/>
      <c r="S473"/>
      <c r="T473"/>
      <c r="U473"/>
      <c r="V473"/>
      <c r="W473"/>
      <c r="X473"/>
      <c r="Y473"/>
      <c r="Z473"/>
      <c r="AA473"/>
      <c r="AB473"/>
      <c r="AC473"/>
      <c r="AD473"/>
      <c r="AE473"/>
      <c r="AF473"/>
      <c r="AG473"/>
      <c r="AH473"/>
      <c r="AI473"/>
    </row>
    <row r="474" spans="1:35" s="87" customFormat="1" ht="15.6" customHeight="1">
      <c r="A474" s="161">
        <v>78094</v>
      </c>
      <c r="B474" s="161">
        <v>6</v>
      </c>
      <c r="C474" s="161">
        <v>5</v>
      </c>
      <c r="D474" s="161">
        <v>6</v>
      </c>
      <c r="E474" s="162" t="s">
        <v>264</v>
      </c>
      <c r="F474" s="164">
        <v>150000</v>
      </c>
      <c r="G474" s="164">
        <v>279465</v>
      </c>
      <c r="H474" s="164">
        <f t="shared" si="13"/>
        <v>-129465</v>
      </c>
      <c r="I474" s="164">
        <v>440961</v>
      </c>
      <c r="J474" s="522"/>
      <c r="K474"/>
      <c r="L474"/>
      <c r="M474"/>
      <c r="N474"/>
      <c r="O474"/>
      <c r="P474"/>
      <c r="Q474"/>
      <c r="R474"/>
      <c r="S474"/>
      <c r="T474"/>
      <c r="U474"/>
      <c r="V474"/>
      <c r="W474"/>
      <c r="X474"/>
      <c r="Y474"/>
      <c r="Z474"/>
      <c r="AA474"/>
      <c r="AB474"/>
      <c r="AC474"/>
      <c r="AD474"/>
      <c r="AE474"/>
      <c r="AF474"/>
      <c r="AG474"/>
      <c r="AH474"/>
      <c r="AI474"/>
    </row>
    <row r="475" spans="1:35" s="87" customFormat="1" ht="15.6" customHeight="1">
      <c r="A475" s="161">
        <v>78111</v>
      </c>
      <c r="B475" s="161">
        <v>6</v>
      </c>
      <c r="C475" s="161">
        <v>5</v>
      </c>
      <c r="D475" s="161">
        <v>6</v>
      </c>
      <c r="E475" s="162" t="s">
        <v>871</v>
      </c>
      <c r="F475" s="164">
        <v>149988</v>
      </c>
      <c r="G475" s="164">
        <v>7788</v>
      </c>
      <c r="H475" s="164">
        <f t="shared" si="13"/>
        <v>142200</v>
      </c>
      <c r="I475" s="164">
        <v>62522</v>
      </c>
      <c r="J475" s="522"/>
      <c r="K475"/>
      <c r="L475"/>
      <c r="M475"/>
      <c r="N475"/>
      <c r="O475"/>
      <c r="P475"/>
      <c r="Q475"/>
      <c r="R475"/>
      <c r="S475"/>
      <c r="T475"/>
      <c r="U475"/>
      <c r="V475"/>
      <c r="W475"/>
      <c r="X475"/>
      <c r="Y475"/>
      <c r="Z475"/>
      <c r="AA475"/>
      <c r="AB475"/>
      <c r="AC475"/>
      <c r="AD475"/>
      <c r="AE475"/>
      <c r="AF475"/>
      <c r="AG475"/>
      <c r="AH475"/>
      <c r="AI475"/>
    </row>
    <row r="476" spans="1:35" s="95" customFormat="1" ht="15.6" customHeight="1">
      <c r="A476" s="161">
        <v>78112</v>
      </c>
      <c r="B476" s="161">
        <v>6</v>
      </c>
      <c r="C476" s="161">
        <v>5</v>
      </c>
      <c r="D476" s="161">
        <v>6</v>
      </c>
      <c r="E476" s="162" t="s">
        <v>265</v>
      </c>
      <c r="F476" s="164">
        <v>10000</v>
      </c>
      <c r="G476" s="372">
        <v>439</v>
      </c>
      <c r="H476" s="164">
        <f t="shared" si="13"/>
        <v>9561</v>
      </c>
      <c r="I476" s="364">
        <v>0</v>
      </c>
      <c r="J476" s="522"/>
      <c r="K476"/>
      <c r="L476"/>
      <c r="M476"/>
      <c r="N476"/>
      <c r="O476"/>
      <c r="P476"/>
      <c r="Q476"/>
      <c r="R476"/>
      <c r="S476"/>
      <c r="T476"/>
      <c r="U476"/>
      <c r="V476"/>
      <c r="W476"/>
      <c r="X476"/>
      <c r="Y476"/>
      <c r="Z476"/>
      <c r="AA476"/>
      <c r="AB476"/>
      <c r="AC476"/>
      <c r="AD476"/>
      <c r="AE476"/>
      <c r="AF476"/>
      <c r="AG476"/>
      <c r="AH476"/>
      <c r="AI476"/>
    </row>
    <row r="477" spans="1:35" s="95" customFormat="1" ht="15.6" customHeight="1">
      <c r="A477" s="161">
        <v>78113</v>
      </c>
      <c r="B477" s="161">
        <v>6</v>
      </c>
      <c r="C477" s="161">
        <v>5</v>
      </c>
      <c r="D477" s="161">
        <v>6</v>
      </c>
      <c r="E477" s="162" t="s">
        <v>872</v>
      </c>
      <c r="F477" s="164">
        <v>304660</v>
      </c>
      <c r="G477" s="164">
        <v>399584</v>
      </c>
      <c r="H477" s="164">
        <f t="shared" si="13"/>
        <v>-94924</v>
      </c>
      <c r="I477" s="372">
        <v>275407</v>
      </c>
      <c r="J477" s="522"/>
      <c r="K477"/>
      <c r="L477"/>
      <c r="M477"/>
      <c r="N477"/>
      <c r="O477"/>
      <c r="P477"/>
      <c r="Q477"/>
      <c r="R477"/>
      <c r="S477"/>
      <c r="T477"/>
      <c r="U477"/>
      <c r="V477"/>
      <c r="W477"/>
      <c r="X477"/>
      <c r="Y477"/>
      <c r="Z477"/>
      <c r="AA477"/>
      <c r="AB477"/>
      <c r="AC477"/>
      <c r="AD477"/>
      <c r="AE477"/>
      <c r="AF477"/>
      <c r="AG477"/>
      <c r="AH477"/>
      <c r="AI477"/>
    </row>
    <row r="478" spans="1:35" s="95" customFormat="1" ht="15.6" customHeight="1">
      <c r="A478" s="161">
        <v>78998</v>
      </c>
      <c r="B478" s="161">
        <v>6</v>
      </c>
      <c r="C478" s="161">
        <v>5</v>
      </c>
      <c r="D478" s="161">
        <v>6</v>
      </c>
      <c r="E478" s="162" t="s">
        <v>260</v>
      </c>
      <c r="F478" s="364">
        <v>0</v>
      </c>
      <c r="G478" s="164">
        <v>1630</v>
      </c>
      <c r="H478" s="164">
        <f t="shared" si="13"/>
        <v>-1630</v>
      </c>
      <c r="I478" s="364">
        <v>0</v>
      </c>
      <c r="J478" s="522"/>
      <c r="K478"/>
      <c r="L478"/>
      <c r="M478"/>
      <c r="N478"/>
      <c r="O478"/>
      <c r="P478"/>
      <c r="Q478"/>
      <c r="R478"/>
      <c r="S478"/>
      <c r="T478"/>
      <c r="U478"/>
      <c r="V478"/>
      <c r="W478"/>
      <c r="X478"/>
      <c r="Y478"/>
      <c r="Z478"/>
      <c r="AA478"/>
      <c r="AB478"/>
      <c r="AC478"/>
      <c r="AD478"/>
      <c r="AE478"/>
      <c r="AF478"/>
      <c r="AG478"/>
      <c r="AH478"/>
      <c r="AI478"/>
    </row>
    <row r="479" spans="1:35" s="95" customFormat="1" ht="15.6" customHeight="1">
      <c r="A479" s="161">
        <v>78999</v>
      </c>
      <c r="B479" s="161">
        <v>6</v>
      </c>
      <c r="C479" s="161">
        <v>5</v>
      </c>
      <c r="D479" s="161">
        <v>6</v>
      </c>
      <c r="E479" s="162" t="s">
        <v>266</v>
      </c>
      <c r="F479" s="164">
        <v>448293</v>
      </c>
      <c r="G479" s="164">
        <v>401605</v>
      </c>
      <c r="H479" s="164">
        <f t="shared" si="13"/>
        <v>46688</v>
      </c>
      <c r="I479" s="164">
        <v>394144</v>
      </c>
      <c r="J479" s="522"/>
      <c r="K479"/>
      <c r="L479"/>
      <c r="M479"/>
      <c r="N479"/>
      <c r="O479"/>
      <c r="P479"/>
      <c r="Q479"/>
      <c r="R479"/>
      <c r="S479"/>
      <c r="T479"/>
      <c r="U479"/>
      <c r="V479"/>
      <c r="W479"/>
      <c r="X479"/>
      <c r="Y479"/>
      <c r="Z479"/>
      <c r="AA479"/>
      <c r="AB479"/>
      <c r="AC479"/>
      <c r="AD479"/>
      <c r="AE479"/>
      <c r="AF479"/>
      <c r="AG479"/>
      <c r="AH479"/>
      <c r="AI479"/>
    </row>
    <row r="480" spans="1:35" s="87" customFormat="1" ht="15.6" customHeight="1">
      <c r="A480" s="163"/>
      <c r="B480" s="163"/>
      <c r="C480" s="163">
        <v>6</v>
      </c>
      <c r="D480" s="163">
        <v>6</v>
      </c>
      <c r="E480" s="91" t="s">
        <v>873</v>
      </c>
      <c r="F480" s="319">
        <f>F481+F487</f>
        <v>540472845</v>
      </c>
      <c r="G480" s="319">
        <f>G481+G487</f>
        <v>626613466</v>
      </c>
      <c r="H480" s="319">
        <f t="shared" si="13"/>
        <v>-86140621</v>
      </c>
      <c r="I480" s="319">
        <f>I481+I487</f>
        <v>621275331</v>
      </c>
      <c r="J480" s="522"/>
      <c r="K480"/>
      <c r="L480"/>
      <c r="M480"/>
      <c r="N480"/>
      <c r="O480"/>
      <c r="P480"/>
      <c r="Q480"/>
      <c r="R480"/>
      <c r="S480"/>
      <c r="T480"/>
      <c r="U480"/>
      <c r="V480"/>
      <c r="W480"/>
      <c r="X480"/>
      <c r="Y480"/>
      <c r="Z480"/>
      <c r="AA480"/>
      <c r="AB480"/>
      <c r="AC480"/>
      <c r="AD480"/>
      <c r="AE480"/>
      <c r="AF480"/>
      <c r="AG480"/>
      <c r="AH480"/>
      <c r="AI480"/>
    </row>
    <row r="481" spans="1:35" s="87" customFormat="1" ht="15.6" customHeight="1">
      <c r="A481" s="163"/>
      <c r="B481" s="163">
        <v>1</v>
      </c>
      <c r="C481" s="163">
        <v>6</v>
      </c>
      <c r="D481" s="163">
        <v>6</v>
      </c>
      <c r="E481" s="91" t="s">
        <v>874</v>
      </c>
      <c r="F481" s="319">
        <f>SUM(F482:F486)</f>
        <v>540391119</v>
      </c>
      <c r="G481" s="319">
        <f>SUM(G482:G486)</f>
        <v>626613466</v>
      </c>
      <c r="H481" s="319">
        <f t="shared" si="13"/>
        <v>-86222347</v>
      </c>
      <c r="I481" s="319">
        <f>SUM(I482:I486)</f>
        <v>621275331</v>
      </c>
      <c r="J481" s="522"/>
      <c r="K481"/>
      <c r="L481"/>
      <c r="M481"/>
      <c r="N481"/>
      <c r="O481"/>
      <c r="P481"/>
      <c r="Q481"/>
      <c r="R481"/>
      <c r="S481"/>
      <c r="T481"/>
      <c r="U481"/>
      <c r="V481"/>
      <c r="W481"/>
      <c r="X481"/>
      <c r="Y481"/>
      <c r="Z481"/>
      <c r="AA481"/>
      <c r="AB481"/>
      <c r="AC481"/>
      <c r="AD481"/>
      <c r="AE481"/>
      <c r="AF481"/>
      <c r="AG481"/>
      <c r="AH481"/>
      <c r="AI481"/>
    </row>
    <row r="482" spans="1:35" s="95" customFormat="1" ht="15.6" customHeight="1">
      <c r="A482" s="161">
        <v>63014</v>
      </c>
      <c r="B482" s="161">
        <v>1</v>
      </c>
      <c r="C482" s="161">
        <v>6</v>
      </c>
      <c r="D482" s="161">
        <v>6</v>
      </c>
      <c r="E482" s="162" t="s">
        <v>150</v>
      </c>
      <c r="F482" s="164">
        <v>21000000</v>
      </c>
      <c r="G482" s="164">
        <v>22386119</v>
      </c>
      <c r="H482" s="164">
        <f t="shared" si="13"/>
        <v>-1386119</v>
      </c>
      <c r="I482" s="164">
        <v>22093086</v>
      </c>
      <c r="J482" s="522"/>
      <c r="K482"/>
      <c r="L482"/>
      <c r="M482"/>
      <c r="N482"/>
      <c r="O482"/>
      <c r="P482"/>
      <c r="Q482"/>
      <c r="R482"/>
      <c r="S482"/>
      <c r="T482"/>
      <c r="U482"/>
      <c r="V482"/>
      <c r="W482"/>
      <c r="X482"/>
      <c r="Y482"/>
      <c r="Z482"/>
      <c r="AA482"/>
      <c r="AB482"/>
      <c r="AC482"/>
      <c r="AD482"/>
      <c r="AE482"/>
      <c r="AF482"/>
      <c r="AG482"/>
      <c r="AH482"/>
      <c r="AI482"/>
    </row>
    <row r="483" spans="1:35" s="95" customFormat="1" ht="15.6" customHeight="1">
      <c r="A483" s="161">
        <v>81901</v>
      </c>
      <c r="B483" s="161">
        <v>1</v>
      </c>
      <c r="C483" s="161">
        <v>6</v>
      </c>
      <c r="D483" s="161">
        <v>6</v>
      </c>
      <c r="E483" s="162" t="s">
        <v>875</v>
      </c>
      <c r="F483" s="164">
        <v>516762295</v>
      </c>
      <c r="G483" s="164">
        <v>601505032</v>
      </c>
      <c r="H483" s="164">
        <f>F483-G483</f>
        <v>-84742737</v>
      </c>
      <c r="I483" s="164">
        <v>596253092</v>
      </c>
      <c r="J483" s="522"/>
      <c r="K483"/>
      <c r="L483"/>
      <c r="M483"/>
      <c r="N483"/>
      <c r="O483"/>
      <c r="P483"/>
      <c r="Q483"/>
      <c r="R483"/>
      <c r="S483"/>
      <c r="T483"/>
      <c r="U483"/>
      <c r="V483"/>
      <c r="W483"/>
      <c r="X483"/>
      <c r="Y483"/>
      <c r="Z483"/>
      <c r="AA483"/>
      <c r="AB483"/>
      <c r="AC483"/>
      <c r="AD483"/>
      <c r="AE483"/>
      <c r="AF483"/>
      <c r="AG483"/>
      <c r="AH483"/>
      <c r="AI483"/>
    </row>
    <row r="484" spans="1:35" s="95" customFormat="1" ht="15.6" customHeight="1">
      <c r="A484" s="161">
        <v>81902</v>
      </c>
      <c r="B484" s="161">
        <v>1</v>
      </c>
      <c r="C484" s="161">
        <v>6</v>
      </c>
      <c r="D484" s="161">
        <v>6</v>
      </c>
      <c r="E484" s="162" t="s">
        <v>876</v>
      </c>
      <c r="F484" s="364">
        <v>0</v>
      </c>
      <c r="G484" s="164">
        <v>93491</v>
      </c>
      <c r="H484" s="164">
        <f t="shared" si="13"/>
        <v>-93491</v>
      </c>
      <c r="I484" s="164">
        <v>93490</v>
      </c>
      <c r="J484" s="522"/>
      <c r="K484"/>
      <c r="L484"/>
      <c r="M484"/>
      <c r="N484"/>
      <c r="O484"/>
      <c r="P484"/>
      <c r="Q484"/>
      <c r="R484"/>
      <c r="S484"/>
      <c r="T484"/>
      <c r="U484"/>
      <c r="V484"/>
      <c r="W484"/>
      <c r="X484"/>
      <c r="Y484"/>
      <c r="Z484"/>
      <c r="AA484"/>
      <c r="AB484"/>
      <c r="AC484"/>
      <c r="AD484"/>
      <c r="AE484"/>
      <c r="AF484"/>
      <c r="AG484"/>
      <c r="AH484"/>
      <c r="AI484"/>
    </row>
    <row r="485" spans="1:35" s="95" customFormat="1" ht="15.6" customHeight="1">
      <c r="A485" s="161">
        <v>81904</v>
      </c>
      <c r="B485" s="161">
        <v>1</v>
      </c>
      <c r="C485" s="161">
        <v>6</v>
      </c>
      <c r="D485" s="161">
        <v>6</v>
      </c>
      <c r="E485" s="162" t="s">
        <v>877</v>
      </c>
      <c r="F485" s="521">
        <v>2628824</v>
      </c>
      <c r="G485" s="164">
        <v>2628824</v>
      </c>
      <c r="H485" s="364">
        <f>F485-G485</f>
        <v>0</v>
      </c>
      <c r="I485" s="372">
        <v>2835000</v>
      </c>
      <c r="J485" s="522"/>
      <c r="K485"/>
      <c r="L485"/>
      <c r="M485"/>
      <c r="N485"/>
      <c r="O485"/>
      <c r="P485"/>
      <c r="Q485"/>
      <c r="R485"/>
      <c r="S485"/>
      <c r="T485"/>
      <c r="U485"/>
      <c r="V485"/>
      <c r="W485"/>
      <c r="X485"/>
      <c r="Y485"/>
      <c r="Z485"/>
      <c r="AA485"/>
      <c r="AB485"/>
      <c r="AC485"/>
      <c r="AD485"/>
      <c r="AE485"/>
      <c r="AF485"/>
      <c r="AG485"/>
      <c r="AH485"/>
      <c r="AI485"/>
    </row>
    <row r="486" spans="1:35" s="95" customFormat="1" ht="15.6" customHeight="1">
      <c r="A486" s="161">
        <v>81905</v>
      </c>
      <c r="B486" s="161">
        <v>1</v>
      </c>
      <c r="C486" s="161">
        <v>6</v>
      </c>
      <c r="D486" s="161">
        <v>6</v>
      </c>
      <c r="E486" s="162" t="s">
        <v>878</v>
      </c>
      <c r="F486" s="364">
        <v>0</v>
      </c>
      <c r="G486" s="364">
        <v>0</v>
      </c>
      <c r="H486" s="364">
        <f>F486-G486</f>
        <v>0</v>
      </c>
      <c r="I486" s="372">
        <v>663</v>
      </c>
      <c r="J486" s="522"/>
      <c r="K486"/>
      <c r="L486"/>
      <c r="M486"/>
      <c r="N486"/>
      <c r="O486"/>
      <c r="P486"/>
      <c r="Q486"/>
      <c r="R486"/>
      <c r="S486"/>
      <c r="T486"/>
      <c r="U486"/>
      <c r="V486"/>
      <c r="W486"/>
      <c r="X486"/>
      <c r="Y486"/>
      <c r="Z486"/>
      <c r="AA486"/>
      <c r="AB486"/>
      <c r="AC486"/>
      <c r="AD486"/>
      <c r="AE486"/>
      <c r="AF486"/>
      <c r="AG486"/>
      <c r="AH486"/>
      <c r="AI486"/>
    </row>
    <row r="487" spans="1:35" s="95" customFormat="1" ht="15.6" customHeight="1">
      <c r="A487" s="161"/>
      <c r="B487" s="163">
        <v>7</v>
      </c>
      <c r="C487" s="163">
        <v>6</v>
      </c>
      <c r="D487" s="163">
        <v>6</v>
      </c>
      <c r="E487" s="91" t="s">
        <v>879</v>
      </c>
      <c r="F487" s="319">
        <f>F488</f>
        <v>81726</v>
      </c>
      <c r="G487" s="398">
        <f>G488</f>
        <v>0</v>
      </c>
      <c r="H487" s="319">
        <f>F487-G487</f>
        <v>81726</v>
      </c>
      <c r="I487" s="398">
        <f>I488</f>
        <v>0</v>
      </c>
      <c r="J487" s="522"/>
      <c r="K487"/>
      <c r="L487"/>
      <c r="M487"/>
      <c r="N487"/>
      <c r="O487"/>
      <c r="P487"/>
      <c r="Q487"/>
      <c r="R487"/>
      <c r="S487"/>
      <c r="T487"/>
      <c r="U487"/>
      <c r="V487"/>
      <c r="W487"/>
      <c r="X487"/>
      <c r="Y487"/>
      <c r="Z487"/>
      <c r="AA487"/>
      <c r="AB487"/>
      <c r="AC487"/>
      <c r="AD487"/>
      <c r="AE487"/>
      <c r="AF487"/>
      <c r="AG487"/>
      <c r="AH487"/>
      <c r="AI487"/>
    </row>
    <row r="488" spans="1:35" s="95" customFormat="1" ht="15.6" customHeight="1">
      <c r="A488" s="161">
        <v>99999</v>
      </c>
      <c r="B488" s="161">
        <v>7</v>
      </c>
      <c r="C488" s="161">
        <v>6</v>
      </c>
      <c r="D488" s="161">
        <v>6</v>
      </c>
      <c r="E488" s="162" t="s">
        <v>879</v>
      </c>
      <c r="F488" s="164">
        <v>81726</v>
      </c>
      <c r="G488" s="364">
        <v>0</v>
      </c>
      <c r="H488" s="164">
        <f t="shared" ref="H488:H498" si="14">F488-G488</f>
        <v>81726</v>
      </c>
      <c r="I488" s="364">
        <v>0</v>
      </c>
      <c r="J488" s="522"/>
      <c r="K488"/>
      <c r="L488"/>
      <c r="M488"/>
      <c r="N488"/>
      <c r="O488"/>
      <c r="P488"/>
      <c r="Q488"/>
      <c r="R488"/>
      <c r="S488"/>
      <c r="T488"/>
      <c r="U488"/>
      <c r="V488"/>
      <c r="W488"/>
      <c r="X488"/>
      <c r="Y488"/>
      <c r="Z488"/>
      <c r="AA488"/>
      <c r="AB488"/>
      <c r="AC488"/>
      <c r="AD488"/>
      <c r="AE488"/>
      <c r="AF488"/>
      <c r="AG488"/>
      <c r="AH488"/>
      <c r="AI488"/>
    </row>
    <row r="489" spans="1:35" s="295" customFormat="1" ht="15.6" customHeight="1">
      <c r="A489" s="163"/>
      <c r="B489" s="163"/>
      <c r="C489" s="163">
        <v>7</v>
      </c>
      <c r="D489" s="163">
        <v>6</v>
      </c>
      <c r="E489" s="91" t="s">
        <v>267</v>
      </c>
      <c r="F489" s="319">
        <f>F490+F502+F508+F511+F523+F525</f>
        <v>1163762917</v>
      </c>
      <c r="G489" s="319">
        <f>G490+G502+G508+G511+G523+G525</f>
        <v>1399598456</v>
      </c>
      <c r="H489" s="319">
        <f t="shared" si="14"/>
        <v>-235835539</v>
      </c>
      <c r="I489" s="319">
        <f>I490+I502+I508+I511+I523+I525</f>
        <v>1294545862</v>
      </c>
      <c r="J489" s="522"/>
      <c r="K489"/>
      <c r="L489"/>
      <c r="M489"/>
      <c r="N489"/>
      <c r="O489"/>
      <c r="P489"/>
      <c r="Q489"/>
      <c r="R489"/>
      <c r="S489"/>
      <c r="T489"/>
      <c r="U489"/>
      <c r="V489"/>
      <c r="W489"/>
      <c r="X489"/>
      <c r="Y489"/>
      <c r="Z489"/>
      <c r="AA489"/>
      <c r="AB489"/>
      <c r="AC489"/>
      <c r="AD489"/>
      <c r="AE489"/>
      <c r="AF489"/>
      <c r="AG489"/>
      <c r="AH489"/>
      <c r="AI489"/>
    </row>
    <row r="490" spans="1:35" s="87" customFormat="1" ht="15.6" customHeight="1">
      <c r="A490" s="163"/>
      <c r="B490" s="163">
        <v>3</v>
      </c>
      <c r="C490" s="163">
        <v>7</v>
      </c>
      <c r="D490" s="163">
        <v>6</v>
      </c>
      <c r="E490" s="91" t="s">
        <v>268</v>
      </c>
      <c r="F490" s="319">
        <f>SUM(F491:F501)</f>
        <v>520900000</v>
      </c>
      <c r="G490" s="319">
        <f>SUM(G491:G501)</f>
        <v>643200997</v>
      </c>
      <c r="H490" s="319">
        <f t="shared" si="14"/>
        <v>-122300997</v>
      </c>
      <c r="I490" s="319">
        <f>SUM(I491:I501)</f>
        <v>557326849</v>
      </c>
      <c r="J490" s="522"/>
      <c r="K490"/>
      <c r="L490"/>
      <c r="M490"/>
      <c r="N490"/>
      <c r="O490"/>
      <c r="P490"/>
      <c r="Q490"/>
      <c r="R490"/>
      <c r="S490"/>
      <c r="T490"/>
      <c r="U490"/>
      <c r="V490"/>
      <c r="W490"/>
      <c r="X490"/>
      <c r="Y490"/>
      <c r="Z490"/>
      <c r="AA490"/>
      <c r="AB490"/>
      <c r="AC490"/>
      <c r="AD490"/>
      <c r="AE490"/>
      <c r="AF490"/>
      <c r="AG490"/>
      <c r="AH490"/>
      <c r="AI490"/>
    </row>
    <row r="491" spans="1:35" s="95" customFormat="1" ht="15.6" customHeight="1">
      <c r="A491" s="161">
        <v>80017</v>
      </c>
      <c r="B491" s="161">
        <v>3</v>
      </c>
      <c r="C491" s="161">
        <v>7</v>
      </c>
      <c r="D491" s="161">
        <v>6</v>
      </c>
      <c r="E491" s="215" t="s">
        <v>269</v>
      </c>
      <c r="F491" s="372">
        <v>160000000</v>
      </c>
      <c r="G491" s="372">
        <v>172430169</v>
      </c>
      <c r="H491" s="372">
        <f t="shared" si="14"/>
        <v>-12430169</v>
      </c>
      <c r="I491" s="164">
        <v>165266518</v>
      </c>
      <c r="J491" s="522"/>
      <c r="K491"/>
      <c r="L491"/>
      <c r="M491"/>
      <c r="N491"/>
      <c r="O491"/>
      <c r="P491"/>
      <c r="Q491"/>
      <c r="R491"/>
      <c r="S491"/>
      <c r="T491"/>
      <c r="U491"/>
      <c r="V491"/>
      <c r="W491"/>
      <c r="X491"/>
      <c r="Y491"/>
      <c r="Z491"/>
      <c r="AA491"/>
      <c r="AB491"/>
      <c r="AC491"/>
      <c r="AD491"/>
      <c r="AE491"/>
      <c r="AF491"/>
      <c r="AG491"/>
      <c r="AH491"/>
      <c r="AI491"/>
    </row>
    <row r="492" spans="1:35" s="95" customFormat="1" ht="15.6" customHeight="1">
      <c r="A492" s="182">
        <v>80018</v>
      </c>
      <c r="B492" s="182">
        <v>3</v>
      </c>
      <c r="C492" s="182">
        <v>7</v>
      </c>
      <c r="D492" s="182">
        <v>6</v>
      </c>
      <c r="E492" s="219" t="s">
        <v>880</v>
      </c>
      <c r="F492" s="364">
        <v>0</v>
      </c>
      <c r="G492" s="372">
        <v>41015421</v>
      </c>
      <c r="H492" s="372">
        <f t="shared" si="14"/>
        <v>-41015421</v>
      </c>
      <c r="I492" s="372">
        <v>1241113</v>
      </c>
      <c r="J492" s="522"/>
      <c r="K492"/>
      <c r="L492"/>
      <c r="M492"/>
      <c r="N492"/>
      <c r="O492"/>
      <c r="P492"/>
      <c r="Q492"/>
      <c r="R492"/>
      <c r="S492"/>
      <c r="T492"/>
      <c r="U492"/>
      <c r="V492"/>
      <c r="W492"/>
      <c r="X492"/>
      <c r="Y492"/>
      <c r="Z492"/>
      <c r="AA492"/>
      <c r="AB492"/>
      <c r="AC492"/>
      <c r="AD492"/>
      <c r="AE492"/>
      <c r="AF492"/>
      <c r="AG492"/>
      <c r="AH492"/>
      <c r="AI492"/>
    </row>
    <row r="493" spans="1:35" s="95" customFormat="1" ht="15.6" customHeight="1">
      <c r="A493" s="182">
        <v>80019</v>
      </c>
      <c r="B493" s="182">
        <v>3</v>
      </c>
      <c r="C493" s="182">
        <v>7</v>
      </c>
      <c r="D493" s="182">
        <v>6</v>
      </c>
      <c r="E493" s="219" t="s">
        <v>1028</v>
      </c>
      <c r="F493" s="364">
        <v>0</v>
      </c>
      <c r="G493" s="372">
        <v>8671507</v>
      </c>
      <c r="H493" s="372">
        <f t="shared" si="14"/>
        <v>-8671507</v>
      </c>
      <c r="I493" s="364">
        <v>0</v>
      </c>
      <c r="J493" s="522"/>
      <c r="K493"/>
      <c r="L493"/>
      <c r="M493"/>
      <c r="N493"/>
      <c r="O493"/>
      <c r="P493"/>
      <c r="Q493"/>
      <c r="R493"/>
      <c r="S493"/>
      <c r="T493"/>
      <c r="U493"/>
      <c r="V493"/>
      <c r="W493"/>
      <c r="X493"/>
      <c r="Y493"/>
      <c r="Z493"/>
      <c r="AA493"/>
      <c r="AB493"/>
      <c r="AC493"/>
      <c r="AD493"/>
      <c r="AE493"/>
      <c r="AF493"/>
      <c r="AG493"/>
      <c r="AH493"/>
      <c r="AI493"/>
    </row>
    <row r="494" spans="1:35" s="95" customFormat="1" ht="15.6" customHeight="1">
      <c r="A494" s="161">
        <v>80022</v>
      </c>
      <c r="B494" s="161">
        <v>3</v>
      </c>
      <c r="C494" s="161">
        <v>7</v>
      </c>
      <c r="D494" s="161">
        <v>6</v>
      </c>
      <c r="E494" s="162" t="s">
        <v>270</v>
      </c>
      <c r="F494" s="372">
        <v>6000000</v>
      </c>
      <c r="G494" s="372">
        <v>6405767</v>
      </c>
      <c r="H494" s="372">
        <f t="shared" si="14"/>
        <v>-405767</v>
      </c>
      <c r="I494" s="164">
        <v>6357052</v>
      </c>
      <c r="J494" s="522"/>
      <c r="K494"/>
      <c r="L494"/>
      <c r="M494"/>
      <c r="N494"/>
      <c r="O494"/>
      <c r="P494"/>
      <c r="Q494"/>
      <c r="R494"/>
      <c r="S494"/>
      <c r="T494"/>
      <c r="U494"/>
      <c r="V494"/>
      <c r="W494"/>
      <c r="X494"/>
      <c r="Y494"/>
      <c r="Z494"/>
      <c r="AA494"/>
      <c r="AB494"/>
      <c r="AC494"/>
      <c r="AD494"/>
      <c r="AE494"/>
      <c r="AF494"/>
      <c r="AG494"/>
      <c r="AH494"/>
      <c r="AI494"/>
    </row>
    <row r="495" spans="1:35" s="95" customFormat="1" ht="15.6" customHeight="1">
      <c r="A495" s="161">
        <v>80023</v>
      </c>
      <c r="B495" s="161">
        <v>3</v>
      </c>
      <c r="C495" s="161">
        <v>7</v>
      </c>
      <c r="D495" s="161">
        <v>6</v>
      </c>
      <c r="E495" s="162" t="s">
        <v>271</v>
      </c>
      <c r="F495" s="372">
        <v>800000</v>
      </c>
      <c r="G495" s="372">
        <v>859773</v>
      </c>
      <c r="H495" s="372">
        <f t="shared" si="14"/>
        <v>-59773</v>
      </c>
      <c r="I495" s="164">
        <v>912014</v>
      </c>
      <c r="J495" s="522"/>
      <c r="K495"/>
      <c r="L495"/>
      <c r="M495"/>
      <c r="N495"/>
      <c r="O495"/>
      <c r="P495"/>
      <c r="Q495"/>
      <c r="R495"/>
      <c r="S495"/>
      <c r="T495"/>
      <c r="U495"/>
      <c r="V495"/>
      <c r="W495"/>
      <c r="X495"/>
      <c r="Y495"/>
      <c r="Z495"/>
      <c r="AA495"/>
      <c r="AB495"/>
      <c r="AC495"/>
      <c r="AD495"/>
      <c r="AE495"/>
      <c r="AF495"/>
      <c r="AG495"/>
      <c r="AH495"/>
      <c r="AI495"/>
    </row>
    <row r="496" spans="1:35" s="95" customFormat="1" ht="15.6" customHeight="1">
      <c r="A496" s="161">
        <v>80024</v>
      </c>
      <c r="B496" s="161">
        <v>3</v>
      </c>
      <c r="C496" s="161">
        <v>7</v>
      </c>
      <c r="D496" s="161">
        <v>6</v>
      </c>
      <c r="E496" s="162" t="s">
        <v>272</v>
      </c>
      <c r="F496" s="372">
        <v>3100000</v>
      </c>
      <c r="G496" s="372">
        <v>2954567</v>
      </c>
      <c r="H496" s="372">
        <f t="shared" si="14"/>
        <v>145433</v>
      </c>
      <c r="I496" s="164">
        <v>2794260</v>
      </c>
      <c r="J496" s="522"/>
      <c r="K496"/>
      <c r="L496"/>
      <c r="M496"/>
      <c r="N496"/>
      <c r="O496"/>
      <c r="P496"/>
      <c r="Q496"/>
      <c r="R496"/>
      <c r="S496"/>
      <c r="T496"/>
      <c r="U496"/>
      <c r="V496"/>
      <c r="W496"/>
      <c r="X496"/>
      <c r="Y496"/>
      <c r="Z496"/>
      <c r="AA496"/>
      <c r="AB496"/>
      <c r="AC496"/>
      <c r="AD496"/>
      <c r="AE496"/>
      <c r="AF496"/>
      <c r="AG496"/>
      <c r="AH496"/>
      <c r="AI496"/>
    </row>
    <row r="497" spans="1:35" s="95" customFormat="1" ht="15.6" customHeight="1">
      <c r="A497" s="161">
        <v>80025</v>
      </c>
      <c r="B497" s="161">
        <v>3</v>
      </c>
      <c r="C497" s="161">
        <v>7</v>
      </c>
      <c r="D497" s="161">
        <v>6</v>
      </c>
      <c r="E497" s="162" t="s">
        <v>273</v>
      </c>
      <c r="F497" s="372">
        <v>1000000</v>
      </c>
      <c r="G497" s="372">
        <v>1988223</v>
      </c>
      <c r="H497" s="372">
        <f t="shared" si="14"/>
        <v>-988223</v>
      </c>
      <c r="I497" s="164">
        <v>2656123</v>
      </c>
      <c r="J497" s="522"/>
      <c r="K497"/>
      <c r="L497"/>
      <c r="M497"/>
      <c r="N497"/>
      <c r="O497"/>
      <c r="P497"/>
      <c r="Q497"/>
      <c r="R497"/>
      <c r="S497"/>
      <c r="T497"/>
      <c r="U497"/>
      <c r="V497"/>
      <c r="W497"/>
      <c r="X497"/>
      <c r="Y497"/>
      <c r="Z497"/>
      <c r="AA497"/>
      <c r="AB497"/>
      <c r="AC497"/>
      <c r="AD497"/>
      <c r="AE497"/>
      <c r="AF497"/>
      <c r="AG497"/>
      <c r="AH497"/>
      <c r="AI497"/>
    </row>
    <row r="498" spans="1:35" s="95" customFormat="1" ht="15.6" customHeight="1">
      <c r="A498" s="161">
        <v>80029</v>
      </c>
      <c r="B498" s="161">
        <v>3</v>
      </c>
      <c r="C498" s="161">
        <v>7</v>
      </c>
      <c r="D498" s="161">
        <v>6</v>
      </c>
      <c r="E498" s="162" t="s">
        <v>881</v>
      </c>
      <c r="F498" s="364">
        <v>0</v>
      </c>
      <c r="G498" s="364">
        <v>0</v>
      </c>
      <c r="H498" s="364">
        <f t="shared" si="14"/>
        <v>0</v>
      </c>
      <c r="I498" s="164">
        <v>20374201</v>
      </c>
      <c r="J498" s="522"/>
      <c r="K498"/>
      <c r="L498"/>
      <c r="M498"/>
      <c r="N498"/>
      <c r="O498"/>
      <c r="P498"/>
      <c r="Q498"/>
      <c r="R498"/>
      <c r="S498"/>
      <c r="T498"/>
      <c r="U498"/>
      <c r="V498"/>
      <c r="W498"/>
      <c r="X498"/>
      <c r="Y498"/>
      <c r="Z498"/>
      <c r="AA498"/>
      <c r="AB498"/>
      <c r="AC498"/>
      <c r="AD498"/>
      <c r="AE498"/>
      <c r="AF498"/>
      <c r="AG498"/>
      <c r="AH498"/>
      <c r="AI498"/>
    </row>
    <row r="499" spans="1:35" s="95" customFormat="1" ht="15.6" customHeight="1">
      <c r="A499" s="161">
        <v>80034</v>
      </c>
      <c r="B499" s="161">
        <v>3</v>
      </c>
      <c r="C499" s="161">
        <v>7</v>
      </c>
      <c r="D499" s="161">
        <v>6</v>
      </c>
      <c r="E499" s="162" t="s">
        <v>882</v>
      </c>
      <c r="F499" s="364">
        <v>0</v>
      </c>
      <c r="G499" s="372">
        <v>11353957</v>
      </c>
      <c r="H499" s="372">
        <f>F499-G499</f>
        <v>-11353957</v>
      </c>
      <c r="I499" s="164">
        <v>8124006</v>
      </c>
      <c r="J499" s="522"/>
      <c r="K499"/>
      <c r="L499"/>
      <c r="M499"/>
      <c r="N499"/>
      <c r="O499"/>
      <c r="P499"/>
      <c r="Q499"/>
      <c r="R499"/>
      <c r="S499"/>
      <c r="T499"/>
      <c r="U499"/>
      <c r="V499"/>
      <c r="W499"/>
      <c r="X499"/>
      <c r="Y499"/>
      <c r="Z499"/>
      <c r="AA499"/>
      <c r="AB499"/>
      <c r="AC499"/>
      <c r="AD499"/>
      <c r="AE499"/>
      <c r="AF499"/>
      <c r="AG499"/>
      <c r="AH499"/>
      <c r="AI499"/>
    </row>
    <row r="500" spans="1:35" s="95" customFormat="1" ht="15.6" customHeight="1">
      <c r="A500" s="161">
        <v>80035</v>
      </c>
      <c r="B500" s="161">
        <v>3</v>
      </c>
      <c r="C500" s="161">
        <v>7</v>
      </c>
      <c r="D500" s="161">
        <v>6</v>
      </c>
      <c r="E500" s="162" t="s">
        <v>883</v>
      </c>
      <c r="F500" s="372">
        <v>205000000</v>
      </c>
      <c r="G500" s="372">
        <v>397521613</v>
      </c>
      <c r="H500" s="372">
        <f>F500-G500</f>
        <v>-192521613</v>
      </c>
      <c r="I500" s="164">
        <v>205907000</v>
      </c>
      <c r="J500" s="522"/>
      <c r="K500"/>
      <c r="L500"/>
      <c r="M500"/>
      <c r="N500"/>
      <c r="O500"/>
      <c r="P500"/>
      <c r="Q500"/>
      <c r="R500"/>
      <c r="S500"/>
      <c r="T500"/>
      <c r="U500"/>
      <c r="V500"/>
      <c r="W500"/>
      <c r="X500"/>
      <c r="Y500"/>
      <c r="Z500"/>
      <c r="AA500"/>
      <c r="AB500"/>
      <c r="AC500"/>
      <c r="AD500"/>
      <c r="AE500"/>
      <c r="AF500"/>
      <c r="AG500"/>
      <c r="AH500"/>
      <c r="AI500"/>
    </row>
    <row r="501" spans="1:35" s="95" customFormat="1" ht="15.6" customHeight="1">
      <c r="A501" s="161">
        <v>80036</v>
      </c>
      <c r="B501" s="161">
        <v>3</v>
      </c>
      <c r="C501" s="161">
        <v>7</v>
      </c>
      <c r="D501" s="161">
        <v>6</v>
      </c>
      <c r="E501" s="162" t="s">
        <v>883</v>
      </c>
      <c r="F501" s="372">
        <v>145000000</v>
      </c>
      <c r="G501" s="364">
        <v>0</v>
      </c>
      <c r="H501" s="372">
        <f t="shared" ref="H501:H527" si="15">F501-G501</f>
        <v>145000000</v>
      </c>
      <c r="I501" s="164">
        <v>143694562</v>
      </c>
      <c r="J501" s="522"/>
      <c r="K501"/>
      <c r="L501"/>
      <c r="M501"/>
      <c r="N501"/>
      <c r="O501"/>
      <c r="P501"/>
      <c r="Q501"/>
      <c r="R501"/>
      <c r="S501"/>
      <c r="T501"/>
      <c r="U501"/>
      <c r="V501"/>
      <c r="W501"/>
      <c r="X501"/>
      <c r="Y501"/>
      <c r="Z501"/>
      <c r="AA501"/>
      <c r="AB501"/>
      <c r="AC501"/>
      <c r="AD501"/>
      <c r="AE501"/>
      <c r="AF501"/>
      <c r="AG501"/>
      <c r="AH501"/>
      <c r="AI501"/>
    </row>
    <row r="502" spans="1:35" s="87" customFormat="1" ht="15.6" customHeight="1">
      <c r="A502" s="163"/>
      <c r="B502" s="163">
        <v>4</v>
      </c>
      <c r="C502" s="163">
        <v>7</v>
      </c>
      <c r="D502" s="163">
        <v>6</v>
      </c>
      <c r="E502" s="91" t="s">
        <v>274</v>
      </c>
      <c r="F502" s="319">
        <f>SUM(F503:F507)</f>
        <v>267100000</v>
      </c>
      <c r="G502" s="319">
        <f>SUM(G503:G507)</f>
        <v>302023685</v>
      </c>
      <c r="H502" s="319">
        <f t="shared" si="15"/>
        <v>-34923685</v>
      </c>
      <c r="I502" s="319">
        <f>SUM(I503:I507)</f>
        <v>285773474</v>
      </c>
      <c r="J502" s="522"/>
      <c r="K502"/>
      <c r="L502"/>
      <c r="M502"/>
      <c r="N502"/>
      <c r="O502"/>
      <c r="P502"/>
      <c r="Q502"/>
      <c r="R502"/>
      <c r="S502"/>
      <c r="T502"/>
      <c r="U502"/>
      <c r="V502"/>
      <c r="W502"/>
      <c r="X502"/>
      <c r="Y502"/>
      <c r="Z502"/>
      <c r="AA502"/>
      <c r="AB502"/>
      <c r="AC502"/>
      <c r="AD502"/>
      <c r="AE502"/>
      <c r="AF502"/>
      <c r="AG502"/>
      <c r="AH502"/>
      <c r="AI502"/>
    </row>
    <row r="503" spans="1:35" s="95" customFormat="1" ht="15.6" customHeight="1">
      <c r="A503" s="161">
        <v>80011</v>
      </c>
      <c r="B503" s="161">
        <v>4</v>
      </c>
      <c r="C503" s="161">
        <v>7</v>
      </c>
      <c r="D503" s="161">
        <v>6</v>
      </c>
      <c r="E503" s="162" t="s">
        <v>275</v>
      </c>
      <c r="F503" s="372">
        <v>126000000</v>
      </c>
      <c r="G503" s="372">
        <v>129186771</v>
      </c>
      <c r="H503" s="164">
        <f t="shared" si="15"/>
        <v>-3186771</v>
      </c>
      <c r="I503" s="164">
        <v>120802083</v>
      </c>
      <c r="J503" s="522"/>
      <c r="K503"/>
      <c r="L503"/>
      <c r="M503"/>
      <c r="N503"/>
      <c r="O503"/>
      <c r="P503"/>
      <c r="Q503"/>
      <c r="R503"/>
      <c r="S503"/>
      <c r="T503"/>
      <c r="U503"/>
      <c r="V503"/>
      <c r="W503"/>
      <c r="X503"/>
      <c r="Y503"/>
      <c r="Z503"/>
      <c r="AA503"/>
      <c r="AB503"/>
      <c r="AC503"/>
      <c r="AD503"/>
      <c r="AE503"/>
      <c r="AF503"/>
      <c r="AG503"/>
      <c r="AH503"/>
      <c r="AI503"/>
    </row>
    <row r="504" spans="1:35" s="95" customFormat="1" ht="15.6" customHeight="1">
      <c r="A504" s="161">
        <v>80012</v>
      </c>
      <c r="B504" s="161">
        <v>4</v>
      </c>
      <c r="C504" s="161">
        <v>7</v>
      </c>
      <c r="D504" s="161">
        <v>6</v>
      </c>
      <c r="E504" s="162" t="s">
        <v>276</v>
      </c>
      <c r="F504" s="372">
        <v>99100000</v>
      </c>
      <c r="G504" s="372">
        <v>125879406</v>
      </c>
      <c r="H504" s="164">
        <f t="shared" si="15"/>
        <v>-26779406</v>
      </c>
      <c r="I504" s="164">
        <v>118405290</v>
      </c>
      <c r="J504" s="522"/>
      <c r="K504"/>
      <c r="L504"/>
      <c r="M504"/>
      <c r="N504"/>
      <c r="O504"/>
      <c r="P504"/>
      <c r="Q504"/>
      <c r="R504"/>
      <c r="S504"/>
      <c r="T504"/>
      <c r="U504"/>
      <c r="V504"/>
      <c r="W504"/>
      <c r="X504"/>
      <c r="Y504"/>
      <c r="Z504"/>
      <c r="AA504"/>
      <c r="AB504"/>
      <c r="AC504"/>
      <c r="AD504"/>
      <c r="AE504"/>
      <c r="AF504"/>
      <c r="AG504"/>
      <c r="AH504"/>
      <c r="AI504"/>
    </row>
    <row r="505" spans="1:35" s="95" customFormat="1" ht="15.6" customHeight="1">
      <c r="A505" s="161">
        <v>80013</v>
      </c>
      <c r="B505" s="161">
        <v>4</v>
      </c>
      <c r="C505" s="161">
        <v>7</v>
      </c>
      <c r="D505" s="161">
        <v>6</v>
      </c>
      <c r="E505" s="162" t="s">
        <v>277</v>
      </c>
      <c r="F505" s="372">
        <v>7000000</v>
      </c>
      <c r="G505" s="372">
        <v>9658480</v>
      </c>
      <c r="H505" s="164">
        <f t="shared" si="15"/>
        <v>-2658480</v>
      </c>
      <c r="I505" s="164">
        <v>9368493</v>
      </c>
      <c r="J505" s="522"/>
      <c r="K505"/>
      <c r="L505"/>
      <c r="M505"/>
      <c r="N505"/>
      <c r="O505"/>
      <c r="P505"/>
      <c r="Q505"/>
      <c r="R505"/>
      <c r="S505"/>
      <c r="T505"/>
      <c r="U505"/>
      <c r="V505"/>
      <c r="W505"/>
      <c r="X505"/>
      <c r="Y505"/>
      <c r="Z505"/>
      <c r="AA505"/>
      <c r="AB505"/>
      <c r="AC505"/>
      <c r="AD505"/>
      <c r="AE505"/>
      <c r="AF505"/>
      <c r="AG505"/>
      <c r="AH505"/>
      <c r="AI505"/>
    </row>
    <row r="506" spans="1:35" s="95" customFormat="1" ht="15.6" customHeight="1">
      <c r="A506" s="161">
        <v>80014</v>
      </c>
      <c r="B506" s="161">
        <v>4</v>
      </c>
      <c r="C506" s="161">
        <v>7</v>
      </c>
      <c r="D506" s="161">
        <v>6</v>
      </c>
      <c r="E506" s="162" t="s">
        <v>278</v>
      </c>
      <c r="F506" s="372">
        <v>6000000</v>
      </c>
      <c r="G506" s="372">
        <v>7924028</v>
      </c>
      <c r="H506" s="164">
        <f t="shared" si="15"/>
        <v>-1924028</v>
      </c>
      <c r="I506" s="164">
        <v>7822608</v>
      </c>
      <c r="J506" s="522"/>
      <c r="K506"/>
      <c r="L506"/>
      <c r="M506"/>
      <c r="N506"/>
      <c r="O506"/>
      <c r="P506"/>
      <c r="Q506"/>
      <c r="R506"/>
      <c r="S506"/>
      <c r="T506"/>
      <c r="U506"/>
      <c r="V506"/>
      <c r="W506"/>
      <c r="X506"/>
      <c r="Y506"/>
      <c r="Z506"/>
      <c r="AA506"/>
      <c r="AB506"/>
      <c r="AC506"/>
      <c r="AD506"/>
      <c r="AE506"/>
      <c r="AF506"/>
      <c r="AG506"/>
      <c r="AH506"/>
      <c r="AI506"/>
    </row>
    <row r="507" spans="1:35" s="95" customFormat="1" ht="15.6" customHeight="1">
      <c r="A507" s="161">
        <v>80016</v>
      </c>
      <c r="B507" s="161">
        <v>4</v>
      </c>
      <c r="C507" s="161">
        <v>7</v>
      </c>
      <c r="D507" s="161">
        <v>6</v>
      </c>
      <c r="E507" s="162" t="s">
        <v>1029</v>
      </c>
      <c r="F507" s="372">
        <v>29000000</v>
      </c>
      <c r="G507" s="372">
        <v>29375000</v>
      </c>
      <c r="H507" s="164">
        <f t="shared" si="15"/>
        <v>-375000</v>
      </c>
      <c r="I507" s="164">
        <v>29375000</v>
      </c>
      <c r="J507" s="522"/>
      <c r="K507"/>
      <c r="L507"/>
      <c r="M507"/>
      <c r="N507"/>
      <c r="O507"/>
      <c r="P507"/>
      <c r="Q507"/>
      <c r="R507"/>
      <c r="S507"/>
      <c r="T507"/>
      <c r="U507"/>
      <c r="V507"/>
      <c r="W507"/>
      <c r="X507"/>
      <c r="Y507"/>
      <c r="Z507"/>
      <c r="AA507"/>
      <c r="AB507"/>
      <c r="AC507"/>
      <c r="AD507"/>
      <c r="AE507"/>
      <c r="AF507"/>
      <c r="AG507"/>
      <c r="AH507"/>
      <c r="AI507"/>
    </row>
    <row r="508" spans="1:35" s="87" customFormat="1" ht="15.6" customHeight="1">
      <c r="A508" s="163"/>
      <c r="B508" s="163">
        <v>5</v>
      </c>
      <c r="C508" s="163">
        <v>7</v>
      </c>
      <c r="D508" s="163">
        <v>6</v>
      </c>
      <c r="E508" s="91" t="s">
        <v>279</v>
      </c>
      <c r="F508" s="319">
        <f>SUM(F509:F510)</f>
        <v>35904000</v>
      </c>
      <c r="G508" s="319">
        <f>SUM(G509:G510)</f>
        <v>43948927</v>
      </c>
      <c r="H508" s="319">
        <f t="shared" si="15"/>
        <v>-8044927</v>
      </c>
      <c r="I508" s="319">
        <f>SUM(I509:I510)</f>
        <v>48677744</v>
      </c>
      <c r="J508" s="522"/>
      <c r="K508"/>
      <c r="L508"/>
      <c r="M508"/>
      <c r="N508"/>
      <c r="O508"/>
      <c r="P508"/>
      <c r="Q508"/>
      <c r="R508"/>
      <c r="S508"/>
      <c r="T508"/>
      <c r="U508"/>
      <c r="V508"/>
      <c r="W508"/>
      <c r="X508"/>
      <c r="Y508"/>
      <c r="Z508"/>
      <c r="AA508"/>
      <c r="AB508"/>
      <c r="AC508"/>
      <c r="AD508"/>
      <c r="AE508"/>
      <c r="AF508"/>
      <c r="AG508"/>
      <c r="AH508"/>
      <c r="AI508"/>
    </row>
    <row r="509" spans="1:35" s="95" customFormat="1" ht="15.6" customHeight="1">
      <c r="A509" s="161">
        <v>81031</v>
      </c>
      <c r="B509" s="161">
        <v>5</v>
      </c>
      <c r="C509" s="161">
        <v>7</v>
      </c>
      <c r="D509" s="161">
        <v>6</v>
      </c>
      <c r="E509" s="162" t="s">
        <v>280</v>
      </c>
      <c r="F509" s="372">
        <v>6521308</v>
      </c>
      <c r="G509" s="372">
        <v>12824101</v>
      </c>
      <c r="H509" s="164">
        <f t="shared" si="15"/>
        <v>-6302793</v>
      </c>
      <c r="I509" s="164">
        <v>18204934</v>
      </c>
      <c r="J509" s="522"/>
      <c r="K509"/>
      <c r="L509"/>
      <c r="M509"/>
      <c r="N509"/>
      <c r="O509"/>
      <c r="P509"/>
      <c r="Q509"/>
      <c r="R509"/>
      <c r="S509"/>
      <c r="T509"/>
      <c r="U509"/>
      <c r="V509"/>
      <c r="W509"/>
      <c r="X509"/>
      <c r="Y509"/>
      <c r="Z509"/>
      <c r="AA509"/>
      <c r="AB509"/>
      <c r="AC509"/>
      <c r="AD509"/>
      <c r="AE509"/>
      <c r="AF509"/>
      <c r="AG509"/>
      <c r="AH509"/>
      <c r="AI509"/>
    </row>
    <row r="510" spans="1:35" s="95" customFormat="1" ht="15.6" customHeight="1">
      <c r="A510" s="161">
        <v>81032</v>
      </c>
      <c r="B510" s="161">
        <v>5</v>
      </c>
      <c r="C510" s="161">
        <v>7</v>
      </c>
      <c r="D510" s="161">
        <v>6</v>
      </c>
      <c r="E510" s="162" t="s">
        <v>281</v>
      </c>
      <c r="F510" s="372">
        <v>29382692</v>
      </c>
      <c r="G510" s="372">
        <v>31124826</v>
      </c>
      <c r="H510" s="164">
        <f t="shared" si="15"/>
        <v>-1742134</v>
      </c>
      <c r="I510" s="164">
        <v>30472810</v>
      </c>
      <c r="J510" s="522"/>
      <c r="K510"/>
      <c r="L510"/>
      <c r="M510"/>
      <c r="N510"/>
      <c r="O510"/>
      <c r="P510"/>
      <c r="Q510"/>
      <c r="R510"/>
      <c r="S510"/>
      <c r="T510"/>
      <c r="U510"/>
      <c r="V510"/>
      <c r="W510"/>
      <c r="X510"/>
      <c r="Y510"/>
      <c r="Z510"/>
      <c r="AA510"/>
      <c r="AB510"/>
      <c r="AC510"/>
      <c r="AD510"/>
      <c r="AE510"/>
      <c r="AF510"/>
      <c r="AG510"/>
      <c r="AH510"/>
      <c r="AI510"/>
    </row>
    <row r="511" spans="1:35" s="87" customFormat="1" ht="15.6" customHeight="1">
      <c r="A511" s="163"/>
      <c r="B511" s="163">
        <v>7</v>
      </c>
      <c r="C511" s="163">
        <v>7</v>
      </c>
      <c r="D511" s="163">
        <v>6</v>
      </c>
      <c r="E511" s="91" t="s">
        <v>884</v>
      </c>
      <c r="F511" s="319">
        <f>SUM(F512:F522)</f>
        <v>338277333</v>
      </c>
      <c r="G511" s="319">
        <f>SUM(G512:G522)</f>
        <v>409477801</v>
      </c>
      <c r="H511" s="319">
        <f t="shared" si="15"/>
        <v>-71200468</v>
      </c>
      <c r="I511" s="319">
        <f>SUM(I512:I522)</f>
        <v>401766166</v>
      </c>
      <c r="J511" s="522"/>
      <c r="K511"/>
      <c r="L511"/>
      <c r="M511"/>
      <c r="N511"/>
      <c r="O511"/>
      <c r="P511"/>
      <c r="Q511"/>
      <c r="R511"/>
      <c r="S511"/>
      <c r="T511"/>
      <c r="U511"/>
      <c r="V511"/>
      <c r="W511"/>
      <c r="X511"/>
      <c r="Y511"/>
      <c r="Z511"/>
      <c r="AA511"/>
      <c r="AB511"/>
      <c r="AC511"/>
      <c r="AD511"/>
      <c r="AE511"/>
      <c r="AF511"/>
      <c r="AG511"/>
      <c r="AH511"/>
      <c r="AI511"/>
    </row>
    <row r="512" spans="1:35" s="87" customFormat="1" ht="15.6" customHeight="1">
      <c r="A512" s="161">
        <v>65036</v>
      </c>
      <c r="B512" s="161">
        <v>7</v>
      </c>
      <c r="C512" s="161">
        <v>7</v>
      </c>
      <c r="D512" s="161">
        <v>6</v>
      </c>
      <c r="E512" s="162" t="s">
        <v>1010</v>
      </c>
      <c r="F512" s="372">
        <v>70000</v>
      </c>
      <c r="G512" s="372">
        <v>44000</v>
      </c>
      <c r="H512" s="372">
        <f t="shared" si="15"/>
        <v>26000</v>
      </c>
      <c r="I512" s="372">
        <v>40206</v>
      </c>
      <c r="J512" s="522"/>
      <c r="K512"/>
      <c r="L512"/>
      <c r="M512"/>
      <c r="N512"/>
      <c r="O512"/>
      <c r="P512"/>
      <c r="Q512"/>
      <c r="R512"/>
      <c r="S512"/>
      <c r="T512"/>
      <c r="U512"/>
      <c r="V512"/>
      <c r="W512"/>
      <c r="X512"/>
      <c r="Y512"/>
      <c r="Z512"/>
      <c r="AA512"/>
      <c r="AB512"/>
      <c r="AC512"/>
      <c r="AD512"/>
      <c r="AE512"/>
      <c r="AF512"/>
      <c r="AG512"/>
      <c r="AH512"/>
      <c r="AI512"/>
    </row>
    <row r="513" spans="1:35" s="95" customFormat="1" ht="15.6" customHeight="1">
      <c r="A513" s="161">
        <v>81011</v>
      </c>
      <c r="B513" s="161">
        <v>7</v>
      </c>
      <c r="C513" s="161">
        <v>7</v>
      </c>
      <c r="D513" s="161">
        <v>6</v>
      </c>
      <c r="E513" s="162" t="s">
        <v>885</v>
      </c>
      <c r="F513" s="372">
        <v>286265</v>
      </c>
      <c r="G513" s="372">
        <v>306710</v>
      </c>
      <c r="H513" s="372">
        <f t="shared" si="15"/>
        <v>-20445</v>
      </c>
      <c r="I513" s="164">
        <v>437007</v>
      </c>
      <c r="J513" s="522"/>
      <c r="K513"/>
      <c r="L513"/>
      <c r="M513"/>
      <c r="N513"/>
      <c r="O513"/>
      <c r="P513"/>
      <c r="Q513"/>
      <c r="R513"/>
      <c r="S513"/>
      <c r="T513"/>
      <c r="U513"/>
      <c r="V513"/>
      <c r="W513"/>
      <c r="X513"/>
      <c r="Y513"/>
      <c r="Z513"/>
      <c r="AA513"/>
      <c r="AB513"/>
      <c r="AC513"/>
      <c r="AD513"/>
      <c r="AE513"/>
      <c r="AF513"/>
      <c r="AG513"/>
      <c r="AH513"/>
      <c r="AI513"/>
    </row>
    <row r="514" spans="1:35" s="95" customFormat="1" ht="15.6" customHeight="1">
      <c r="A514" s="161">
        <v>81012</v>
      </c>
      <c r="B514" s="161">
        <v>7</v>
      </c>
      <c r="C514" s="161">
        <v>7</v>
      </c>
      <c r="D514" s="161">
        <v>6</v>
      </c>
      <c r="E514" s="162" t="s">
        <v>282</v>
      </c>
      <c r="F514" s="372">
        <v>1857109</v>
      </c>
      <c r="G514" s="372">
        <v>1784150</v>
      </c>
      <c r="H514" s="372">
        <f t="shared" si="15"/>
        <v>72959</v>
      </c>
      <c r="I514" s="164">
        <v>728398</v>
      </c>
      <c r="J514" s="522"/>
      <c r="K514"/>
      <c r="L514"/>
      <c r="M514"/>
      <c r="N514"/>
      <c r="O514"/>
      <c r="P514"/>
      <c r="Q514"/>
      <c r="R514"/>
      <c r="S514"/>
      <c r="T514"/>
      <c r="U514"/>
      <c r="V514"/>
      <c r="W514"/>
      <c r="X514"/>
      <c r="Y514"/>
      <c r="Z514"/>
      <c r="AA514"/>
      <c r="AB514"/>
      <c r="AC514"/>
      <c r="AD514"/>
      <c r="AE514"/>
      <c r="AF514"/>
      <c r="AG514"/>
      <c r="AH514"/>
      <c r="AI514"/>
    </row>
    <row r="515" spans="1:35" s="95" customFormat="1" ht="15.6" customHeight="1">
      <c r="A515" s="161">
        <v>81013</v>
      </c>
      <c r="B515" s="161">
        <v>7</v>
      </c>
      <c r="C515" s="161">
        <v>7</v>
      </c>
      <c r="D515" s="161">
        <v>6</v>
      </c>
      <c r="E515" s="162" t="s">
        <v>283</v>
      </c>
      <c r="F515" s="372">
        <v>10775147</v>
      </c>
      <c r="G515" s="372">
        <v>10775147</v>
      </c>
      <c r="H515" s="364">
        <f t="shared" si="15"/>
        <v>0</v>
      </c>
      <c r="I515" s="164">
        <v>3731603</v>
      </c>
      <c r="J515" s="522"/>
      <c r="K515"/>
      <c r="L515"/>
      <c r="M515"/>
      <c r="N515"/>
      <c r="O515"/>
      <c r="P515"/>
      <c r="Q515"/>
      <c r="R515"/>
      <c r="S515"/>
      <c r="T515"/>
      <c r="U515"/>
      <c r="V515"/>
      <c r="W515"/>
      <c r="X515"/>
      <c r="Y515"/>
      <c r="Z515"/>
      <c r="AA515"/>
      <c r="AB515"/>
      <c r="AC515"/>
      <c r="AD515"/>
      <c r="AE515"/>
      <c r="AF515"/>
      <c r="AG515"/>
      <c r="AH515"/>
      <c r="AI515"/>
    </row>
    <row r="516" spans="1:35" s="95" customFormat="1" ht="15.6" customHeight="1">
      <c r="A516" s="161">
        <v>81015</v>
      </c>
      <c r="B516" s="161">
        <v>7</v>
      </c>
      <c r="C516" s="161">
        <v>7</v>
      </c>
      <c r="D516" s="161">
        <v>6</v>
      </c>
      <c r="E516" s="162" t="s">
        <v>886</v>
      </c>
      <c r="F516" s="372">
        <v>200000</v>
      </c>
      <c r="G516" s="372">
        <v>200000</v>
      </c>
      <c r="H516" s="364">
        <f t="shared" si="15"/>
        <v>0</v>
      </c>
      <c r="I516" s="164">
        <v>200000</v>
      </c>
      <c r="J516" s="522"/>
      <c r="K516"/>
      <c r="L516"/>
      <c r="M516"/>
      <c r="N516"/>
      <c r="O516"/>
      <c r="P516"/>
      <c r="Q516"/>
      <c r="R516"/>
      <c r="S516"/>
      <c r="T516"/>
      <c r="U516"/>
      <c r="V516"/>
      <c r="W516"/>
      <c r="X516"/>
      <c r="Y516"/>
      <c r="Z516"/>
      <c r="AA516"/>
      <c r="AB516"/>
      <c r="AC516"/>
      <c r="AD516"/>
      <c r="AE516"/>
      <c r="AF516"/>
      <c r="AG516"/>
      <c r="AH516"/>
      <c r="AI516"/>
    </row>
    <row r="517" spans="1:35" s="95" customFormat="1" ht="15.6" customHeight="1">
      <c r="A517" s="161">
        <v>81017</v>
      </c>
      <c r="B517" s="161">
        <v>7</v>
      </c>
      <c r="C517" s="161">
        <v>7</v>
      </c>
      <c r="D517" s="161">
        <v>6</v>
      </c>
      <c r="E517" s="162" t="s">
        <v>887</v>
      </c>
      <c r="F517" s="372">
        <v>18300000</v>
      </c>
      <c r="G517" s="372">
        <v>23670963</v>
      </c>
      <c r="H517" s="372">
        <f t="shared" si="15"/>
        <v>-5370963</v>
      </c>
      <c r="I517" s="164">
        <v>21414578</v>
      </c>
      <c r="J517" s="522"/>
      <c r="K517"/>
      <c r="L517"/>
      <c r="M517"/>
      <c r="N517"/>
      <c r="O517"/>
      <c r="P517"/>
      <c r="Q517"/>
      <c r="R517"/>
      <c r="S517"/>
      <c r="T517"/>
      <c r="U517"/>
      <c r="V517"/>
      <c r="W517"/>
      <c r="X517"/>
      <c r="Y517"/>
      <c r="Z517"/>
      <c r="AA517"/>
      <c r="AB517"/>
      <c r="AC517"/>
      <c r="AD517"/>
      <c r="AE517"/>
      <c r="AF517"/>
      <c r="AG517"/>
      <c r="AH517"/>
      <c r="AI517"/>
    </row>
    <row r="518" spans="1:35" s="95" customFormat="1" ht="15.6" customHeight="1">
      <c r="A518" s="161">
        <v>81018</v>
      </c>
      <c r="B518" s="161">
        <v>7</v>
      </c>
      <c r="C518" s="161">
        <v>7</v>
      </c>
      <c r="D518" s="161">
        <v>6</v>
      </c>
      <c r="E518" s="162" t="s">
        <v>284</v>
      </c>
      <c r="F518" s="372">
        <v>128000000</v>
      </c>
      <c r="G518" s="372">
        <v>132490003</v>
      </c>
      <c r="H518" s="372">
        <f t="shared" si="15"/>
        <v>-4490003</v>
      </c>
      <c r="I518" s="164">
        <v>141787974</v>
      </c>
      <c r="J518" s="522"/>
      <c r="K518"/>
      <c r="L518"/>
      <c r="M518"/>
      <c r="N518"/>
      <c r="O518"/>
      <c r="P518"/>
      <c r="Q518"/>
      <c r="R518"/>
      <c r="S518"/>
      <c r="T518"/>
      <c r="U518"/>
      <c r="V518"/>
      <c r="W518"/>
      <c r="X518"/>
      <c r="Y518"/>
      <c r="Z518"/>
      <c r="AA518"/>
      <c r="AB518"/>
      <c r="AC518"/>
      <c r="AD518"/>
      <c r="AE518"/>
      <c r="AF518"/>
      <c r="AG518"/>
      <c r="AH518"/>
      <c r="AI518"/>
    </row>
    <row r="519" spans="1:35" s="95" customFormat="1" ht="15.6" customHeight="1">
      <c r="A519" s="161">
        <v>81019</v>
      </c>
      <c r="B519" s="161">
        <v>7</v>
      </c>
      <c r="C519" s="161">
        <v>7</v>
      </c>
      <c r="D519" s="161">
        <v>6</v>
      </c>
      <c r="E519" s="162" t="s">
        <v>888</v>
      </c>
      <c r="F519" s="372">
        <v>177500000</v>
      </c>
      <c r="G519" s="372">
        <v>237506799</v>
      </c>
      <c r="H519" s="372">
        <f t="shared" si="15"/>
        <v>-60006799</v>
      </c>
      <c r="I519" s="164">
        <v>228894107</v>
      </c>
      <c r="J519" s="522"/>
      <c r="K519"/>
      <c r="L519"/>
      <c r="M519"/>
      <c r="N519"/>
      <c r="O519"/>
      <c r="P519"/>
      <c r="Q519"/>
      <c r="R519"/>
      <c r="S519"/>
      <c r="T519"/>
      <c r="U519"/>
      <c r="V519"/>
      <c r="W519"/>
      <c r="X519"/>
      <c r="Y519"/>
      <c r="Z519"/>
      <c r="AA519"/>
      <c r="AB519"/>
      <c r="AC519"/>
      <c r="AD519"/>
      <c r="AE519"/>
      <c r="AF519"/>
      <c r="AG519"/>
      <c r="AH519"/>
      <c r="AI519"/>
    </row>
    <row r="520" spans="1:35" s="95" customFormat="1" ht="15.6" customHeight="1">
      <c r="A520" s="161">
        <v>81023</v>
      </c>
      <c r="B520" s="161">
        <v>7</v>
      </c>
      <c r="C520" s="161">
        <v>7</v>
      </c>
      <c r="D520" s="161">
        <v>6</v>
      </c>
      <c r="E520" s="162" t="s">
        <v>285</v>
      </c>
      <c r="F520" s="372">
        <v>142369</v>
      </c>
      <c r="G520" s="372">
        <v>160241</v>
      </c>
      <c r="H520" s="372">
        <f t="shared" si="15"/>
        <v>-17872</v>
      </c>
      <c r="I520" s="164">
        <v>142458</v>
      </c>
      <c r="J520" s="522"/>
      <c r="K520"/>
      <c r="L520"/>
      <c r="M520"/>
      <c r="N520"/>
      <c r="O520"/>
      <c r="P520"/>
      <c r="Q520"/>
      <c r="R520"/>
      <c r="S520"/>
      <c r="T520"/>
      <c r="U520"/>
      <c r="V520"/>
      <c r="W520"/>
      <c r="X520"/>
      <c r="Y520"/>
      <c r="Z520"/>
      <c r="AA520"/>
      <c r="AB520"/>
      <c r="AC520"/>
      <c r="AD520"/>
      <c r="AE520"/>
      <c r="AF520"/>
      <c r="AG520"/>
      <c r="AH520"/>
      <c r="AI520"/>
    </row>
    <row r="521" spans="1:35" s="95" customFormat="1" ht="15.6" customHeight="1">
      <c r="A521" s="161">
        <v>81024</v>
      </c>
      <c r="B521" s="161">
        <v>7</v>
      </c>
      <c r="C521" s="161">
        <v>7</v>
      </c>
      <c r="D521" s="161">
        <v>6</v>
      </c>
      <c r="E521" s="162" t="s">
        <v>286</v>
      </c>
      <c r="F521" s="372">
        <v>71006</v>
      </c>
      <c r="G521" s="372">
        <v>58389</v>
      </c>
      <c r="H521" s="372">
        <f t="shared" si="15"/>
        <v>12617</v>
      </c>
      <c r="I521" s="164">
        <v>324620</v>
      </c>
      <c r="J521" s="522"/>
      <c r="K521"/>
      <c r="L521"/>
      <c r="M521"/>
      <c r="N521"/>
      <c r="O521"/>
      <c r="P521"/>
      <c r="Q521"/>
      <c r="R521"/>
      <c r="S521"/>
      <c r="T521"/>
      <c r="U521"/>
      <c r="V521"/>
      <c r="W521"/>
      <c r="X521"/>
      <c r="Y521"/>
      <c r="Z521"/>
      <c r="AA521"/>
      <c r="AB521"/>
      <c r="AC521"/>
      <c r="AD521"/>
      <c r="AE521"/>
      <c r="AF521"/>
      <c r="AG521"/>
      <c r="AH521"/>
      <c r="AI521"/>
    </row>
    <row r="522" spans="1:35" s="95" customFormat="1" ht="15.6" customHeight="1">
      <c r="A522" s="161">
        <v>81999</v>
      </c>
      <c r="B522" s="161">
        <v>7</v>
      </c>
      <c r="C522" s="161">
        <v>7</v>
      </c>
      <c r="D522" s="161">
        <v>6</v>
      </c>
      <c r="E522" s="162" t="s">
        <v>889</v>
      </c>
      <c r="F522" s="372">
        <v>1075437</v>
      </c>
      <c r="G522" s="372">
        <v>2481399</v>
      </c>
      <c r="H522" s="372">
        <f t="shared" si="15"/>
        <v>-1405962</v>
      </c>
      <c r="I522" s="164">
        <v>4065215</v>
      </c>
      <c r="J522" s="522"/>
      <c r="K522"/>
      <c r="L522"/>
      <c r="M522"/>
      <c r="N522"/>
      <c r="O522"/>
      <c r="P522"/>
      <c r="Q522"/>
      <c r="R522"/>
      <c r="S522"/>
      <c r="T522"/>
      <c r="U522"/>
      <c r="V522"/>
      <c r="W522"/>
      <c r="X522"/>
      <c r="Y522"/>
      <c r="Z522"/>
      <c r="AA522"/>
      <c r="AB522"/>
      <c r="AC522"/>
      <c r="AD522"/>
      <c r="AE522"/>
      <c r="AF522"/>
      <c r="AG522"/>
      <c r="AH522"/>
      <c r="AI522"/>
    </row>
    <row r="523" spans="1:35" s="87" customFormat="1" ht="15.6" customHeight="1">
      <c r="A523" s="163"/>
      <c r="B523" s="163">
        <v>8</v>
      </c>
      <c r="C523" s="163">
        <v>7</v>
      </c>
      <c r="D523" s="163">
        <v>6</v>
      </c>
      <c r="E523" s="91" t="s">
        <v>113</v>
      </c>
      <c r="F523" s="319">
        <f>SUM(F524)</f>
        <v>41584</v>
      </c>
      <c r="G523" s="319">
        <f>SUM(G524)</f>
        <v>41584</v>
      </c>
      <c r="H523" s="398">
        <f t="shared" si="15"/>
        <v>0</v>
      </c>
      <c r="I523" s="319">
        <f>SUM(I524)</f>
        <v>123021</v>
      </c>
      <c r="J523" s="522"/>
      <c r="K523"/>
      <c r="L523"/>
      <c r="M523"/>
      <c r="N523"/>
      <c r="O523"/>
      <c r="P523"/>
      <c r="Q523"/>
      <c r="R523"/>
      <c r="S523"/>
      <c r="T523"/>
      <c r="U523"/>
      <c r="V523"/>
      <c r="W523"/>
      <c r="X523"/>
      <c r="Y523"/>
      <c r="Z523"/>
      <c r="AA523"/>
      <c r="AB523"/>
      <c r="AC523"/>
      <c r="AD523"/>
      <c r="AE523"/>
      <c r="AF523"/>
      <c r="AG523"/>
      <c r="AH523"/>
      <c r="AI523"/>
    </row>
    <row r="524" spans="1:35" s="95" customFormat="1" ht="15.6" customHeight="1">
      <c r="A524" s="161">
        <v>81021</v>
      </c>
      <c r="B524" s="161">
        <v>8</v>
      </c>
      <c r="C524" s="161">
        <v>7</v>
      </c>
      <c r="D524" s="161">
        <v>6</v>
      </c>
      <c r="E524" s="162" t="s">
        <v>113</v>
      </c>
      <c r="F524" s="372">
        <v>41584</v>
      </c>
      <c r="G524" s="372">
        <v>41584</v>
      </c>
      <c r="H524" s="364">
        <f t="shared" si="15"/>
        <v>0</v>
      </c>
      <c r="I524" s="164">
        <v>123021</v>
      </c>
      <c r="J524" s="522"/>
      <c r="K524"/>
      <c r="L524"/>
      <c r="M524"/>
      <c r="N524"/>
      <c r="O524"/>
      <c r="P524"/>
      <c r="Q524"/>
      <c r="R524"/>
      <c r="S524"/>
      <c r="T524"/>
      <c r="U524"/>
      <c r="V524"/>
      <c r="W524"/>
      <c r="X524"/>
      <c r="Y524"/>
      <c r="Z524"/>
      <c r="AA524"/>
      <c r="AB524"/>
      <c r="AC524"/>
      <c r="AD524"/>
      <c r="AE524"/>
      <c r="AF524"/>
      <c r="AG524"/>
      <c r="AH524"/>
      <c r="AI524"/>
    </row>
    <row r="525" spans="1:35" s="87" customFormat="1" ht="15.6" customHeight="1">
      <c r="A525" s="163"/>
      <c r="B525" s="163">
        <v>9</v>
      </c>
      <c r="C525" s="163">
        <v>7</v>
      </c>
      <c r="D525" s="163">
        <v>6</v>
      </c>
      <c r="E525" s="91" t="s">
        <v>287</v>
      </c>
      <c r="F525" s="319">
        <f>SUM(F526)</f>
        <v>1540000</v>
      </c>
      <c r="G525" s="319">
        <f>SUM(G526)</f>
        <v>905462</v>
      </c>
      <c r="H525" s="319">
        <f t="shared" si="15"/>
        <v>634538</v>
      </c>
      <c r="I525" s="319">
        <f>SUM(I526)</f>
        <v>878608</v>
      </c>
      <c r="J525" s="522"/>
      <c r="K525"/>
      <c r="L525"/>
      <c r="M525"/>
      <c r="N525"/>
      <c r="O525"/>
      <c r="P525"/>
      <c r="Q525"/>
      <c r="R525"/>
      <c r="S525"/>
      <c r="T525"/>
      <c r="U525"/>
      <c r="V525"/>
      <c r="W525"/>
      <c r="X525"/>
      <c r="Y525"/>
      <c r="Z525"/>
      <c r="AA525"/>
      <c r="AB525"/>
      <c r="AC525"/>
      <c r="AD525"/>
      <c r="AE525"/>
      <c r="AF525"/>
      <c r="AG525"/>
      <c r="AH525"/>
      <c r="AI525"/>
    </row>
    <row r="526" spans="1:35" s="95" customFormat="1" ht="15.6" customHeight="1">
      <c r="A526" s="161">
        <v>81999</v>
      </c>
      <c r="B526" s="161">
        <v>9</v>
      </c>
      <c r="C526" s="161">
        <v>7</v>
      </c>
      <c r="D526" s="161">
        <v>6</v>
      </c>
      <c r="E526" s="162" t="s">
        <v>889</v>
      </c>
      <c r="F526" s="372">
        <v>1540000</v>
      </c>
      <c r="G526" s="372">
        <v>905462</v>
      </c>
      <c r="H526" s="164">
        <f t="shared" si="15"/>
        <v>634538</v>
      </c>
      <c r="I526" s="164">
        <v>878608</v>
      </c>
      <c r="J526" s="522"/>
      <c r="K526"/>
      <c r="L526"/>
      <c r="M526"/>
      <c r="N526"/>
      <c r="O526"/>
      <c r="P526"/>
      <c r="Q526"/>
      <c r="R526"/>
      <c r="S526"/>
      <c r="T526"/>
      <c r="U526"/>
      <c r="V526"/>
      <c r="W526"/>
      <c r="X526"/>
      <c r="Y526"/>
      <c r="Z526"/>
      <c r="AA526"/>
      <c r="AB526"/>
      <c r="AC526"/>
      <c r="AD526"/>
      <c r="AE526"/>
      <c r="AF526"/>
      <c r="AG526"/>
      <c r="AH526"/>
      <c r="AI526"/>
    </row>
    <row r="527" spans="1:35" s="95" customFormat="1" ht="18" customHeight="1" thickBot="1">
      <c r="A527" s="551" t="s">
        <v>518</v>
      </c>
      <c r="B527" s="551"/>
      <c r="C527" s="551"/>
      <c r="D527" s="551"/>
      <c r="E527" s="551"/>
      <c r="F527" s="320">
        <f>F5+F121+F282+F344+F393+F480+F489</f>
        <v>3386513120</v>
      </c>
      <c r="G527" s="320">
        <f>G5+G121+G282+G344+G393+G480+G489</f>
        <v>3761277447</v>
      </c>
      <c r="H527" s="320">
        <f t="shared" si="15"/>
        <v>-374764327</v>
      </c>
      <c r="I527" s="320">
        <f>I5+I121+I282+I344+I393+I480+I489</f>
        <v>3692680203</v>
      </c>
      <c r="J527"/>
      <c r="K527"/>
      <c r="L527"/>
      <c r="M527"/>
      <c r="N527"/>
      <c r="O527"/>
      <c r="P527"/>
      <c r="Q527"/>
      <c r="R527"/>
      <c r="S527"/>
      <c r="T527"/>
      <c r="U527"/>
      <c r="V527"/>
      <c r="W527"/>
      <c r="X527"/>
      <c r="Y527"/>
      <c r="Z527"/>
      <c r="AA527"/>
      <c r="AB527"/>
      <c r="AC527"/>
      <c r="AD527"/>
      <c r="AE527"/>
      <c r="AF527"/>
      <c r="AG527"/>
      <c r="AH527"/>
      <c r="AI527"/>
    </row>
    <row r="528" spans="1:35" s="95" customFormat="1" ht="16.5" thickTop="1">
      <c r="A528" s="382"/>
      <c r="B528" s="382"/>
      <c r="C528" s="382"/>
      <c r="D528" s="382"/>
      <c r="E528" s="383"/>
      <c r="F528" s="381"/>
      <c r="G528" s="381"/>
      <c r="H528" s="261"/>
      <c r="I528" s="381"/>
      <c r="J528"/>
      <c r="K528"/>
      <c r="L528"/>
      <c r="M528"/>
      <c r="N528"/>
      <c r="O528"/>
      <c r="P528"/>
      <c r="Q528"/>
      <c r="R528"/>
      <c r="S528"/>
      <c r="T528"/>
      <c r="U528"/>
      <c r="V528"/>
      <c r="W528"/>
      <c r="X528"/>
      <c r="Y528"/>
      <c r="Z528"/>
      <c r="AA528"/>
      <c r="AB528"/>
      <c r="AC528"/>
      <c r="AD528"/>
      <c r="AE528"/>
      <c r="AF528"/>
      <c r="AG528"/>
      <c r="AH528"/>
      <c r="AI528"/>
    </row>
    <row r="529" spans="1:35" s="95" customFormat="1">
      <c r="A529" s="382"/>
      <c r="B529" s="382"/>
      <c r="C529" s="382"/>
      <c r="D529" s="382"/>
      <c r="E529" s="383"/>
      <c r="F529" s="260"/>
      <c r="G529" s="260"/>
      <c r="H529" s="260"/>
      <c r="I529" s="260"/>
      <c r="J529"/>
      <c r="K529"/>
      <c r="L529"/>
      <c r="M529"/>
      <c r="N529"/>
      <c r="O529"/>
      <c r="P529"/>
      <c r="Q529"/>
      <c r="R529"/>
      <c r="S529"/>
      <c r="T529"/>
      <c r="U529"/>
      <c r="V529"/>
      <c r="W529"/>
      <c r="X529"/>
      <c r="Y529"/>
      <c r="Z529"/>
      <c r="AA529"/>
      <c r="AB529"/>
      <c r="AC529"/>
      <c r="AD529"/>
      <c r="AE529"/>
      <c r="AF529"/>
      <c r="AG529"/>
      <c r="AH529"/>
      <c r="AI529"/>
    </row>
    <row r="530" spans="1:35" ht="16.899999999999999" customHeight="1">
      <c r="A530" s="216"/>
      <c r="B530" s="228"/>
      <c r="C530" s="228"/>
      <c r="D530" s="228"/>
      <c r="E530" s="294"/>
      <c r="F530" s="338"/>
      <c r="G530" s="338"/>
      <c r="I530" s="260"/>
    </row>
    <row r="531" spans="1:35">
      <c r="A531" s="228"/>
      <c r="B531" s="228"/>
      <c r="C531" s="228"/>
      <c r="D531" s="228"/>
      <c r="E531" s="294"/>
      <c r="F531" s="260"/>
      <c r="G531" s="260"/>
      <c r="I531" s="260"/>
    </row>
    <row r="532" spans="1:35">
      <c r="A532" s="228"/>
      <c r="B532" s="228"/>
      <c r="C532" s="228"/>
      <c r="D532" s="228"/>
      <c r="E532" s="294"/>
      <c r="F532" s="260"/>
      <c r="G532" s="260"/>
      <c r="I532" s="260"/>
    </row>
    <row r="533" spans="1:35">
      <c r="A533" s="228"/>
      <c r="B533" s="228"/>
      <c r="C533" s="228"/>
      <c r="D533" s="228"/>
      <c r="E533" s="294"/>
      <c r="F533" s="260"/>
      <c r="G533" s="260"/>
      <c r="I533" s="260"/>
    </row>
    <row r="534" spans="1:35">
      <c r="A534" s="228"/>
      <c r="B534" s="228"/>
      <c r="C534" s="228"/>
      <c r="D534" s="228"/>
      <c r="E534" s="294"/>
      <c r="F534" s="260"/>
      <c r="G534" s="260"/>
      <c r="I534" s="260"/>
    </row>
    <row r="535" spans="1:35">
      <c r="A535" s="228"/>
      <c r="B535" s="228"/>
      <c r="C535" s="228"/>
      <c r="D535" s="228"/>
      <c r="E535" s="294"/>
      <c r="F535" s="260"/>
      <c r="G535" s="260"/>
      <c r="I535" s="260"/>
    </row>
    <row r="536" spans="1:35">
      <c r="A536" s="228"/>
      <c r="B536" s="228"/>
      <c r="C536" s="228"/>
      <c r="D536" s="228"/>
      <c r="E536" s="294"/>
      <c r="F536" s="260"/>
      <c r="G536" s="260"/>
      <c r="I536" s="260"/>
    </row>
    <row r="537" spans="1:35">
      <c r="A537" s="228"/>
      <c r="B537" s="228"/>
      <c r="C537" s="228"/>
      <c r="D537" s="228"/>
      <c r="E537" s="294"/>
      <c r="F537" s="260"/>
      <c r="G537" s="260"/>
      <c r="I537" s="260"/>
    </row>
    <row r="538" spans="1:35">
      <c r="A538" s="228"/>
      <c r="B538" s="228"/>
      <c r="C538" s="228"/>
      <c r="D538" s="228"/>
      <c r="E538" s="294"/>
      <c r="F538" s="260"/>
      <c r="G538" s="260"/>
      <c r="I538" s="260"/>
    </row>
    <row r="539" spans="1:35">
      <c r="A539" s="228"/>
      <c r="B539" s="228"/>
      <c r="C539" s="228"/>
      <c r="D539" s="228"/>
      <c r="E539" s="294"/>
      <c r="F539" s="260"/>
      <c r="G539" s="260"/>
      <c r="I539" s="260"/>
    </row>
    <row r="540" spans="1:35">
      <c r="A540" s="228"/>
      <c r="B540" s="228"/>
      <c r="C540" s="228"/>
      <c r="D540" s="228"/>
      <c r="E540" s="294"/>
      <c r="F540" s="260"/>
      <c r="G540" s="260"/>
      <c r="I540" s="260"/>
    </row>
    <row r="541" spans="1:35">
      <c r="A541" s="228"/>
      <c r="B541" s="228"/>
      <c r="C541" s="228"/>
      <c r="D541" s="228"/>
      <c r="E541" s="294"/>
      <c r="F541" s="260"/>
      <c r="G541" s="260"/>
      <c r="I541" s="260"/>
    </row>
    <row r="542" spans="1:35">
      <c r="A542" s="228"/>
      <c r="B542" s="228"/>
      <c r="C542" s="228"/>
      <c r="D542" s="228"/>
      <c r="E542" s="294"/>
      <c r="F542" s="260"/>
      <c r="G542" s="260"/>
      <c r="I542" s="260"/>
    </row>
    <row r="543" spans="1:35">
      <c r="A543" s="228"/>
      <c r="B543" s="228"/>
      <c r="C543" s="228"/>
      <c r="D543" s="228"/>
      <c r="E543" s="294"/>
      <c r="F543" s="260"/>
      <c r="G543" s="260"/>
      <c r="I543" s="260"/>
    </row>
    <row r="544" spans="1:35">
      <c r="A544" s="228"/>
      <c r="B544" s="228"/>
      <c r="C544" s="228"/>
      <c r="D544" s="228"/>
      <c r="E544" s="294"/>
      <c r="F544" s="260"/>
      <c r="G544" s="260"/>
      <c r="I544" s="260"/>
    </row>
    <row r="545" spans="1:9">
      <c r="A545" s="228"/>
      <c r="B545" s="228"/>
      <c r="C545" s="228"/>
      <c r="D545" s="228"/>
      <c r="E545" s="294"/>
      <c r="F545" s="260"/>
      <c r="G545" s="260"/>
      <c r="I545" s="260"/>
    </row>
    <row r="546" spans="1:9">
      <c r="A546" s="228"/>
      <c r="B546" s="228"/>
      <c r="C546" s="228"/>
      <c r="D546" s="228"/>
      <c r="E546" s="294"/>
      <c r="F546" s="260"/>
      <c r="G546" s="260"/>
      <c r="I546" s="260"/>
    </row>
    <row r="547" spans="1:9">
      <c r="A547" s="228"/>
      <c r="B547" s="228"/>
      <c r="C547" s="228"/>
      <c r="D547" s="228"/>
      <c r="E547" s="294"/>
      <c r="F547" s="260"/>
      <c r="G547" s="260"/>
      <c r="I547" s="260"/>
    </row>
    <row r="548" spans="1:9">
      <c r="A548" s="228"/>
      <c r="B548" s="228"/>
      <c r="C548" s="228"/>
      <c r="D548" s="228"/>
      <c r="E548" s="294"/>
      <c r="F548" s="260"/>
      <c r="G548" s="260"/>
      <c r="I548" s="260"/>
    </row>
    <row r="549" spans="1:9">
      <c r="A549" s="228"/>
      <c r="B549" s="228"/>
      <c r="C549" s="228"/>
      <c r="D549" s="228"/>
      <c r="E549" s="294"/>
      <c r="F549" s="260"/>
      <c r="G549" s="260"/>
      <c r="I549" s="260"/>
    </row>
    <row r="550" spans="1:9">
      <c r="A550" s="228"/>
      <c r="B550" s="228"/>
      <c r="C550" s="228"/>
      <c r="D550" s="228"/>
      <c r="E550" s="294"/>
      <c r="F550" s="260"/>
      <c r="G550" s="260"/>
      <c r="I550" s="260"/>
    </row>
    <row r="551" spans="1:9">
      <c r="A551" s="228"/>
      <c r="B551" s="228"/>
      <c r="C551" s="228"/>
      <c r="D551" s="228"/>
      <c r="E551" s="294"/>
      <c r="F551" s="260"/>
      <c r="G551" s="260"/>
      <c r="I551" s="260"/>
    </row>
    <row r="552" spans="1:9">
      <c r="A552" s="228"/>
      <c r="B552" s="228"/>
      <c r="C552" s="228"/>
      <c r="D552" s="228"/>
      <c r="E552" s="294"/>
      <c r="F552" s="260"/>
      <c r="G552" s="260"/>
      <c r="I552" s="260"/>
    </row>
    <row r="553" spans="1:9">
      <c r="A553" s="228"/>
      <c r="B553" s="228"/>
      <c r="C553" s="228"/>
      <c r="D553" s="228"/>
      <c r="E553" s="294"/>
      <c r="F553" s="260"/>
      <c r="G553" s="260"/>
      <c r="I553" s="260"/>
    </row>
    <row r="554" spans="1:9">
      <c r="A554" s="228"/>
      <c r="B554" s="228"/>
      <c r="C554" s="228"/>
      <c r="D554" s="228"/>
      <c r="E554" s="294"/>
      <c r="F554" s="260"/>
      <c r="G554" s="260"/>
      <c r="I554" s="260"/>
    </row>
    <row r="555" spans="1:9">
      <c r="A555" s="228"/>
      <c r="B555" s="228"/>
      <c r="C555" s="228"/>
      <c r="D555" s="228"/>
      <c r="E555" s="294"/>
      <c r="F555" s="260"/>
      <c r="G555" s="260"/>
      <c r="I555" s="260"/>
    </row>
    <row r="556" spans="1:9">
      <c r="A556" s="228"/>
      <c r="B556" s="228"/>
      <c r="C556" s="228"/>
      <c r="D556" s="228"/>
      <c r="E556" s="294"/>
      <c r="F556" s="260"/>
      <c r="G556" s="260"/>
      <c r="I556" s="260"/>
    </row>
    <row r="557" spans="1:9">
      <c r="A557" s="228"/>
      <c r="B557" s="228"/>
      <c r="C557" s="228"/>
      <c r="D557" s="228"/>
      <c r="E557" s="294"/>
      <c r="F557" s="260"/>
      <c r="G557" s="260"/>
      <c r="I557" s="260"/>
    </row>
    <row r="558" spans="1:9">
      <c r="A558" s="228"/>
      <c r="B558" s="228"/>
      <c r="C558" s="228"/>
      <c r="D558" s="228"/>
      <c r="E558" s="294"/>
      <c r="F558" s="260"/>
      <c r="G558" s="260"/>
      <c r="I558" s="260"/>
    </row>
    <row r="559" spans="1:9">
      <c r="A559" s="228"/>
      <c r="B559" s="228"/>
      <c r="C559" s="228"/>
      <c r="D559" s="228"/>
      <c r="E559" s="294"/>
      <c r="F559" s="262"/>
      <c r="G559" s="262"/>
      <c r="I559" s="262"/>
    </row>
    <row r="560" spans="1:9">
      <c r="A560" s="228"/>
      <c r="B560" s="228"/>
      <c r="C560" s="228"/>
      <c r="D560" s="228"/>
      <c r="E560" s="294"/>
      <c r="F560" s="262"/>
      <c r="G560" s="262"/>
      <c r="I560" s="262"/>
    </row>
    <row r="561" spans="1:9">
      <c r="A561" s="228"/>
      <c r="B561" s="228"/>
      <c r="C561" s="228"/>
      <c r="D561" s="228"/>
      <c r="E561" s="294"/>
      <c r="F561" s="262"/>
      <c r="G561" s="262"/>
      <c r="I561" s="262"/>
    </row>
    <row r="562" spans="1:9">
      <c r="A562" s="228"/>
      <c r="B562" s="228"/>
      <c r="C562" s="228"/>
      <c r="D562" s="228"/>
      <c r="E562" s="294"/>
      <c r="F562" s="262"/>
      <c r="G562" s="262"/>
      <c r="I562" s="262"/>
    </row>
    <row r="563" spans="1:9">
      <c r="A563" s="228"/>
      <c r="B563" s="228"/>
      <c r="C563" s="228"/>
      <c r="D563" s="228"/>
      <c r="E563" s="294"/>
      <c r="F563" s="262"/>
      <c r="G563" s="262"/>
      <c r="I563" s="262"/>
    </row>
    <row r="564" spans="1:9">
      <c r="A564" s="228"/>
      <c r="B564" s="228"/>
      <c r="C564" s="228"/>
      <c r="D564" s="228"/>
      <c r="E564" s="294"/>
      <c r="F564" s="262"/>
      <c r="G564" s="262"/>
      <c r="I564" s="262"/>
    </row>
    <row r="565" spans="1:9">
      <c r="A565" s="228"/>
      <c r="B565" s="228"/>
      <c r="C565" s="228"/>
      <c r="D565" s="228"/>
      <c r="E565" s="294"/>
      <c r="F565" s="262"/>
      <c r="G565" s="262"/>
      <c r="I565" s="262"/>
    </row>
    <row r="566" spans="1:9">
      <c r="A566" s="228"/>
      <c r="B566" s="228"/>
      <c r="C566" s="228"/>
      <c r="D566" s="228"/>
      <c r="E566" s="294"/>
      <c r="F566" s="262"/>
      <c r="G566" s="262"/>
      <c r="I566" s="262"/>
    </row>
    <row r="567" spans="1:9">
      <c r="A567" s="228"/>
      <c r="B567" s="228"/>
      <c r="C567" s="228"/>
      <c r="D567" s="228"/>
      <c r="E567" s="294"/>
      <c r="F567" s="262"/>
      <c r="G567" s="262"/>
      <c r="I567" s="262"/>
    </row>
    <row r="568" spans="1:9">
      <c r="A568" s="228"/>
      <c r="B568" s="228"/>
      <c r="C568" s="228"/>
      <c r="D568" s="228"/>
      <c r="E568" s="294"/>
      <c r="F568" s="262"/>
      <c r="G568" s="262"/>
      <c r="I568" s="262"/>
    </row>
    <row r="569" spans="1:9">
      <c r="A569" s="228"/>
      <c r="B569" s="228"/>
      <c r="C569" s="228"/>
      <c r="D569" s="228"/>
      <c r="E569" s="294"/>
      <c r="F569" s="262"/>
      <c r="G569" s="262"/>
      <c r="I569" s="262"/>
    </row>
    <row r="570" spans="1:9">
      <c r="A570" s="228"/>
      <c r="B570" s="228"/>
      <c r="C570" s="228"/>
      <c r="D570" s="228"/>
      <c r="E570" s="294"/>
      <c r="F570" s="262"/>
      <c r="G570" s="262"/>
      <c r="I570" s="262"/>
    </row>
    <row r="571" spans="1:9">
      <c r="A571" s="228"/>
      <c r="B571" s="228"/>
      <c r="C571" s="228"/>
      <c r="D571" s="228"/>
      <c r="E571" s="294"/>
      <c r="F571" s="262"/>
      <c r="G571" s="262"/>
      <c r="I571" s="262"/>
    </row>
    <row r="572" spans="1:9">
      <c r="A572" s="228"/>
      <c r="B572" s="228"/>
      <c r="C572" s="228"/>
      <c r="D572" s="228"/>
      <c r="E572" s="294"/>
      <c r="F572" s="262"/>
      <c r="G572" s="262"/>
      <c r="I572" s="262"/>
    </row>
    <row r="573" spans="1:9">
      <c r="A573" s="228"/>
      <c r="B573" s="228"/>
      <c r="C573" s="228"/>
      <c r="D573" s="228"/>
      <c r="E573" s="294"/>
      <c r="F573" s="262"/>
      <c r="G573" s="262"/>
      <c r="I573" s="262"/>
    </row>
    <row r="574" spans="1:9">
      <c r="A574" s="228"/>
      <c r="B574" s="228"/>
      <c r="C574" s="228"/>
      <c r="D574" s="228"/>
      <c r="E574" s="294"/>
      <c r="F574" s="262"/>
      <c r="G574" s="262"/>
      <c r="I574" s="262"/>
    </row>
    <row r="575" spans="1:9">
      <c r="A575" s="228"/>
      <c r="B575" s="228"/>
      <c r="C575" s="228"/>
      <c r="D575" s="228"/>
      <c r="E575" s="294"/>
      <c r="F575" s="262"/>
      <c r="G575" s="262"/>
      <c r="I575" s="262"/>
    </row>
    <row r="576" spans="1:9">
      <c r="A576" s="228"/>
      <c r="B576" s="228"/>
      <c r="C576" s="228"/>
      <c r="D576" s="228"/>
      <c r="E576" s="294"/>
      <c r="F576" s="262"/>
      <c r="G576" s="262"/>
      <c r="I576" s="262"/>
    </row>
    <row r="577" spans="1:9">
      <c r="A577" s="228"/>
      <c r="B577" s="228"/>
      <c r="C577" s="228"/>
      <c r="D577" s="228"/>
      <c r="E577" s="294"/>
      <c r="F577" s="262"/>
      <c r="G577" s="262"/>
      <c r="I577" s="262"/>
    </row>
    <row r="578" spans="1:9">
      <c r="A578" s="228"/>
      <c r="B578" s="228"/>
      <c r="C578" s="228"/>
      <c r="D578" s="228"/>
      <c r="E578" s="294"/>
      <c r="F578" s="262"/>
      <c r="G578" s="262"/>
      <c r="I578" s="262"/>
    </row>
    <row r="579" spans="1:9">
      <c r="A579" s="228"/>
      <c r="B579" s="228"/>
      <c r="C579" s="228"/>
      <c r="D579" s="228"/>
      <c r="E579" s="294"/>
      <c r="F579" s="262"/>
      <c r="G579" s="262"/>
      <c r="I579" s="262"/>
    </row>
    <row r="580" spans="1:9">
      <c r="A580" s="228"/>
      <c r="B580" s="228"/>
      <c r="C580" s="228"/>
      <c r="D580" s="228"/>
      <c r="E580" s="294"/>
      <c r="F580" s="262"/>
      <c r="G580" s="262"/>
      <c r="I580" s="262"/>
    </row>
    <row r="581" spans="1:9">
      <c r="A581" s="228"/>
      <c r="B581" s="228"/>
      <c r="C581" s="228"/>
      <c r="D581" s="228"/>
      <c r="E581" s="294"/>
      <c r="F581" s="262"/>
      <c r="G581" s="262"/>
      <c r="I581" s="262"/>
    </row>
    <row r="582" spans="1:9">
      <c r="A582" s="228"/>
      <c r="B582" s="228"/>
      <c r="C582" s="228"/>
      <c r="D582" s="228"/>
      <c r="E582" s="294"/>
      <c r="F582" s="262"/>
      <c r="G582" s="262"/>
      <c r="I582" s="262"/>
    </row>
    <row r="583" spans="1:9">
      <c r="A583" s="228"/>
      <c r="B583" s="228"/>
      <c r="C583" s="228"/>
      <c r="D583" s="228"/>
      <c r="E583" s="294"/>
      <c r="F583" s="262"/>
      <c r="G583" s="262"/>
      <c r="I583" s="262"/>
    </row>
    <row r="584" spans="1:9">
      <c r="A584" s="228"/>
      <c r="B584" s="228"/>
      <c r="C584" s="228"/>
      <c r="D584" s="228"/>
      <c r="E584" s="294"/>
      <c r="F584" s="262"/>
      <c r="G584" s="262"/>
      <c r="I584" s="262"/>
    </row>
    <row r="585" spans="1:9">
      <c r="A585" s="228"/>
      <c r="B585" s="228"/>
      <c r="C585" s="228"/>
      <c r="D585" s="228"/>
      <c r="E585" s="294"/>
      <c r="F585" s="262"/>
      <c r="G585" s="262"/>
      <c r="I585" s="262"/>
    </row>
    <row r="586" spans="1:9">
      <c r="A586" s="228"/>
      <c r="B586" s="228"/>
      <c r="C586" s="228"/>
      <c r="D586" s="228"/>
      <c r="E586" s="294"/>
      <c r="F586" s="262"/>
      <c r="G586" s="262"/>
      <c r="I586" s="262"/>
    </row>
    <row r="587" spans="1:9">
      <c r="A587" s="228"/>
      <c r="B587" s="228"/>
      <c r="C587" s="228"/>
      <c r="D587" s="228"/>
      <c r="E587" s="294"/>
      <c r="F587" s="262"/>
      <c r="G587" s="262"/>
      <c r="I587" s="262"/>
    </row>
    <row r="588" spans="1:9">
      <c r="A588" s="228"/>
      <c r="B588" s="228"/>
      <c r="C588" s="228"/>
      <c r="D588" s="228"/>
      <c r="E588" s="294"/>
      <c r="F588" s="262"/>
      <c r="G588" s="262"/>
      <c r="I588" s="262"/>
    </row>
    <row r="589" spans="1:9">
      <c r="A589" s="228"/>
      <c r="B589" s="228"/>
      <c r="C589" s="228"/>
      <c r="D589" s="228"/>
      <c r="E589" s="294"/>
      <c r="F589" s="262"/>
      <c r="G589" s="262"/>
      <c r="I589" s="262"/>
    </row>
    <row r="590" spans="1:9">
      <c r="A590" s="228"/>
      <c r="B590" s="228"/>
      <c r="C590" s="228"/>
      <c r="D590" s="228"/>
      <c r="E590" s="294"/>
      <c r="F590" s="262"/>
      <c r="G590" s="262"/>
      <c r="I590" s="262"/>
    </row>
    <row r="591" spans="1:9">
      <c r="A591" s="228"/>
      <c r="B591" s="228"/>
      <c r="C591" s="228"/>
      <c r="D591" s="228"/>
      <c r="E591" s="294"/>
      <c r="F591" s="262"/>
      <c r="G591" s="262"/>
      <c r="I591" s="262"/>
    </row>
    <row r="592" spans="1:9">
      <c r="A592" s="228"/>
      <c r="B592" s="228"/>
      <c r="C592" s="228"/>
      <c r="D592" s="228"/>
      <c r="E592" s="294"/>
      <c r="F592" s="262"/>
      <c r="G592" s="262"/>
      <c r="I592" s="262"/>
    </row>
    <row r="593" spans="1:9">
      <c r="A593" s="228"/>
      <c r="B593" s="228"/>
      <c r="C593" s="228"/>
      <c r="D593" s="228"/>
      <c r="E593" s="294"/>
      <c r="F593" s="262"/>
      <c r="G593" s="262"/>
      <c r="I593" s="262"/>
    </row>
    <row r="594" spans="1:9">
      <c r="A594" s="228"/>
      <c r="B594" s="228"/>
      <c r="C594" s="228"/>
      <c r="D594" s="228"/>
      <c r="E594" s="294"/>
      <c r="F594" s="262"/>
      <c r="G594" s="262"/>
      <c r="I594" s="262"/>
    </row>
    <row r="595" spans="1:9">
      <c r="A595" s="228"/>
      <c r="B595" s="228"/>
      <c r="C595" s="228"/>
      <c r="D595" s="228"/>
      <c r="E595" s="294"/>
      <c r="F595" s="262"/>
      <c r="G595" s="262"/>
      <c r="I595" s="262"/>
    </row>
    <row r="596" spans="1:9">
      <c r="A596" s="228"/>
      <c r="B596" s="228"/>
      <c r="C596" s="228"/>
      <c r="D596" s="228"/>
      <c r="E596" s="294"/>
      <c r="F596" s="262"/>
      <c r="G596" s="262"/>
      <c r="I596" s="262"/>
    </row>
    <row r="597" spans="1:9">
      <c r="A597" s="228"/>
      <c r="B597" s="228"/>
      <c r="C597" s="228"/>
      <c r="D597" s="228"/>
      <c r="E597" s="294"/>
      <c r="F597" s="262"/>
      <c r="G597" s="262"/>
      <c r="I597" s="262"/>
    </row>
    <row r="598" spans="1:9">
      <c r="A598" s="228"/>
      <c r="B598" s="228"/>
      <c r="C598" s="228"/>
      <c r="D598" s="228"/>
      <c r="E598" s="294"/>
      <c r="F598" s="262"/>
      <c r="G598" s="262"/>
      <c r="I598" s="262"/>
    </row>
    <row r="599" spans="1:9">
      <c r="F599" s="262"/>
      <c r="G599" s="262"/>
      <c r="I599" s="262"/>
    </row>
    <row r="600" spans="1:9">
      <c r="F600" s="262"/>
      <c r="G600" s="262"/>
      <c r="I600" s="262"/>
    </row>
    <row r="601" spans="1:9">
      <c r="F601" s="262"/>
      <c r="G601" s="262"/>
      <c r="I601" s="262"/>
    </row>
    <row r="602" spans="1:9">
      <c r="F602" s="262"/>
      <c r="G602" s="262"/>
      <c r="I602" s="262"/>
    </row>
    <row r="603" spans="1:9">
      <c r="F603" s="262"/>
      <c r="G603" s="262"/>
      <c r="I603" s="262"/>
    </row>
    <row r="604" spans="1:9">
      <c r="F604" s="262"/>
      <c r="G604" s="262"/>
      <c r="I604" s="262"/>
    </row>
    <row r="605" spans="1:9">
      <c r="F605" s="262"/>
      <c r="G605" s="262"/>
      <c r="I605" s="262"/>
    </row>
    <row r="606" spans="1:9">
      <c r="F606" s="262"/>
      <c r="G606" s="262"/>
      <c r="I606" s="262"/>
    </row>
    <row r="607" spans="1:9">
      <c r="F607" s="262"/>
      <c r="G607" s="262"/>
      <c r="I607" s="262"/>
    </row>
    <row r="608" spans="1:9">
      <c r="F608" s="262"/>
      <c r="G608" s="262"/>
      <c r="I608" s="262"/>
    </row>
    <row r="609" spans="6:9">
      <c r="F609" s="262"/>
      <c r="G609" s="262"/>
      <c r="I609" s="262"/>
    </row>
    <row r="610" spans="6:9">
      <c r="F610" s="262"/>
      <c r="G610" s="262"/>
      <c r="I610" s="262"/>
    </row>
    <row r="611" spans="6:9">
      <c r="F611" s="262"/>
      <c r="G611" s="262"/>
      <c r="I611" s="262"/>
    </row>
    <row r="612" spans="6:9">
      <c r="F612" s="262"/>
      <c r="G612" s="262"/>
      <c r="I612" s="262"/>
    </row>
    <row r="613" spans="6:9">
      <c r="F613" s="262"/>
      <c r="G613" s="262"/>
      <c r="I613" s="262"/>
    </row>
    <row r="614" spans="6:9">
      <c r="F614" s="262"/>
      <c r="G614" s="262"/>
      <c r="I614" s="262"/>
    </row>
  </sheetData>
  <mergeCells count="13">
    <mergeCell ref="A1:I1"/>
    <mergeCell ref="A527:E527"/>
    <mergeCell ref="F2:I2"/>
    <mergeCell ref="A3:D3"/>
    <mergeCell ref="E3:E4"/>
    <mergeCell ref="F3:H3"/>
    <mergeCell ref="I3:I4"/>
    <mergeCell ref="A56:I56"/>
    <mergeCell ref="F57:I57"/>
    <mergeCell ref="A58:D58"/>
    <mergeCell ref="E58:E59"/>
    <mergeCell ref="F58:H58"/>
    <mergeCell ref="I58:I59"/>
  </mergeCells>
  <printOptions horizontalCentered="1"/>
  <pageMargins left="0.6" right="0.6" top="1.25" bottom="0.7" header="0.5" footer="0.3"/>
  <pageSetup paperSize="9" scale="81" firstPageNumber="23" fitToWidth="0" fitToHeight="0" orientation="portrait" useFirstPageNumber="1" r:id="rId1"/>
  <headerFooter>
    <oddHeader xml:space="preserve">&amp;C&amp;"+,Regular"&amp;20
&amp;"Times New Roman,Bold"_________________________________________________________________&amp;R&amp;"Times New Roman,Regular"&amp;12
  مملكة البحرين 
  الحساب الختامي الموحد للدولة للسنة المالية المنتهية في 31 ديسمبر 2024
</oddHeader>
    <oddFooter>&amp;C&amp;"Arial,Bold"&amp;20_______________________________________________________&amp;"Arabic Transparent,Regular"&amp;14
&amp;"Times New Roman,Regular"&amp;16&amp;P</oddFooter>
  </headerFooter>
  <rowBreaks count="11" manualBreakCount="11">
    <brk id="55" max="9" man="1"/>
    <brk id="102" max="9" man="1"/>
    <brk id="146" max="9" man="1"/>
    <brk id="185" max="9" man="1"/>
    <brk id="233" max="9" man="1"/>
    <brk id="277" max="9" man="1"/>
    <brk id="328" max="9" man="1"/>
    <brk id="379" max="9" man="1"/>
    <brk id="417" max="9" man="1"/>
    <brk id="460" max="9" man="1"/>
    <brk id="510" max="9" man="1"/>
  </rowBreaks>
  <ignoredErrors>
    <ignoredError sqref="A4:D4 G527 A22:D22 G89:H89 G96:H96 G118:H118 A282:D282 A209:D209 A207:D208 A3:D3 G3:H3 A201:D202 A216:D216 A206:D206 A228:D228 A226:D226 A278:D280 A314:D314 A310:D310 A322:D329 A337:D337 A331:D334 H6:H15 A5:D9 H17:H18 A18:D18 H22:H24 A29:D29 H116:H117 H134:H136 H170:H171 H150:H157 A150:D152 H181 A181:D181 H187:H191 A187:D191 H196:H197 A196:D197 H215 A203:D203 H226 H278:H280 H246:H248 A246:D248 H250 A250:D250 H255:H256 A255:D256 H264 A264:D264 H286 H313 H315:H318 A315:D316 H338:H339 H346:H352 H367 H378 H388:H389 F393:H393 F523:G523 F525:G525 G5 A211:D212 A210:D210 H201:H203 H334 H516:H519 A113:D113 A89:D89 A80:D81 A302:D302 A154:D156 A153:D153 A303:D303 A46:D49 H60 A87:D88 H71:H73 A134:D136 A170:D171 A175:D176 H175:H176 A229:D229 H322:H329 A112:D112 A111:D111 A158:D158 A157:D157 A177:D177 A295:D295 H478:H482 A114:D114 H193:H194 H219:H224 A219:D224 H228:H229 A283:D284 A296:D297 H294:H296 G282:H282 H320:H321 A320:D321 H434:H440 H472:H473 G293:H293 H332 G345:H345 A367:D368 G368:H368 A117:D118 G287:H287 H283:H284 B123:D123 H494:H498 H341:H344 A64:D64 H64 H85 H95 A96:D96 H97:H99 A103:D110 H119:H130 A124:D130 A144:D144 H144:H145 H206:H212 H288:H292 A286:D292 H299:H301 A299:D301 H354:H365 A338:D349 H395:H400 H431 A66:D66 H90:H93 B95:D95 H142:H143 A141:D143 A318:D318 A317:D317 H394 H402:H411 H419 H425:H428 A145:D145 H513:H514 A215:D215 A262:D262 A101:D102 H66:H67 A67:D67 A71:D77 H81 A13:D15 A12:D12 A24:D24 A23:D23 H275:H276 A275:D276 H491 H101:H104 H106:H114 H421 H501:H511 A27:D28 A11:D11 A10:D10 A17:D17 A25:D25 A31:D31 A30:D30 A51:D54 A50:D50 A60:D60 A55:D55 A90:D93 A116:D116 A120:D122 B119:D119 A194:D194 A193:D193 H262 H521:H522 A85:D85 H75:H77 G340:H340 A351:D365 B350:D350 F489:H489 H525:H527 H442:H445 H447:H470 H46:H55 H484 A100:D100 A97:D97 A98:D98 A99:D99 A313:D313 A311:D311 A312:D312 A26:D26 E4:I4 E22 E209 E3 E201:E202 E216 E206 E228 E226 E278:E280 E314:H314 E310 E322:E329 E337:G337 E331:E334 E5:E9 E18 E29 E150:E152 E181 E187:E191 E196:E197 E246:E248 E250 E255:E256 E264 E315:E316 E211:E212 E89 E302 E154:E156 E46:E49 E87:E88 E134:E136 E170:E171 E175:E176 E112 E158 E114 E219:E224 E283:E284 E296:E297 E320:E321 E367:E368 E117:E118 E123 E96 E103:E110 E124:E130 E144 E286:E292 E299:E301 E338:E349 E141:E143 E318 E67 E71:E77 E13:E15 E24 E275:E276 E11 E31 E51:E54 E60 E120:E122 E119 E194 E85 E351:E365 E313 H25:H26 H27:H31 H474:H476 H379:H382 A293:D294 E293:E294 A281:D281 H281 E281 H158"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B44A1-4C9D-44B5-8F90-69B9E6DF476B}">
  <dimension ref="A1:J23"/>
  <sheetViews>
    <sheetView rightToLeft="1" view="pageBreakPreview" zoomScale="110" zoomScaleNormal="100" zoomScaleSheetLayoutView="110" workbookViewId="0">
      <selection sqref="A1:E1"/>
    </sheetView>
  </sheetViews>
  <sheetFormatPr defaultColWidth="9.140625" defaultRowHeight="21.75" customHeight="1"/>
  <cols>
    <col min="1" max="1" width="32.42578125" style="248" customWidth="1"/>
    <col min="2" max="3" width="15" style="71" bestFit="1" customWidth="1"/>
    <col min="4" max="4" width="10.42578125" style="98" customWidth="1"/>
    <col min="5" max="5" width="14.7109375" style="71" customWidth="1"/>
    <col min="6" max="6" width="8.42578125" style="298" customWidth="1"/>
    <col min="7" max="7" width="9.140625" style="248"/>
    <col min="8" max="8" width="12.85546875" style="248" bestFit="1" customWidth="1"/>
    <col min="9" max="9" width="12" style="248" bestFit="1" customWidth="1"/>
    <col min="10" max="10" width="12.85546875" style="248" bestFit="1" customWidth="1"/>
    <col min="11" max="16384" width="9.140625" style="248"/>
  </cols>
  <sheetData>
    <row r="1" spans="1:10" s="247" customFormat="1" ht="30.95" customHeight="1">
      <c r="A1" s="557" t="s">
        <v>902</v>
      </c>
      <c r="B1" s="557"/>
      <c r="C1" s="557"/>
      <c r="D1" s="557"/>
      <c r="E1" s="557"/>
    </row>
    <row r="2" spans="1:10" ht="21.6" customHeight="1">
      <c r="A2" s="523"/>
      <c r="B2" s="523"/>
      <c r="C2" s="523"/>
      <c r="D2" s="523"/>
      <c r="E2" s="524" t="s">
        <v>291</v>
      </c>
    </row>
    <row r="3" spans="1:10" ht="18" customHeight="1">
      <c r="A3" s="558" t="s">
        <v>1</v>
      </c>
      <c r="B3" s="560">
        <v>2024</v>
      </c>
      <c r="C3" s="560"/>
      <c r="D3" s="560"/>
      <c r="E3" s="561" t="s">
        <v>903</v>
      </c>
    </row>
    <row r="4" spans="1:10" s="249" customFormat="1" ht="36" customHeight="1">
      <c r="A4" s="559"/>
      <c r="B4" s="525" t="s">
        <v>293</v>
      </c>
      <c r="C4" s="526" t="s">
        <v>904</v>
      </c>
      <c r="D4" s="527" t="s">
        <v>905</v>
      </c>
      <c r="E4" s="562"/>
      <c r="F4" s="299"/>
    </row>
    <row r="5" spans="1:10" s="251" customFormat="1" ht="19.149999999999999" customHeight="1">
      <c r="A5" s="507" t="s">
        <v>906</v>
      </c>
      <c r="B5" s="70">
        <v>349313232</v>
      </c>
      <c r="C5" s="70">
        <v>395537804</v>
      </c>
      <c r="D5" s="508">
        <f t="shared" ref="D5:D9" si="0">C5/B5*100</f>
        <v>113.23298626145373</v>
      </c>
      <c r="E5" s="70">
        <v>393044826</v>
      </c>
      <c r="F5" s="300"/>
    </row>
    <row r="6" spans="1:10" s="252" customFormat="1" ht="19.149999999999999" customHeight="1">
      <c r="A6" s="399" t="s">
        <v>907</v>
      </c>
      <c r="B6" s="70">
        <v>14580000</v>
      </c>
      <c r="C6" s="70">
        <v>13790774</v>
      </c>
      <c r="D6" s="508">
        <f t="shared" si="0"/>
        <v>94.586927297668026</v>
      </c>
      <c r="E6" s="70">
        <v>13305216</v>
      </c>
      <c r="F6" s="275"/>
      <c r="H6" s="253"/>
    </row>
    <row r="7" spans="1:10" s="252" customFormat="1" ht="19.149999999999999" customHeight="1">
      <c r="A7" s="528" t="s">
        <v>284</v>
      </c>
      <c r="B7" s="70">
        <v>128000000</v>
      </c>
      <c r="C7" s="70">
        <v>132490003</v>
      </c>
      <c r="D7" s="508">
        <f t="shared" si="0"/>
        <v>103.50781484375</v>
      </c>
      <c r="E7" s="70">
        <v>141787974</v>
      </c>
      <c r="F7" s="144"/>
    </row>
    <row r="8" spans="1:10" s="252" customFormat="1" ht="19.149999999999999" customHeight="1">
      <c r="A8" s="507" t="s">
        <v>279</v>
      </c>
      <c r="B8" s="70">
        <v>35904000</v>
      </c>
      <c r="C8" s="70">
        <v>43948927</v>
      </c>
      <c r="D8" s="508">
        <f t="shared" si="0"/>
        <v>122.40677083333334</v>
      </c>
      <c r="E8" s="70">
        <v>48677744</v>
      </c>
      <c r="F8" s="144"/>
    </row>
    <row r="9" spans="1:10" s="252" customFormat="1" ht="19.149999999999999" customHeight="1">
      <c r="A9" s="528" t="s">
        <v>597</v>
      </c>
      <c r="B9" s="70">
        <v>21000000</v>
      </c>
      <c r="C9" s="70">
        <v>20732761</v>
      </c>
      <c r="D9" s="508">
        <f t="shared" si="0"/>
        <v>98.727433333333337</v>
      </c>
      <c r="E9" s="70">
        <v>20562088</v>
      </c>
      <c r="F9" s="301"/>
    </row>
    <row r="10" spans="1:10" s="252" customFormat="1" ht="19.149999999999999" customHeight="1">
      <c r="A10" s="528" t="s">
        <v>599</v>
      </c>
      <c r="B10" s="186">
        <v>0</v>
      </c>
      <c r="C10" s="186">
        <v>0</v>
      </c>
      <c r="D10" s="529" t="s">
        <v>908</v>
      </c>
      <c r="E10" s="70">
        <v>678885</v>
      </c>
      <c r="F10" s="301"/>
      <c r="J10" s="253"/>
    </row>
    <row r="11" spans="1:10" s="250" customFormat="1" ht="19.149999999999999" customHeight="1">
      <c r="A11" s="528" t="s">
        <v>909</v>
      </c>
      <c r="B11" s="70">
        <v>21000000</v>
      </c>
      <c r="C11" s="70">
        <v>22386119</v>
      </c>
      <c r="D11" s="508">
        <f t="shared" ref="D11:D18" si="1">C11/B11*100</f>
        <v>106.60056666666667</v>
      </c>
      <c r="E11" s="70">
        <v>22093086</v>
      </c>
      <c r="F11" s="301"/>
    </row>
    <row r="12" spans="1:10" s="252" customFormat="1" ht="19.149999999999999" customHeight="1">
      <c r="A12" s="528" t="s">
        <v>910</v>
      </c>
      <c r="B12" s="70">
        <v>21500000</v>
      </c>
      <c r="C12" s="70">
        <v>23929590</v>
      </c>
      <c r="D12" s="508">
        <f t="shared" si="1"/>
        <v>111.30041860465116</v>
      </c>
      <c r="E12" s="70">
        <v>23785116</v>
      </c>
      <c r="F12" s="301"/>
      <c r="H12" s="254"/>
      <c r="I12" s="72"/>
    </row>
    <row r="13" spans="1:10" s="250" customFormat="1" ht="19.149999999999999" customHeight="1">
      <c r="A13" s="507" t="s">
        <v>888</v>
      </c>
      <c r="B13" s="70">
        <v>177500000</v>
      </c>
      <c r="C13" s="70">
        <v>237506799</v>
      </c>
      <c r="D13" s="508">
        <f t="shared" si="1"/>
        <v>133.80664732394368</v>
      </c>
      <c r="E13" s="70">
        <v>228894107</v>
      </c>
      <c r="F13" s="301"/>
    </row>
    <row r="14" spans="1:10" s="252" customFormat="1" ht="33" customHeight="1">
      <c r="A14" s="507" t="s">
        <v>911</v>
      </c>
      <c r="B14" s="70">
        <v>61000000</v>
      </c>
      <c r="C14" s="70">
        <v>58510526</v>
      </c>
      <c r="D14" s="508">
        <f t="shared" si="1"/>
        <v>95.918895081967221</v>
      </c>
      <c r="E14" s="70">
        <v>58617762</v>
      </c>
      <c r="F14" s="301"/>
    </row>
    <row r="15" spans="1:10" s="252" customFormat="1" ht="19.149999999999999" customHeight="1">
      <c r="A15" s="528" t="s">
        <v>547</v>
      </c>
      <c r="B15" s="70">
        <v>900000</v>
      </c>
      <c r="C15" s="70">
        <v>420499</v>
      </c>
      <c r="D15" s="508">
        <f t="shared" si="1"/>
        <v>46.722111111111111</v>
      </c>
      <c r="E15" s="70">
        <v>672637</v>
      </c>
      <c r="F15" s="301"/>
    </row>
    <row r="16" spans="1:10" s="252" customFormat="1" ht="19.149999999999999" customHeight="1">
      <c r="A16" s="528" t="s">
        <v>544</v>
      </c>
      <c r="B16" s="70">
        <v>788000000</v>
      </c>
      <c r="C16" s="70">
        <v>945240897</v>
      </c>
      <c r="D16" s="508">
        <f t="shared" si="1"/>
        <v>119.95442855329949</v>
      </c>
      <c r="E16" s="70">
        <v>834976341</v>
      </c>
      <c r="F16" s="301"/>
    </row>
    <row r="17" spans="1:8" s="481" customFormat="1" ht="33" customHeight="1">
      <c r="A17" s="507" t="s">
        <v>912</v>
      </c>
      <c r="B17" s="70">
        <v>33400281</v>
      </c>
      <c r="C17" s="70">
        <v>79996475</v>
      </c>
      <c r="D17" s="508">
        <f t="shared" si="1"/>
        <v>239.50838916594742</v>
      </c>
      <c r="E17" s="70">
        <v>79489114</v>
      </c>
      <c r="F17" s="482"/>
    </row>
    <row r="18" spans="1:8" s="252" customFormat="1" ht="22.9" customHeight="1" thickBot="1">
      <c r="A18" s="509" t="s">
        <v>361</v>
      </c>
      <c r="B18" s="80">
        <f>SUM(B5:B17)</f>
        <v>1652097513</v>
      </c>
      <c r="C18" s="80">
        <f>SUM(C5:C17)</f>
        <v>1974491174</v>
      </c>
      <c r="D18" s="510">
        <f t="shared" si="1"/>
        <v>119.51420291254927</v>
      </c>
      <c r="E18" s="80">
        <f>SUM(E5:E17)</f>
        <v>1866584896</v>
      </c>
      <c r="F18" s="276"/>
    </row>
    <row r="19" spans="1:8" ht="21.75" customHeight="1" thickTop="1"/>
    <row r="20" spans="1:8" ht="21.75" customHeight="1">
      <c r="A20" s="255"/>
      <c r="D20" s="378"/>
    </row>
    <row r="22" spans="1:8" ht="21.75" customHeight="1">
      <c r="A22" s="71"/>
      <c r="C22" s="248"/>
      <c r="D22" s="71"/>
      <c r="F22" s="98"/>
      <c r="G22" s="71"/>
      <c r="H22" s="298"/>
    </row>
    <row r="23" spans="1:8" ht="67.150000000000006" customHeight="1">
      <c r="A23" s="256"/>
      <c r="B23" s="256"/>
      <c r="C23" s="563"/>
      <c r="D23" s="563"/>
      <c r="E23" s="563"/>
      <c r="F23" s="563"/>
      <c r="G23" s="71"/>
      <c r="H23" s="298"/>
    </row>
  </sheetData>
  <mergeCells count="5">
    <mergeCell ref="A1:E1"/>
    <mergeCell ref="A3:A4"/>
    <mergeCell ref="B3:D3"/>
    <mergeCell ref="E3:E4"/>
    <mergeCell ref="C23:F23"/>
  </mergeCells>
  <printOptions horizontalCentered="1"/>
  <pageMargins left="0.6" right="0.6" top="1.25" bottom="0.7" header="0.5" footer="0.3"/>
  <pageSetup paperSize="9" firstPageNumber="35" orientation="portrait" useFirstPageNumber="1" r:id="rId1"/>
  <headerFooter alignWithMargins="0">
    <oddHeader xml:space="preserve">&amp;L &amp;C&amp;"Times New Roman,Bold"&amp;17
&amp;20________________________________________________&amp;R&amp;"Times New Roman,Regular"&amp;11  
  مملكة البحرين 
  الحساب الختامي الموحد للدولة للسنة المالية المنتهية في 31 ديسمبر 2024
</oddHeader>
    <oddFooter>&amp;C&amp;"Arial,Bold"&amp;20___________________________________________&amp;"Arabic Transparent,Bold"
&amp;"Times New Roman,Regular"&amp;14&amp;P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741A-E959-4B0D-BD12-980BDBC1FC7B}">
  <dimension ref="A1:H47"/>
  <sheetViews>
    <sheetView rightToLeft="1" view="pageBreakPreview" zoomScale="130" zoomScaleNormal="100" zoomScaleSheetLayoutView="130" zoomScalePageLayoutView="140" workbookViewId="0">
      <selection sqref="A1:E1"/>
    </sheetView>
  </sheetViews>
  <sheetFormatPr defaultColWidth="6.7109375" defaultRowHeight="21.75" customHeight="1"/>
  <cols>
    <col min="1" max="1" width="40.85546875" style="246" customWidth="1"/>
    <col min="2" max="3" width="12.7109375" style="184" customWidth="1"/>
    <col min="4" max="4" width="8.7109375" style="4" customWidth="1"/>
    <col min="5" max="5" width="12.7109375" style="3" customWidth="1"/>
    <col min="6" max="6" width="6.7109375" style="236"/>
    <col min="7" max="8" width="11.5703125" style="236" hidden="1" customWidth="1"/>
    <col min="9" max="16384" width="6.7109375" style="236"/>
  </cols>
  <sheetData>
    <row r="1" spans="1:8" s="234" customFormat="1" ht="30.95" customHeight="1">
      <c r="A1" s="564" t="s">
        <v>913</v>
      </c>
      <c r="B1" s="564"/>
      <c r="C1" s="564"/>
      <c r="D1" s="564"/>
      <c r="E1" s="564"/>
    </row>
    <row r="2" spans="1:8" ht="18" customHeight="1">
      <c r="A2" s="111"/>
      <c r="B2" s="235"/>
      <c r="C2" s="235"/>
      <c r="D2" s="111"/>
      <c r="E2" s="400" t="s">
        <v>291</v>
      </c>
    </row>
    <row r="3" spans="1:8" s="237" customFormat="1" ht="15.95" customHeight="1">
      <c r="A3" s="565" t="s">
        <v>328</v>
      </c>
      <c r="B3" s="536">
        <v>2024</v>
      </c>
      <c r="C3" s="536"/>
      <c r="D3" s="536"/>
      <c r="E3" s="567" t="s">
        <v>914</v>
      </c>
    </row>
    <row r="4" spans="1:8" s="238" customFormat="1" ht="31.9" customHeight="1">
      <c r="A4" s="566"/>
      <c r="B4" s="448" t="s">
        <v>293</v>
      </c>
      <c r="C4" s="448" t="s">
        <v>904</v>
      </c>
      <c r="D4" s="69" t="s">
        <v>905</v>
      </c>
      <c r="E4" s="568"/>
    </row>
    <row r="5" spans="1:8" s="238" customFormat="1" ht="15" customHeight="1">
      <c r="A5" s="239" t="s">
        <v>337</v>
      </c>
      <c r="B5" s="372">
        <v>6100000</v>
      </c>
      <c r="C5" s="372">
        <v>6100000</v>
      </c>
      <c r="D5" s="401">
        <f t="shared" ref="D5:D46" si="0">C5/B5*100</f>
        <v>100</v>
      </c>
      <c r="E5" s="372">
        <v>6100000</v>
      </c>
      <c r="G5" s="238">
        <v>11</v>
      </c>
    </row>
    <row r="6" spans="1:8" s="238" customFormat="1" ht="15" customHeight="1">
      <c r="A6" s="399" t="s">
        <v>338</v>
      </c>
      <c r="B6" s="372">
        <v>998951</v>
      </c>
      <c r="C6" s="372">
        <v>995966</v>
      </c>
      <c r="D6" s="402">
        <f>C6/B6*100</f>
        <v>99.70118654468537</v>
      </c>
      <c r="E6" s="372">
        <v>3850</v>
      </c>
      <c r="G6" s="238">
        <v>12</v>
      </c>
    </row>
    <row r="7" spans="1:8" s="240" customFormat="1" ht="15" customHeight="1">
      <c r="A7" s="239" t="s">
        <v>2</v>
      </c>
      <c r="B7" s="164">
        <v>13606612</v>
      </c>
      <c r="C7" s="164">
        <v>13606612</v>
      </c>
      <c r="D7" s="401">
        <f t="shared" si="0"/>
        <v>100</v>
      </c>
      <c r="E7" s="164">
        <v>13115373</v>
      </c>
      <c r="G7" s="241">
        <v>13</v>
      </c>
      <c r="H7" s="107">
        <v>21997018</v>
      </c>
    </row>
    <row r="8" spans="1:8" s="240" customFormat="1" ht="15" customHeight="1">
      <c r="A8" s="239" t="s">
        <v>371</v>
      </c>
      <c r="B8" s="164">
        <v>3997</v>
      </c>
      <c r="C8" s="164">
        <v>3997</v>
      </c>
      <c r="D8" s="401">
        <f t="shared" si="0"/>
        <v>100</v>
      </c>
      <c r="E8" s="190">
        <v>0</v>
      </c>
      <c r="G8" s="241"/>
      <c r="H8" s="107"/>
    </row>
    <row r="9" spans="1:8" s="240" customFormat="1" ht="15" customHeight="1">
      <c r="A9" s="239" t="s">
        <v>9</v>
      </c>
      <c r="B9" s="164">
        <v>1000000</v>
      </c>
      <c r="C9" s="164">
        <v>937760</v>
      </c>
      <c r="D9" s="401">
        <f t="shared" si="0"/>
        <v>93.77600000000001</v>
      </c>
      <c r="E9" s="164">
        <v>986797</v>
      </c>
      <c r="G9" s="241">
        <v>16</v>
      </c>
      <c r="H9" s="107">
        <v>5671647</v>
      </c>
    </row>
    <row r="10" spans="1:8" s="240" customFormat="1" ht="15" customHeight="1">
      <c r="A10" s="239" t="s">
        <v>11</v>
      </c>
      <c r="B10" s="164">
        <v>400000</v>
      </c>
      <c r="C10" s="164">
        <v>91463</v>
      </c>
      <c r="D10" s="401">
        <f t="shared" si="0"/>
        <v>22.865750000000002</v>
      </c>
      <c r="E10" s="164">
        <v>31151</v>
      </c>
      <c r="G10" s="241"/>
      <c r="H10" s="107"/>
    </row>
    <row r="11" spans="1:8" s="240" customFormat="1" ht="15" customHeight="1">
      <c r="A11" s="239" t="s">
        <v>340</v>
      </c>
      <c r="B11" s="164">
        <v>14203314</v>
      </c>
      <c r="C11" s="164">
        <v>14203314</v>
      </c>
      <c r="D11" s="401">
        <f t="shared" si="0"/>
        <v>100</v>
      </c>
      <c r="E11" s="164">
        <v>13727673</v>
      </c>
      <c r="G11" s="241">
        <v>21</v>
      </c>
      <c r="H11" s="107">
        <v>5271730</v>
      </c>
    </row>
    <row r="12" spans="1:8" s="240" customFormat="1" ht="15" customHeight="1">
      <c r="A12" s="239" t="s">
        <v>341</v>
      </c>
      <c r="B12" s="164">
        <v>183727</v>
      </c>
      <c r="C12" s="164">
        <v>183727</v>
      </c>
      <c r="D12" s="401">
        <f t="shared" si="0"/>
        <v>100</v>
      </c>
      <c r="E12" s="372">
        <v>594140</v>
      </c>
      <c r="G12" s="241">
        <v>22</v>
      </c>
      <c r="H12" s="107">
        <v>10487893</v>
      </c>
    </row>
    <row r="13" spans="1:8" s="240" customFormat="1" ht="15" customHeight="1">
      <c r="A13" s="244" t="s">
        <v>342</v>
      </c>
      <c r="B13" s="164">
        <v>4230347</v>
      </c>
      <c r="C13" s="164">
        <v>4230347</v>
      </c>
      <c r="D13" s="401">
        <f t="shared" si="0"/>
        <v>100</v>
      </c>
      <c r="E13" s="164">
        <v>2919359</v>
      </c>
      <c r="G13" s="241">
        <v>23</v>
      </c>
      <c r="H13" s="107">
        <v>11601891</v>
      </c>
    </row>
    <row r="14" spans="1:8" s="240" customFormat="1" ht="15" customHeight="1">
      <c r="A14" s="244" t="s">
        <v>343</v>
      </c>
      <c r="B14" s="164">
        <v>50000</v>
      </c>
      <c r="C14" s="164">
        <v>24804</v>
      </c>
      <c r="D14" s="401">
        <f>C14/B14*100</f>
        <v>49.608000000000004</v>
      </c>
      <c r="E14" s="190">
        <v>0</v>
      </c>
      <c r="G14" s="241"/>
      <c r="H14" s="107"/>
    </row>
    <row r="15" spans="1:8" s="240" customFormat="1" ht="15" customHeight="1">
      <c r="A15" s="239" t="s">
        <v>372</v>
      </c>
      <c r="B15" s="164">
        <v>702933</v>
      </c>
      <c r="C15" s="164">
        <v>163976</v>
      </c>
      <c r="D15" s="401">
        <f t="shared" si="0"/>
        <v>23.327401046756947</v>
      </c>
      <c r="E15" s="164">
        <v>350343</v>
      </c>
      <c r="G15" s="243">
        <v>26</v>
      </c>
      <c r="H15" s="107">
        <v>5298704</v>
      </c>
    </row>
    <row r="16" spans="1:8" s="240" customFormat="1" ht="15" customHeight="1">
      <c r="A16" s="239" t="s">
        <v>15</v>
      </c>
      <c r="B16" s="77">
        <v>8720723</v>
      </c>
      <c r="C16" s="77">
        <v>8720723</v>
      </c>
      <c r="D16" s="401">
        <f t="shared" si="0"/>
        <v>100</v>
      </c>
      <c r="E16" s="70">
        <v>2041392</v>
      </c>
      <c r="G16" s="241">
        <v>28</v>
      </c>
      <c r="H16" s="107">
        <v>21478</v>
      </c>
    </row>
    <row r="17" spans="1:8" s="240" customFormat="1" ht="15" customHeight="1">
      <c r="A17" s="239" t="s">
        <v>345</v>
      </c>
      <c r="B17" s="164">
        <v>100000</v>
      </c>
      <c r="C17" s="164">
        <v>11669</v>
      </c>
      <c r="D17" s="401">
        <f t="shared" si="0"/>
        <v>11.669</v>
      </c>
      <c r="E17" s="164">
        <v>29352</v>
      </c>
      <c r="G17" s="243"/>
      <c r="H17" s="107"/>
    </row>
    <row r="18" spans="1:8" s="240" customFormat="1" ht="15" customHeight="1">
      <c r="A18" s="239" t="s">
        <v>347</v>
      </c>
      <c r="B18" s="164">
        <v>2074702</v>
      </c>
      <c r="C18" s="164">
        <v>2074702</v>
      </c>
      <c r="D18" s="401">
        <f t="shared" si="0"/>
        <v>100</v>
      </c>
      <c r="E18" s="164">
        <v>5189473</v>
      </c>
      <c r="G18" s="241">
        <v>34</v>
      </c>
      <c r="H18" s="107">
        <v>4603811</v>
      </c>
    </row>
    <row r="19" spans="1:8" s="240" customFormat="1" ht="15" customHeight="1">
      <c r="A19" s="239" t="s">
        <v>348</v>
      </c>
      <c r="B19" s="164">
        <v>90000000</v>
      </c>
      <c r="C19" s="164">
        <v>72276825</v>
      </c>
      <c r="D19" s="401">
        <f t="shared" si="0"/>
        <v>80.307583333333326</v>
      </c>
      <c r="E19" s="164">
        <v>89820446</v>
      </c>
      <c r="G19" s="241">
        <v>36</v>
      </c>
      <c r="H19" s="107">
        <v>143004455</v>
      </c>
    </row>
    <row r="20" spans="1:8" s="240" customFormat="1" ht="15" customHeight="1">
      <c r="A20" s="242" t="s">
        <v>350</v>
      </c>
      <c r="B20" s="164">
        <v>3492449</v>
      </c>
      <c r="C20" s="164">
        <v>3492449</v>
      </c>
      <c r="D20" s="401">
        <f t="shared" si="0"/>
        <v>100</v>
      </c>
      <c r="E20" s="164">
        <v>4225076</v>
      </c>
      <c r="G20" s="241"/>
      <c r="H20" s="107"/>
    </row>
    <row r="21" spans="1:8" s="240" customFormat="1" ht="15" customHeight="1">
      <c r="A21" s="242" t="s">
        <v>20</v>
      </c>
      <c r="B21" s="164">
        <v>689568</v>
      </c>
      <c r="C21" s="164">
        <v>544550</v>
      </c>
      <c r="D21" s="401">
        <f t="shared" si="0"/>
        <v>78.969731774096246</v>
      </c>
      <c r="E21" s="164">
        <v>309322</v>
      </c>
      <c r="G21" s="241">
        <v>41</v>
      </c>
      <c r="H21" s="107">
        <v>195681</v>
      </c>
    </row>
    <row r="22" spans="1:8" s="240" customFormat="1" ht="15" customHeight="1">
      <c r="A22" s="244" t="s">
        <v>21</v>
      </c>
      <c r="B22" s="164">
        <v>69907114</v>
      </c>
      <c r="C22" s="164">
        <v>84235759</v>
      </c>
      <c r="D22" s="401">
        <f t="shared" si="0"/>
        <v>120.49669079458781</v>
      </c>
      <c r="E22" s="164">
        <v>69707589</v>
      </c>
      <c r="G22" s="241">
        <v>46</v>
      </c>
      <c r="H22" s="107">
        <v>62029663</v>
      </c>
    </row>
    <row r="23" spans="1:8" s="240" customFormat="1" ht="15" customHeight="1">
      <c r="A23" s="239" t="s">
        <v>23</v>
      </c>
      <c r="B23" s="164">
        <v>4539251</v>
      </c>
      <c r="C23" s="164">
        <v>4539251</v>
      </c>
      <c r="D23" s="401">
        <f t="shared" si="0"/>
        <v>100</v>
      </c>
      <c r="E23" s="164">
        <v>6930507</v>
      </c>
      <c r="G23" s="243">
        <v>48</v>
      </c>
      <c r="H23" s="107">
        <v>3708048</v>
      </c>
    </row>
    <row r="24" spans="1:8" s="240" customFormat="1" ht="15" customHeight="1">
      <c r="A24" s="239" t="s">
        <v>25</v>
      </c>
      <c r="B24" s="164">
        <v>1645183</v>
      </c>
      <c r="C24" s="164">
        <v>1645183</v>
      </c>
      <c r="D24" s="401">
        <f t="shared" si="0"/>
        <v>100</v>
      </c>
      <c r="E24" s="164">
        <v>617863</v>
      </c>
      <c r="G24" s="241">
        <v>50</v>
      </c>
      <c r="H24" s="107">
        <v>4070533</v>
      </c>
    </row>
    <row r="25" spans="1:8" s="240" customFormat="1" ht="15" customHeight="1">
      <c r="A25" s="239" t="s">
        <v>31</v>
      </c>
      <c r="B25" s="364">
        <v>0</v>
      </c>
      <c r="C25" s="364">
        <v>0</v>
      </c>
      <c r="D25" s="496">
        <v>0</v>
      </c>
      <c r="E25" s="372">
        <v>82221</v>
      </c>
      <c r="G25" s="241">
        <v>55</v>
      </c>
      <c r="H25" s="107">
        <v>6348337</v>
      </c>
    </row>
    <row r="26" spans="1:8" s="240" customFormat="1" ht="15" customHeight="1">
      <c r="A26" s="239" t="s">
        <v>1017</v>
      </c>
      <c r="B26" s="372">
        <v>300</v>
      </c>
      <c r="C26" s="164">
        <v>300</v>
      </c>
      <c r="D26" s="401">
        <f t="shared" si="0"/>
        <v>100</v>
      </c>
      <c r="E26" s="164">
        <v>11743</v>
      </c>
      <c r="G26" s="241"/>
      <c r="H26" s="107"/>
    </row>
    <row r="27" spans="1:8" s="240" customFormat="1" ht="15" customHeight="1">
      <c r="A27" s="239" t="s">
        <v>30</v>
      </c>
      <c r="B27" s="164">
        <v>15576</v>
      </c>
      <c r="C27" s="164">
        <v>15576</v>
      </c>
      <c r="D27" s="401">
        <f t="shared" si="0"/>
        <v>100</v>
      </c>
      <c r="E27" s="164">
        <v>3729</v>
      </c>
      <c r="G27" s="241">
        <v>60</v>
      </c>
      <c r="H27" s="107">
        <v>93671803</v>
      </c>
    </row>
    <row r="28" spans="1:8" s="240" customFormat="1" ht="15" customHeight="1">
      <c r="A28" s="239" t="s">
        <v>915</v>
      </c>
      <c r="B28" s="164">
        <v>45990771</v>
      </c>
      <c r="C28" s="164">
        <v>44492101</v>
      </c>
      <c r="D28" s="401">
        <f t="shared" si="0"/>
        <v>96.741367958367135</v>
      </c>
      <c r="E28" s="164">
        <v>33111782</v>
      </c>
      <c r="G28" s="241">
        <v>66</v>
      </c>
      <c r="H28" s="107">
        <v>6609206</v>
      </c>
    </row>
    <row r="29" spans="1:8" s="240" customFormat="1" ht="15" customHeight="1">
      <c r="A29" s="239" t="s">
        <v>374</v>
      </c>
      <c r="B29" s="164">
        <v>4000000</v>
      </c>
      <c r="C29" s="164">
        <v>2348662</v>
      </c>
      <c r="D29" s="401">
        <f t="shared" si="0"/>
        <v>58.716549999999998</v>
      </c>
      <c r="E29" s="164">
        <v>1690689</v>
      </c>
      <c r="G29" s="241"/>
      <c r="H29" s="107"/>
    </row>
    <row r="30" spans="1:8" s="240" customFormat="1" ht="15" customHeight="1">
      <c r="A30" s="239" t="s">
        <v>36</v>
      </c>
      <c r="B30" s="164">
        <v>7112516</v>
      </c>
      <c r="C30" s="164">
        <v>7112516</v>
      </c>
      <c r="D30" s="401">
        <f t="shared" si="0"/>
        <v>100</v>
      </c>
      <c r="E30" s="164">
        <v>5660716</v>
      </c>
      <c r="G30" s="241">
        <v>70</v>
      </c>
      <c r="H30" s="107">
        <v>3000000</v>
      </c>
    </row>
    <row r="31" spans="1:8" s="240" customFormat="1" ht="15.75" customHeight="1">
      <c r="A31" s="239" t="s">
        <v>52</v>
      </c>
      <c r="B31" s="164">
        <v>785904</v>
      </c>
      <c r="C31" s="164">
        <v>785904</v>
      </c>
      <c r="D31" s="401">
        <f t="shared" si="0"/>
        <v>100</v>
      </c>
      <c r="E31" s="164">
        <v>626396</v>
      </c>
      <c r="G31" s="241">
        <v>72</v>
      </c>
      <c r="H31" s="107">
        <v>175796</v>
      </c>
    </row>
    <row r="32" spans="1:8" s="240" customFormat="1" ht="15" customHeight="1">
      <c r="A32" s="239" t="s">
        <v>38</v>
      </c>
      <c r="B32" s="164">
        <v>454027</v>
      </c>
      <c r="C32" s="77">
        <v>454027</v>
      </c>
      <c r="D32" s="401">
        <f t="shared" si="0"/>
        <v>100</v>
      </c>
      <c r="E32" s="77">
        <v>372391</v>
      </c>
      <c r="G32" s="241"/>
      <c r="H32" s="107"/>
    </row>
    <row r="33" spans="1:8" s="240" customFormat="1" ht="15" customHeight="1">
      <c r="A33" s="239" t="s">
        <v>355</v>
      </c>
      <c r="B33" s="164">
        <v>50000</v>
      </c>
      <c r="C33" s="164">
        <v>29898</v>
      </c>
      <c r="D33" s="401">
        <f t="shared" si="0"/>
        <v>59.796000000000006</v>
      </c>
      <c r="E33" s="164">
        <v>135500</v>
      </c>
      <c r="G33" s="241">
        <v>76</v>
      </c>
      <c r="H33" s="107">
        <v>105607</v>
      </c>
    </row>
    <row r="34" spans="1:8" s="240" customFormat="1" ht="15" customHeight="1">
      <c r="A34" s="244" t="s">
        <v>356</v>
      </c>
      <c r="B34" s="164">
        <v>3728426</v>
      </c>
      <c r="C34" s="164">
        <v>3728426</v>
      </c>
      <c r="D34" s="401">
        <f t="shared" si="0"/>
        <v>100</v>
      </c>
      <c r="E34" s="164">
        <v>5536498</v>
      </c>
      <c r="G34" s="241">
        <v>77</v>
      </c>
      <c r="H34" s="107">
        <v>1063630</v>
      </c>
    </row>
    <row r="35" spans="1:8" s="240" customFormat="1" ht="15" customHeight="1">
      <c r="A35" s="244" t="s">
        <v>41</v>
      </c>
      <c r="B35" s="372">
        <v>2346855</v>
      </c>
      <c r="C35" s="372">
        <v>2346855</v>
      </c>
      <c r="D35" s="401">
        <f t="shared" si="0"/>
        <v>100</v>
      </c>
      <c r="E35" s="372">
        <v>8218175</v>
      </c>
      <c r="G35" s="241"/>
      <c r="H35" s="107"/>
    </row>
    <row r="36" spans="1:8" s="240" customFormat="1" ht="15" customHeight="1">
      <c r="A36" s="239" t="s">
        <v>43</v>
      </c>
      <c r="B36" s="164">
        <v>104043</v>
      </c>
      <c r="C36" s="164">
        <v>104043</v>
      </c>
      <c r="D36" s="401">
        <f t="shared" si="0"/>
        <v>100</v>
      </c>
      <c r="E36" s="164">
        <v>69749</v>
      </c>
      <c r="G36" s="241">
        <v>78</v>
      </c>
      <c r="H36" s="107">
        <v>434961</v>
      </c>
    </row>
    <row r="37" spans="1:8" s="240" customFormat="1" ht="15" customHeight="1">
      <c r="A37" s="239" t="s">
        <v>46</v>
      </c>
      <c r="B37" s="164">
        <v>600000</v>
      </c>
      <c r="C37" s="164">
        <v>481219</v>
      </c>
      <c r="D37" s="401">
        <f t="shared" si="0"/>
        <v>80.203166666666675</v>
      </c>
      <c r="E37" s="164">
        <v>490670</v>
      </c>
      <c r="G37" s="241">
        <v>83</v>
      </c>
      <c r="H37" s="107">
        <v>1138004</v>
      </c>
    </row>
    <row r="38" spans="1:8" s="240" customFormat="1" ht="15" customHeight="1">
      <c r="A38" s="239" t="s">
        <v>49</v>
      </c>
      <c r="B38" s="164">
        <v>1000000</v>
      </c>
      <c r="C38" s="164">
        <v>998516</v>
      </c>
      <c r="D38" s="401">
        <f t="shared" si="0"/>
        <v>99.851599999999991</v>
      </c>
      <c r="E38" s="164">
        <v>1070239</v>
      </c>
      <c r="G38" s="241">
        <v>88</v>
      </c>
      <c r="H38" s="107">
        <v>15923320</v>
      </c>
    </row>
    <row r="39" spans="1:8" s="240" customFormat="1" ht="15" customHeight="1">
      <c r="A39" s="239" t="s">
        <v>51</v>
      </c>
      <c r="B39" s="164">
        <v>1023933</v>
      </c>
      <c r="C39" s="164">
        <v>1023933</v>
      </c>
      <c r="D39" s="401">
        <f t="shared" si="0"/>
        <v>100</v>
      </c>
      <c r="E39" s="164">
        <v>69643</v>
      </c>
      <c r="G39" s="245"/>
    </row>
    <row r="40" spans="1:8" s="240" customFormat="1" ht="25.5">
      <c r="A40" s="518" t="s">
        <v>1030</v>
      </c>
      <c r="B40" s="164">
        <v>1458900</v>
      </c>
      <c r="C40" s="164">
        <v>1458900</v>
      </c>
      <c r="D40" s="401">
        <f t="shared" si="0"/>
        <v>100</v>
      </c>
      <c r="E40" s="164">
        <v>1230089</v>
      </c>
      <c r="G40" s="245"/>
    </row>
    <row r="41" spans="1:8" s="240" customFormat="1" ht="15" customHeight="1">
      <c r="A41" s="239" t="s">
        <v>357</v>
      </c>
      <c r="B41" s="77">
        <v>300000</v>
      </c>
      <c r="C41" s="77">
        <v>196891</v>
      </c>
      <c r="D41" s="401">
        <f t="shared" si="0"/>
        <v>65.63033333333334</v>
      </c>
      <c r="E41" s="77">
        <v>210913</v>
      </c>
      <c r="G41" s="245"/>
    </row>
    <row r="42" spans="1:8" s="240" customFormat="1" ht="15">
      <c r="A42" s="239" t="s">
        <v>55</v>
      </c>
      <c r="B42" s="77">
        <v>327785</v>
      </c>
      <c r="C42" s="77">
        <v>327785</v>
      </c>
      <c r="D42" s="401">
        <f>C42/B42*100</f>
        <v>100</v>
      </c>
      <c r="E42" s="511">
        <v>0</v>
      </c>
      <c r="G42" s="245"/>
    </row>
    <row r="43" spans="1:8" s="240" customFormat="1" ht="15">
      <c r="A43" s="239" t="s">
        <v>358</v>
      </c>
      <c r="B43" s="77">
        <v>4512021</v>
      </c>
      <c r="C43" s="77">
        <v>4512021</v>
      </c>
      <c r="D43" s="401">
        <f t="shared" si="0"/>
        <v>100</v>
      </c>
      <c r="E43" s="77">
        <v>1238692</v>
      </c>
      <c r="G43" s="245"/>
    </row>
    <row r="44" spans="1:8" s="240" customFormat="1" ht="15" customHeight="1">
      <c r="A44" s="239" t="s">
        <v>359</v>
      </c>
      <c r="B44" s="77">
        <v>100000</v>
      </c>
      <c r="C44" s="77">
        <v>51289</v>
      </c>
      <c r="D44" s="402">
        <f t="shared" si="0"/>
        <v>51.288999999999994</v>
      </c>
      <c r="E44" s="70">
        <v>145283</v>
      </c>
      <c r="G44" s="245"/>
    </row>
    <row r="45" spans="1:8" s="240" customFormat="1" ht="15">
      <c r="A45" s="239" t="s">
        <v>586</v>
      </c>
      <c r="B45" s="77">
        <v>2440072</v>
      </c>
      <c r="C45" s="77">
        <f>2440072+1</f>
        <v>2440073</v>
      </c>
      <c r="D45" s="401">
        <f t="shared" si="0"/>
        <v>100.00004098239724</v>
      </c>
      <c r="E45" s="70">
        <v>548447</v>
      </c>
      <c r="G45" s="245"/>
    </row>
    <row r="46" spans="1:8" s="240" customFormat="1" ht="18" customHeight="1" thickBot="1">
      <c r="A46" s="362" t="s">
        <v>361</v>
      </c>
      <c r="B46" s="80">
        <f>SUM(B5:B45)</f>
        <v>299000000</v>
      </c>
      <c r="C46" s="80">
        <f>SUM(C5:C45)</f>
        <v>290992012</v>
      </c>
      <c r="D46" s="403">
        <f t="shared" si="0"/>
        <v>97.321743143812711</v>
      </c>
      <c r="E46" s="80">
        <f>SUM(E5:E45)</f>
        <v>277223271</v>
      </c>
    </row>
    <row r="47" spans="1:8" ht="21.75" customHeight="1" thickTop="1"/>
  </sheetData>
  <mergeCells count="4">
    <mergeCell ref="A1:E1"/>
    <mergeCell ref="A3:A4"/>
    <mergeCell ref="B3:D3"/>
    <mergeCell ref="E3:E4"/>
  </mergeCells>
  <printOptions horizontalCentered="1"/>
  <pageMargins left="0.6" right="0.6" top="1.25" bottom="0.7" header="0.5" footer="0.3"/>
  <pageSetup paperSize="9" scale="97" firstPageNumber="36" orientation="portrait" useFirstPageNumber="1" r:id="rId1"/>
  <headerFooter alignWithMargins="0">
    <oddHeader xml:space="preserve">&amp;C&amp;"+,Bold"&amp;17
&amp;"Times New Roman,Bold"&amp;20__________________________________________________________________&amp;R&amp;"Times New Roman,Regular"&amp;11  
  مملكة البحرين 
  الحساب الختامي الموحد للدولة للسنة المالية المنتهية في 31 ديسمبر 2024
</oddHeader>
    <oddFooter>&amp;C&amp;"Arial,Bold"&amp;20____________________________________________&amp;"Arabic Transparent,Regular"&amp;14
&amp;"Times New Roman,Regular"&amp;P</oddFooter>
  </headerFooter>
  <ignoredErrors>
    <ignoredError sqref="D46"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
  <sheetViews>
    <sheetView rightToLeft="1" showWhiteSpace="0" view="pageBreakPreview" zoomScaleNormal="100" zoomScaleSheetLayoutView="100" workbookViewId="0">
      <selection activeCell="J9" sqref="J9"/>
    </sheetView>
  </sheetViews>
  <sheetFormatPr defaultColWidth="9.140625" defaultRowHeight="32.25"/>
  <cols>
    <col min="1" max="16384" width="9.140625" style="1"/>
  </cols>
  <sheetData>
    <row r="1" spans="1:9">
      <c r="A1" s="569" t="s">
        <v>916</v>
      </c>
      <c r="B1" s="569"/>
      <c r="C1" s="569"/>
      <c r="D1" s="569"/>
      <c r="E1" s="569"/>
      <c r="F1" s="569"/>
      <c r="G1" s="569"/>
      <c r="H1" s="569"/>
      <c r="I1" s="569"/>
    </row>
    <row r="2" spans="1:9">
      <c r="A2" s="569" t="s">
        <v>917</v>
      </c>
      <c r="B2" s="569"/>
      <c r="C2" s="569"/>
      <c r="D2" s="569"/>
      <c r="E2" s="569"/>
      <c r="F2" s="569"/>
      <c r="G2" s="569"/>
      <c r="H2" s="569"/>
      <c r="I2" s="569"/>
    </row>
    <row r="3" spans="1:9">
      <c r="A3" s="569" t="s">
        <v>918</v>
      </c>
      <c r="B3" s="569"/>
      <c r="C3" s="569"/>
      <c r="D3" s="569"/>
      <c r="E3" s="569"/>
      <c r="F3" s="569"/>
      <c r="G3" s="569"/>
      <c r="H3" s="569"/>
      <c r="I3" s="569"/>
    </row>
    <row r="4" spans="1:9">
      <c r="A4" s="2"/>
      <c r="B4" s="2"/>
      <c r="C4" s="2"/>
      <c r="D4" s="2"/>
      <c r="E4" s="2"/>
      <c r="F4" s="2"/>
      <c r="G4" s="2"/>
      <c r="H4" s="2"/>
      <c r="I4" s="2"/>
    </row>
  </sheetData>
  <customSheetViews>
    <customSheetView guid="{59AEDEC5-F969-4EC4-8B7C-A5FABAF15261}" showPageBreaks="1" view="pageBreakPreview" showRuler="0">
      <selection activeCell="J10" sqref="J10"/>
      <pageMargins left="0" right="0" top="0" bottom="0" header="0" footer="0"/>
      <pageSetup paperSize="9" orientation="portrait" r:id="rId1"/>
      <headerFooter alignWithMargins="0"/>
    </customSheetView>
    <customSheetView guid="{8B0CEBC0-8CF2-4235-AE87-6B90A4C21969}" showPageBreaks="1" view="pageBreakPreview" showRuler="0">
      <selection activeCell="J10" sqref="J10"/>
      <pageMargins left="0" right="0" top="0" bottom="0" header="0" footer="0"/>
      <pageSetup paperSize="9" orientation="portrait" r:id="rId2"/>
      <headerFooter alignWithMargins="0"/>
    </customSheetView>
  </customSheetViews>
  <mergeCells count="3">
    <mergeCell ref="A1:I1"/>
    <mergeCell ref="A2:I2"/>
    <mergeCell ref="A3:I3"/>
  </mergeCells>
  <phoneticPr fontId="20" type="noConversion"/>
  <printOptions horizontalCentered="1" verticalCentered="1"/>
  <pageMargins left="0.7" right="0.7" top="1.25" bottom="0.7" header="0.5" footer="0.25"/>
  <pageSetup paperSize="9"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6"/>
  <sheetViews>
    <sheetView rightToLeft="1" view="pageBreakPreview" zoomScale="130" zoomScaleNormal="110" zoomScaleSheetLayoutView="130" zoomScalePageLayoutView="150" workbookViewId="0">
      <selection sqref="A1:D1"/>
    </sheetView>
  </sheetViews>
  <sheetFormatPr defaultColWidth="9.140625" defaultRowHeight="13.5"/>
  <cols>
    <col min="1" max="1" width="39.140625" style="8" customWidth="1"/>
    <col min="2" max="2" width="15" style="5" customWidth="1"/>
    <col min="3" max="3" width="16.7109375" style="7" customWidth="1"/>
    <col min="4" max="4" width="16.7109375" style="6" customWidth="1"/>
    <col min="5" max="5" width="10.5703125" style="5" bestFit="1" customWidth="1"/>
    <col min="6" max="7" width="9.140625" style="5"/>
    <col min="8" max="8" width="12.85546875" style="5" customWidth="1"/>
    <col min="9" max="9" width="9.7109375" style="5" customWidth="1"/>
    <col min="10" max="16384" width="9.140625" style="5"/>
  </cols>
  <sheetData>
    <row r="1" spans="1:9" ht="30.95" customHeight="1">
      <c r="A1" s="570" t="s">
        <v>919</v>
      </c>
      <c r="B1" s="547"/>
      <c r="C1" s="547"/>
      <c r="D1" s="547"/>
    </row>
    <row r="2" spans="1:9" ht="21.6" customHeight="1">
      <c r="A2" s="106" t="s">
        <v>333</v>
      </c>
      <c r="B2" s="106"/>
      <c r="C2" s="84"/>
      <c r="D2" s="165" t="s">
        <v>291</v>
      </c>
    </row>
    <row r="3" spans="1:9" s="11" customFormat="1" ht="28.9" customHeight="1">
      <c r="A3" s="79" t="s">
        <v>1</v>
      </c>
      <c r="B3" s="79" t="s">
        <v>333</v>
      </c>
      <c r="C3" s="79">
        <v>2024</v>
      </c>
      <c r="D3" s="79">
        <v>2023</v>
      </c>
      <c r="E3" s="15"/>
    </row>
    <row r="4" spans="1:9" s="11" customFormat="1" ht="19.899999999999999" customHeight="1">
      <c r="A4" s="166" t="s">
        <v>920</v>
      </c>
      <c r="B4" s="167"/>
      <c r="C4" s="168"/>
      <c r="D4" s="168"/>
      <c r="I4" s="14"/>
    </row>
    <row r="5" spans="1:9" s="11" customFormat="1" ht="19.899999999999999" customHeight="1">
      <c r="A5" s="166" t="s">
        <v>921</v>
      </c>
      <c r="B5" s="169"/>
      <c r="C5" s="170"/>
      <c r="D5" s="170"/>
      <c r="I5" s="14"/>
    </row>
    <row r="6" spans="1:9" s="11" customFormat="1" ht="19.899999999999999" customHeight="1">
      <c r="A6" s="171" t="s">
        <v>922</v>
      </c>
      <c r="B6" s="167"/>
      <c r="C6" s="449">
        <v>1775553267</v>
      </c>
      <c r="D6" s="450">
        <v>1961041579</v>
      </c>
      <c r="I6" s="14"/>
    </row>
    <row r="7" spans="1:9" s="11" customFormat="1" ht="19.899999999999999" customHeight="1">
      <c r="A7" s="171" t="s">
        <v>923</v>
      </c>
      <c r="B7" s="167"/>
      <c r="C7" s="449">
        <v>811837383</v>
      </c>
      <c r="D7" s="450">
        <v>797102714</v>
      </c>
      <c r="I7" s="14"/>
    </row>
    <row r="8" spans="1:9" s="11" customFormat="1" ht="19.899999999999999" customHeight="1">
      <c r="A8" s="171" t="s">
        <v>924</v>
      </c>
      <c r="B8" s="167"/>
      <c r="C8" s="449">
        <v>44256728</v>
      </c>
      <c r="D8" s="450">
        <v>51397592</v>
      </c>
      <c r="I8" s="14"/>
    </row>
    <row r="9" spans="1:9" s="11" customFormat="1" ht="19.899999999999999" customHeight="1">
      <c r="A9" s="171" t="s">
        <v>925</v>
      </c>
      <c r="B9" s="167"/>
      <c r="C9" s="449">
        <v>25127045</v>
      </c>
      <c r="D9" s="450">
        <v>33791070</v>
      </c>
      <c r="I9" s="14"/>
    </row>
    <row r="10" spans="1:9" s="11" customFormat="1" ht="19.899999999999999" customHeight="1">
      <c r="A10" s="172" t="s">
        <v>926</v>
      </c>
      <c r="B10" s="167"/>
      <c r="C10" s="451">
        <f>SUM(C6:C9)</f>
        <v>2656774423</v>
      </c>
      <c r="D10" s="451">
        <f>SUM(D6:D9)</f>
        <v>2843332955</v>
      </c>
      <c r="I10" s="14"/>
    </row>
    <row r="11" spans="1:9" s="9" customFormat="1" ht="19.899999999999999" customHeight="1">
      <c r="A11" s="166" t="s">
        <v>927</v>
      </c>
      <c r="B11" s="173"/>
      <c r="C11" s="450"/>
      <c r="D11" s="450"/>
      <c r="I11" s="13"/>
    </row>
    <row r="12" spans="1:9" s="11" customFormat="1" ht="19.899999999999999" customHeight="1">
      <c r="A12" s="171" t="s">
        <v>928</v>
      </c>
      <c r="B12" s="173"/>
      <c r="C12" s="449">
        <v>-1337346315</v>
      </c>
      <c r="D12" s="450">
        <v>-1332093625</v>
      </c>
      <c r="G12" s="146"/>
    </row>
    <row r="13" spans="1:9" s="11" customFormat="1" ht="19.899999999999999" customHeight="1">
      <c r="A13" s="171" t="s">
        <v>929</v>
      </c>
      <c r="B13" s="167"/>
      <c r="C13" s="449">
        <v>-246231651</v>
      </c>
      <c r="D13" s="450">
        <v>-241352270</v>
      </c>
      <c r="E13" s="12"/>
      <c r="G13" s="146"/>
    </row>
    <row r="14" spans="1:9" s="9" customFormat="1" ht="19.899999999999999" customHeight="1">
      <c r="A14" s="171" t="s">
        <v>930</v>
      </c>
      <c r="B14" s="167"/>
      <c r="C14" s="449">
        <v>-52959107</v>
      </c>
      <c r="D14" s="450">
        <v>-74308681</v>
      </c>
      <c r="E14" s="10"/>
      <c r="G14" s="145"/>
    </row>
    <row r="15" spans="1:9" s="9" customFormat="1" ht="19.899999999999999" customHeight="1">
      <c r="A15" s="171" t="s">
        <v>931</v>
      </c>
      <c r="B15" s="167"/>
      <c r="C15" s="449">
        <v>-38274062</v>
      </c>
      <c r="D15" s="450">
        <v>-35270214</v>
      </c>
      <c r="E15" s="10"/>
      <c r="G15" s="145"/>
    </row>
    <row r="16" spans="1:9" s="9" customFormat="1" ht="19.899999999999999" customHeight="1">
      <c r="A16" s="171" t="s">
        <v>932</v>
      </c>
      <c r="B16" s="167"/>
      <c r="C16" s="449">
        <v>-544345187</v>
      </c>
      <c r="D16" s="450">
        <v>-508890374</v>
      </c>
      <c r="E16" s="10"/>
      <c r="G16" s="145"/>
    </row>
    <row r="17" spans="1:7" s="9" customFormat="1" ht="19.899999999999999" customHeight="1">
      <c r="A17" s="171" t="s">
        <v>933</v>
      </c>
      <c r="B17" s="167"/>
      <c r="C17" s="449">
        <v>-1375792252</v>
      </c>
      <c r="D17" s="450">
        <v>-1292028699</v>
      </c>
      <c r="E17" s="10"/>
      <c r="G17" s="145"/>
    </row>
    <row r="18" spans="1:7" s="9" customFormat="1" ht="19.899999999999999" customHeight="1">
      <c r="A18" s="171" t="s">
        <v>934</v>
      </c>
      <c r="B18" s="167"/>
      <c r="C18" s="449">
        <v>-161331819</v>
      </c>
      <c r="D18" s="450">
        <v>-68121996</v>
      </c>
      <c r="E18" s="10"/>
      <c r="G18" s="145"/>
    </row>
    <row r="19" spans="1:7" s="9" customFormat="1" ht="19.5" customHeight="1">
      <c r="A19" s="171" t="s">
        <v>935</v>
      </c>
      <c r="B19" s="167"/>
      <c r="C19" s="449">
        <v>-81605319</v>
      </c>
      <c r="D19" s="450">
        <v>-64884741</v>
      </c>
      <c r="G19" s="145"/>
    </row>
    <row r="20" spans="1:7" s="9" customFormat="1" ht="19.899999999999999" customHeight="1">
      <c r="A20" s="172" t="s">
        <v>936</v>
      </c>
      <c r="B20" s="167"/>
      <c r="C20" s="451">
        <f>SUM(C12:C19)</f>
        <v>-3837885712</v>
      </c>
      <c r="D20" s="451">
        <f>SUM(D12:D19)</f>
        <v>-3616950600</v>
      </c>
    </row>
    <row r="21" spans="1:7" s="9" customFormat="1" ht="19.899999999999999" customHeight="1">
      <c r="A21" s="171" t="s">
        <v>937</v>
      </c>
      <c r="B21" s="169"/>
      <c r="C21" s="451">
        <f>C10+C20</f>
        <v>-1181111289</v>
      </c>
      <c r="D21" s="451">
        <f>D10+D20</f>
        <v>-773617645</v>
      </c>
    </row>
    <row r="22" spans="1:7" s="9" customFormat="1" ht="19.899999999999999" customHeight="1">
      <c r="A22" s="166" t="s">
        <v>938</v>
      </c>
      <c r="B22" s="167"/>
      <c r="C22" s="450"/>
      <c r="D22" s="450"/>
      <c r="G22" s="145"/>
    </row>
    <row r="23" spans="1:7" s="9" customFormat="1" ht="19.899999999999999" customHeight="1">
      <c r="A23" s="171" t="s">
        <v>939</v>
      </c>
      <c r="B23" s="167"/>
      <c r="C23" s="449">
        <v>-309114058</v>
      </c>
      <c r="D23" s="450">
        <v>-310330616</v>
      </c>
      <c r="G23" s="145"/>
    </row>
    <row r="24" spans="1:7" s="9" customFormat="1" ht="19.899999999999999" customHeight="1">
      <c r="A24" s="171" t="s">
        <v>940</v>
      </c>
      <c r="B24" s="167"/>
      <c r="C24" s="449">
        <v>-12025171</v>
      </c>
      <c r="D24" s="450">
        <v>-13296285</v>
      </c>
      <c r="G24" s="145"/>
    </row>
    <row r="25" spans="1:7" s="9" customFormat="1" ht="19.899999999999999" customHeight="1">
      <c r="A25" s="171" t="s">
        <v>941</v>
      </c>
      <c r="B25" s="167"/>
      <c r="C25" s="449">
        <v>162839125</v>
      </c>
      <c r="D25" s="450">
        <v>106970584</v>
      </c>
      <c r="G25" s="145"/>
    </row>
    <row r="26" spans="1:7" s="9" customFormat="1" ht="19.899999999999999" customHeight="1">
      <c r="A26" s="171" t="s">
        <v>942</v>
      </c>
      <c r="B26" s="167"/>
      <c r="C26" s="449">
        <v>559196</v>
      </c>
      <c r="D26" s="450">
        <v>679082</v>
      </c>
      <c r="G26" s="145"/>
    </row>
    <row r="27" spans="1:7" s="9" customFormat="1" ht="19.899999999999999" customHeight="1">
      <c r="A27" s="172" t="s">
        <v>943</v>
      </c>
      <c r="B27" s="167"/>
      <c r="C27" s="451">
        <f>SUM(C23:C26)</f>
        <v>-157740908</v>
      </c>
      <c r="D27" s="451">
        <f>SUM(D23:D26)</f>
        <v>-215977235</v>
      </c>
    </row>
    <row r="28" spans="1:7" s="9" customFormat="1" ht="19.899999999999999" customHeight="1">
      <c r="A28" s="166" t="s">
        <v>944</v>
      </c>
      <c r="B28" s="169"/>
      <c r="C28" s="450"/>
      <c r="D28" s="449"/>
    </row>
    <row r="29" spans="1:7" s="9" customFormat="1" ht="19.899999999999999" customHeight="1">
      <c r="A29" s="171" t="s">
        <v>945</v>
      </c>
      <c r="B29" s="169"/>
      <c r="C29" s="449">
        <v>8073936707</v>
      </c>
      <c r="D29" s="450">
        <v>7957124564</v>
      </c>
    </row>
    <row r="30" spans="1:7" s="9" customFormat="1" ht="19.899999999999999" customHeight="1">
      <c r="A30" s="171" t="s">
        <v>946</v>
      </c>
      <c r="B30" s="169"/>
      <c r="C30" s="449">
        <v>-6628070806</v>
      </c>
      <c r="D30" s="450">
        <v>-6798472465</v>
      </c>
    </row>
    <row r="31" spans="1:7" s="9" customFormat="1" ht="19.899999999999999" customHeight="1">
      <c r="A31" s="172" t="s">
        <v>947</v>
      </c>
      <c r="B31" s="169"/>
      <c r="C31" s="451">
        <f>SUM(C29:C30)</f>
        <v>1445865901</v>
      </c>
      <c r="D31" s="451">
        <f>SUM(D29:D30)</f>
        <v>1158652099</v>
      </c>
    </row>
    <row r="32" spans="1:7" s="9" customFormat="1" ht="19.899999999999999" customHeight="1" thickBot="1">
      <c r="A32" s="171" t="s">
        <v>948</v>
      </c>
      <c r="B32" s="167"/>
      <c r="C32" s="452">
        <f>C21+C27+C31</f>
        <v>107013704</v>
      </c>
      <c r="D32" s="452">
        <f>D21+D27+D31</f>
        <v>169057219</v>
      </c>
    </row>
    <row r="33" spans="1:4" ht="14.25" thickTop="1">
      <c r="A33" s="16"/>
      <c r="B33" s="7"/>
      <c r="D33" s="22"/>
    </row>
    <row r="34" spans="1:4">
      <c r="A34" s="16"/>
      <c r="B34" s="7"/>
      <c r="D34" s="22"/>
    </row>
    <row r="35" spans="1:4">
      <c r="A35" s="16"/>
      <c r="B35" s="7"/>
      <c r="D35" s="22"/>
    </row>
    <row r="36" spans="1:4">
      <c r="A36" s="16"/>
      <c r="B36" s="7"/>
      <c r="D36" s="22"/>
    </row>
  </sheetData>
  <mergeCells count="1">
    <mergeCell ref="A1:D1"/>
  </mergeCells>
  <printOptions horizontalCentered="1"/>
  <pageMargins left="0.6" right="0.6" top="1.25" bottom="0.7" header="0.5" footer="0.3"/>
  <pageSetup paperSize="9" firstPageNumber="38" orientation="portrait" useFirstPageNumber="1" r:id="rId1"/>
  <headerFooter alignWithMargins="0">
    <oddHeader xml:space="preserve">&amp;C&amp;"Times New Roman,Bold"&amp;17
&amp;20__________________________________________________________________&amp;R&amp;"Times New Roman,Regular"&amp;11  
  مملكة البحرين 
  ملحقات الحساب الختامي الموحد للدولة للسنة المالية المنتهية في 31 ديسمبر 2024
</oddHeader>
    <oddFooter>&amp;C&amp;"Arial,Bold"&amp;20___________________________________________&amp;"Arabic Transparent,Regular"&amp;14
&amp;"Times New Roman,Regular"&amp;P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52"/>
  <sheetViews>
    <sheetView rightToLeft="1" view="pageBreakPreview" zoomScaleNormal="100" zoomScaleSheetLayoutView="100" zoomScalePageLayoutView="120" workbookViewId="0">
      <selection sqref="A1:E1"/>
    </sheetView>
  </sheetViews>
  <sheetFormatPr defaultColWidth="9.140625" defaultRowHeight="12.75"/>
  <cols>
    <col min="1" max="1" width="8.7109375" style="76" customWidth="1"/>
    <col min="2" max="2" width="32.5703125" style="75" customWidth="1"/>
    <col min="3" max="3" width="10.85546875" style="75" customWidth="1"/>
    <col min="4" max="4" width="17.85546875" style="324" customWidth="1"/>
    <col min="5" max="5" width="17" style="75" customWidth="1"/>
    <col min="6" max="7" width="9.140625" style="75"/>
    <col min="8" max="8" width="10.28515625" style="75" bestFit="1" customWidth="1"/>
    <col min="9" max="16384" width="9.140625" style="75"/>
  </cols>
  <sheetData>
    <row r="1" spans="1:5" s="105" customFormat="1" ht="30.95" customHeight="1">
      <c r="A1" s="547" t="s">
        <v>949</v>
      </c>
      <c r="B1" s="547"/>
      <c r="C1" s="547"/>
      <c r="D1" s="547"/>
      <c r="E1" s="547"/>
    </row>
    <row r="2" spans="1:5" ht="21.6" customHeight="1">
      <c r="A2" s="78"/>
      <c r="B2" s="81"/>
      <c r="C2" s="81"/>
      <c r="D2" s="321"/>
      <c r="E2" s="174" t="s">
        <v>291</v>
      </c>
    </row>
    <row r="3" spans="1:5" ht="28.9" customHeight="1">
      <c r="A3" s="108" t="s">
        <v>950</v>
      </c>
      <c r="B3" s="108" t="s">
        <v>951</v>
      </c>
      <c r="C3" s="108"/>
      <c r="D3" s="117" t="s">
        <v>1004</v>
      </c>
      <c r="E3" s="117" t="s">
        <v>952</v>
      </c>
    </row>
    <row r="4" spans="1:5" s="113" customFormat="1" ht="22.9" customHeight="1">
      <c r="A4" s="101">
        <v>1</v>
      </c>
      <c r="B4" s="115" t="s">
        <v>953</v>
      </c>
      <c r="C4" s="115"/>
      <c r="D4" s="453">
        <v>875310</v>
      </c>
      <c r="E4" s="175">
        <v>2638104</v>
      </c>
    </row>
    <row r="5" spans="1:5" s="113" customFormat="1" ht="22.9" customHeight="1">
      <c r="A5" s="101">
        <v>2</v>
      </c>
      <c r="B5" s="115" t="s">
        <v>954</v>
      </c>
      <c r="C5" s="115"/>
      <c r="D5" s="453">
        <v>17223294</v>
      </c>
      <c r="E5" s="175">
        <v>9134514</v>
      </c>
    </row>
    <row r="6" spans="1:5" s="113" customFormat="1" ht="22.9" customHeight="1">
      <c r="A6" s="101">
        <v>3</v>
      </c>
      <c r="B6" s="115" t="s">
        <v>955</v>
      </c>
      <c r="C6" s="115"/>
      <c r="D6" s="453">
        <v>607139</v>
      </c>
      <c r="E6" s="175">
        <v>1422272</v>
      </c>
    </row>
    <row r="7" spans="1:5" s="113" customFormat="1" ht="22.9" customHeight="1">
      <c r="A7" s="101">
        <v>4</v>
      </c>
      <c r="B7" s="115" t="s">
        <v>956</v>
      </c>
      <c r="C7" s="115"/>
      <c r="D7" s="453">
        <v>256465</v>
      </c>
      <c r="E7" s="175">
        <v>392907</v>
      </c>
    </row>
    <row r="8" spans="1:5" s="113" customFormat="1" ht="22.9" customHeight="1">
      <c r="A8" s="101">
        <v>5</v>
      </c>
      <c r="B8" s="115" t="s">
        <v>957</v>
      </c>
      <c r="C8" s="115"/>
      <c r="D8" s="453">
        <v>777519</v>
      </c>
      <c r="E8" s="175">
        <v>902848</v>
      </c>
    </row>
    <row r="9" spans="1:5" s="113" customFormat="1" ht="22.9" customHeight="1">
      <c r="A9" s="101">
        <v>6</v>
      </c>
      <c r="B9" s="115" t="s">
        <v>873</v>
      </c>
      <c r="C9" s="115"/>
      <c r="D9" s="453">
        <v>6122741</v>
      </c>
      <c r="E9" s="175">
        <v>3160346</v>
      </c>
    </row>
    <row r="10" spans="1:5" s="113" customFormat="1" ht="22.9" customHeight="1">
      <c r="A10" s="101">
        <v>7</v>
      </c>
      <c r="B10" s="571" t="s">
        <v>267</v>
      </c>
      <c r="C10" s="571"/>
      <c r="D10" s="453">
        <v>1059873</v>
      </c>
      <c r="E10" s="175">
        <v>5586507</v>
      </c>
    </row>
    <row r="11" spans="1:5" s="113" customFormat="1" ht="22.9" customHeight="1">
      <c r="A11" s="101">
        <v>8</v>
      </c>
      <c r="B11" s="115" t="s">
        <v>958</v>
      </c>
      <c r="C11" s="115"/>
      <c r="D11" s="453">
        <v>44788434</v>
      </c>
      <c r="E11" s="175">
        <v>31030255</v>
      </c>
    </row>
    <row r="12" spans="1:5" s="113" customFormat="1" ht="22.9" customHeight="1">
      <c r="A12" s="100" t="s">
        <v>908</v>
      </c>
      <c r="B12" s="112" t="s">
        <v>959</v>
      </c>
      <c r="C12" s="112"/>
      <c r="D12" s="454">
        <v>30132233</v>
      </c>
      <c r="E12" s="271">
        <v>24613257</v>
      </c>
    </row>
    <row r="13" spans="1:5" s="113" customFormat="1" ht="24" customHeight="1" thickBot="1">
      <c r="A13" s="110"/>
      <c r="B13" s="109" t="s">
        <v>361</v>
      </c>
      <c r="C13" s="82"/>
      <c r="D13" s="185">
        <f>SUM(D4:D12)</f>
        <v>101843008</v>
      </c>
      <c r="E13" s="185">
        <f>SUM(E4:E12)</f>
        <v>78881010</v>
      </c>
    </row>
    <row r="14" spans="1:5" ht="35.25" customHeight="1" thickTop="1">
      <c r="A14" s="102"/>
      <c r="B14" s="104"/>
      <c r="C14" s="104"/>
      <c r="D14" s="322"/>
      <c r="E14" s="103"/>
    </row>
    <row r="15" spans="1:5" s="65" customFormat="1" ht="25.5" customHeight="1">
      <c r="A15" s="572" t="s">
        <v>960</v>
      </c>
      <c r="B15" s="572"/>
      <c r="C15" s="114"/>
      <c r="D15" s="323"/>
      <c r="E15" s="66"/>
    </row>
    <row r="16" spans="1:5" s="65" customFormat="1" ht="54.75" customHeight="1">
      <c r="A16" s="573" t="s">
        <v>961</v>
      </c>
      <c r="B16" s="573"/>
      <c r="C16" s="573"/>
      <c r="D16" s="573"/>
      <c r="E16" s="573"/>
    </row>
    <row r="17" spans="1:5" ht="21.75" customHeight="1">
      <c r="A17" s="116"/>
      <c r="B17" s="116"/>
      <c r="C17" s="116"/>
      <c r="D17" s="116"/>
      <c r="E17" s="116"/>
    </row>
    <row r="18" spans="1:5" ht="21.75" customHeight="1">
      <c r="A18" s="116"/>
      <c r="B18" s="116"/>
      <c r="C18" s="116"/>
      <c r="D18" s="116"/>
      <c r="E18" s="116"/>
    </row>
    <row r="19" spans="1:5" ht="6" customHeight="1">
      <c r="A19" s="116"/>
      <c r="B19" s="116"/>
      <c r="C19" s="116"/>
      <c r="D19" s="116"/>
      <c r="E19" s="116"/>
    </row>
    <row r="20" spans="1:5" ht="3.75" customHeight="1">
      <c r="A20" s="116"/>
      <c r="B20" s="116"/>
      <c r="C20" s="116"/>
      <c r="D20" s="116"/>
      <c r="E20" s="116"/>
    </row>
    <row r="21" spans="1:5">
      <c r="A21" s="78"/>
      <c r="B21" s="81"/>
      <c r="C21" s="81"/>
      <c r="E21" s="81"/>
    </row>
    <row r="22" spans="1:5">
      <c r="A22" s="78"/>
      <c r="B22" s="81"/>
      <c r="C22" s="81"/>
      <c r="E22" s="81"/>
    </row>
    <row r="23" spans="1:5">
      <c r="A23" s="78"/>
      <c r="B23" s="81"/>
      <c r="C23" s="81"/>
      <c r="E23" s="81"/>
    </row>
    <row r="24" spans="1:5">
      <c r="A24" s="78"/>
      <c r="B24" s="81"/>
      <c r="C24" s="81"/>
      <c r="E24" s="81"/>
    </row>
    <row r="25" spans="1:5">
      <c r="A25" s="78"/>
      <c r="B25" s="81"/>
      <c r="C25" s="81"/>
      <c r="E25" s="81"/>
    </row>
    <row r="26" spans="1:5">
      <c r="A26" s="78"/>
      <c r="B26" s="81"/>
      <c r="C26" s="81"/>
      <c r="E26" s="81"/>
    </row>
    <row r="27" spans="1:5">
      <c r="A27" s="78"/>
      <c r="B27" s="81"/>
      <c r="C27" s="81"/>
      <c r="E27" s="81"/>
    </row>
    <row r="28" spans="1:5">
      <c r="A28" s="78"/>
      <c r="B28" s="81"/>
      <c r="C28" s="81"/>
      <c r="E28" s="81"/>
    </row>
    <row r="29" spans="1:5">
      <c r="A29" s="78"/>
      <c r="B29" s="81"/>
      <c r="C29" s="81"/>
      <c r="E29" s="81"/>
    </row>
    <row r="30" spans="1:5">
      <c r="A30" s="78"/>
      <c r="B30" s="81"/>
      <c r="C30" s="81"/>
      <c r="E30" s="81"/>
    </row>
    <row r="31" spans="1:5">
      <c r="A31" s="78"/>
      <c r="B31" s="81"/>
      <c r="C31" s="81"/>
      <c r="E31" s="81"/>
    </row>
    <row r="32" spans="1:5">
      <c r="A32" s="78"/>
      <c r="B32" s="81"/>
      <c r="C32" s="81"/>
      <c r="E32" s="81"/>
    </row>
    <row r="33" spans="1:5">
      <c r="A33" s="78"/>
      <c r="B33" s="81"/>
      <c r="C33" s="81"/>
      <c r="E33" s="81"/>
    </row>
    <row r="34" spans="1:5">
      <c r="A34" s="78"/>
      <c r="B34" s="81"/>
      <c r="C34" s="81"/>
      <c r="E34" s="81"/>
    </row>
    <row r="35" spans="1:5">
      <c r="A35" s="78"/>
      <c r="B35" s="81"/>
      <c r="C35" s="81"/>
      <c r="E35" s="81"/>
    </row>
    <row r="36" spans="1:5">
      <c r="A36" s="78"/>
      <c r="B36" s="81"/>
      <c r="C36" s="81"/>
      <c r="E36" s="81"/>
    </row>
    <row r="37" spans="1:5">
      <c r="A37" s="78"/>
      <c r="B37" s="81"/>
      <c r="C37" s="81"/>
      <c r="E37" s="81"/>
    </row>
    <row r="38" spans="1:5">
      <c r="A38" s="78"/>
      <c r="B38" s="81"/>
      <c r="C38" s="81"/>
      <c r="E38" s="81"/>
    </row>
    <row r="39" spans="1:5">
      <c r="A39" s="78"/>
      <c r="B39" s="81"/>
      <c r="C39" s="81"/>
      <c r="E39" s="81"/>
    </row>
    <row r="40" spans="1:5">
      <c r="A40" s="78"/>
      <c r="B40" s="81"/>
      <c r="C40" s="81"/>
      <c r="E40" s="81"/>
    </row>
    <row r="41" spans="1:5">
      <c r="A41" s="78"/>
      <c r="B41" s="81"/>
      <c r="C41" s="81"/>
      <c r="E41" s="81"/>
    </row>
    <row r="42" spans="1:5">
      <c r="A42" s="78"/>
      <c r="B42" s="81"/>
      <c r="C42" s="81"/>
      <c r="E42" s="81"/>
    </row>
    <row r="43" spans="1:5">
      <c r="A43" s="78"/>
      <c r="B43" s="81"/>
      <c r="C43" s="81"/>
      <c r="E43" s="81"/>
    </row>
    <row r="44" spans="1:5">
      <c r="A44" s="78"/>
      <c r="B44" s="81"/>
      <c r="C44" s="81"/>
      <c r="E44" s="81"/>
    </row>
    <row r="45" spans="1:5">
      <c r="A45" s="78"/>
      <c r="B45" s="81"/>
      <c r="C45" s="81"/>
      <c r="E45" s="81"/>
    </row>
    <row r="46" spans="1:5">
      <c r="A46" s="78"/>
      <c r="B46" s="81"/>
      <c r="C46" s="81"/>
      <c r="E46" s="81"/>
    </row>
    <row r="47" spans="1:5">
      <c r="A47" s="78"/>
      <c r="B47" s="81"/>
      <c r="C47" s="81"/>
      <c r="E47" s="81"/>
    </row>
    <row r="48" spans="1:5">
      <c r="A48" s="78"/>
      <c r="B48" s="81"/>
      <c r="C48" s="81"/>
      <c r="E48" s="81"/>
    </row>
    <row r="49" spans="1:5">
      <c r="A49" s="78"/>
      <c r="B49" s="81"/>
      <c r="C49" s="81"/>
      <c r="E49" s="81"/>
    </row>
    <row r="50" spans="1:5">
      <c r="A50" s="78"/>
      <c r="B50" s="81"/>
      <c r="C50" s="81"/>
      <c r="E50" s="81"/>
    </row>
    <row r="51" spans="1:5">
      <c r="A51" s="78"/>
      <c r="B51" s="81"/>
      <c r="C51" s="81"/>
      <c r="E51" s="81"/>
    </row>
    <row r="52" spans="1:5">
      <c r="A52" s="78"/>
      <c r="B52" s="81"/>
      <c r="C52" s="81"/>
      <c r="E52" s="81"/>
    </row>
    <row r="53" spans="1:5">
      <c r="A53" s="78"/>
      <c r="B53" s="81"/>
      <c r="C53" s="81"/>
      <c r="E53" s="81"/>
    </row>
    <row r="54" spans="1:5">
      <c r="A54" s="78"/>
      <c r="B54" s="81"/>
      <c r="C54" s="81"/>
      <c r="E54" s="81"/>
    </row>
    <row r="55" spans="1:5">
      <c r="A55" s="78"/>
      <c r="B55" s="81"/>
      <c r="C55" s="81"/>
      <c r="E55" s="81"/>
    </row>
    <row r="56" spans="1:5">
      <c r="A56" s="78"/>
      <c r="B56" s="81"/>
      <c r="C56" s="81"/>
      <c r="E56" s="81"/>
    </row>
    <row r="57" spans="1:5">
      <c r="A57" s="78"/>
      <c r="B57" s="81"/>
      <c r="C57" s="81"/>
      <c r="E57" s="81"/>
    </row>
    <row r="58" spans="1:5">
      <c r="A58" s="78"/>
      <c r="B58" s="81"/>
      <c r="C58" s="81"/>
      <c r="E58" s="81"/>
    </row>
    <row r="59" spans="1:5">
      <c r="A59" s="78"/>
      <c r="B59" s="81"/>
      <c r="C59" s="81"/>
      <c r="E59" s="81"/>
    </row>
    <row r="60" spans="1:5">
      <c r="A60" s="78"/>
      <c r="B60" s="81"/>
      <c r="C60" s="81"/>
      <c r="E60" s="81"/>
    </row>
    <row r="61" spans="1:5">
      <c r="A61" s="78"/>
      <c r="B61" s="81"/>
      <c r="C61" s="81"/>
      <c r="E61" s="81"/>
    </row>
    <row r="62" spans="1:5">
      <c r="A62" s="78"/>
      <c r="B62" s="81"/>
      <c r="C62" s="81"/>
      <c r="E62" s="81"/>
    </row>
    <row r="63" spans="1:5">
      <c r="A63" s="78"/>
      <c r="B63" s="81"/>
      <c r="C63" s="81"/>
      <c r="E63" s="81"/>
    </row>
    <row r="64" spans="1:5">
      <c r="A64" s="78"/>
      <c r="B64" s="81"/>
      <c r="C64" s="81"/>
      <c r="E64" s="81"/>
    </row>
    <row r="65" spans="1:5">
      <c r="A65" s="78"/>
      <c r="B65" s="81"/>
      <c r="C65" s="81"/>
      <c r="E65" s="81"/>
    </row>
    <row r="66" spans="1:5">
      <c r="A66" s="78"/>
      <c r="B66" s="81"/>
      <c r="C66" s="81"/>
      <c r="E66" s="81"/>
    </row>
    <row r="67" spans="1:5">
      <c r="A67" s="78"/>
      <c r="B67" s="81"/>
      <c r="C67" s="81"/>
      <c r="E67" s="81"/>
    </row>
    <row r="68" spans="1:5">
      <c r="A68" s="78"/>
      <c r="B68" s="81"/>
      <c r="C68" s="81"/>
      <c r="E68" s="81"/>
    </row>
    <row r="69" spans="1:5">
      <c r="A69" s="78"/>
      <c r="B69" s="81"/>
      <c r="C69" s="81"/>
      <c r="E69" s="81"/>
    </row>
    <row r="70" spans="1:5">
      <c r="A70" s="78"/>
      <c r="B70" s="81"/>
      <c r="C70" s="81"/>
      <c r="E70" s="81"/>
    </row>
    <row r="71" spans="1:5">
      <c r="A71" s="78"/>
      <c r="B71" s="81"/>
      <c r="C71" s="81"/>
      <c r="E71" s="81"/>
    </row>
    <row r="72" spans="1:5">
      <c r="A72" s="78"/>
      <c r="B72" s="81"/>
      <c r="C72" s="81"/>
      <c r="E72" s="81"/>
    </row>
    <row r="73" spans="1:5">
      <c r="A73" s="78"/>
      <c r="B73" s="81"/>
      <c r="C73" s="81"/>
      <c r="E73" s="81"/>
    </row>
    <row r="74" spans="1:5">
      <c r="A74" s="78"/>
      <c r="B74" s="81"/>
      <c r="C74" s="81"/>
      <c r="E74" s="81"/>
    </row>
    <row r="75" spans="1:5">
      <c r="A75" s="78"/>
      <c r="B75" s="81"/>
      <c r="C75" s="81"/>
      <c r="E75" s="81"/>
    </row>
    <row r="76" spans="1:5">
      <c r="A76" s="78"/>
      <c r="B76" s="81"/>
      <c r="C76" s="81"/>
      <c r="E76" s="81"/>
    </row>
    <row r="77" spans="1:5">
      <c r="A77" s="78"/>
      <c r="B77" s="81"/>
      <c r="C77" s="81"/>
      <c r="E77" s="81"/>
    </row>
    <row r="78" spans="1:5">
      <c r="A78" s="78"/>
      <c r="B78" s="81"/>
      <c r="C78" s="81"/>
      <c r="E78" s="81"/>
    </row>
    <row r="79" spans="1:5">
      <c r="A79" s="78"/>
      <c r="B79" s="81"/>
      <c r="C79" s="81"/>
      <c r="E79" s="81"/>
    </row>
    <row r="80" spans="1:5">
      <c r="A80" s="78"/>
      <c r="B80" s="81"/>
      <c r="C80" s="81"/>
      <c r="E80" s="81"/>
    </row>
    <row r="81" spans="1:5">
      <c r="A81" s="78"/>
      <c r="B81" s="81"/>
      <c r="C81" s="81"/>
      <c r="E81" s="81"/>
    </row>
    <row r="82" spans="1:5">
      <c r="A82" s="78"/>
      <c r="B82" s="81"/>
      <c r="C82" s="81"/>
      <c r="E82" s="81"/>
    </row>
    <row r="83" spans="1:5">
      <c r="A83" s="78"/>
      <c r="B83" s="81"/>
      <c r="C83" s="81"/>
      <c r="E83" s="81"/>
    </row>
    <row r="84" spans="1:5">
      <c r="A84" s="78"/>
      <c r="B84" s="81"/>
      <c r="C84" s="81"/>
      <c r="E84" s="81"/>
    </row>
    <row r="85" spans="1:5">
      <c r="A85" s="78"/>
      <c r="B85" s="81"/>
      <c r="C85" s="81"/>
      <c r="E85" s="81"/>
    </row>
    <row r="86" spans="1:5">
      <c r="A86" s="78"/>
      <c r="B86" s="81"/>
      <c r="C86" s="81"/>
      <c r="E86" s="81"/>
    </row>
    <row r="87" spans="1:5">
      <c r="A87" s="78"/>
      <c r="B87" s="81"/>
      <c r="C87" s="81"/>
      <c r="E87" s="81"/>
    </row>
    <row r="88" spans="1:5">
      <c r="A88" s="78"/>
      <c r="B88" s="81"/>
      <c r="C88" s="81"/>
      <c r="E88" s="81"/>
    </row>
    <row r="89" spans="1:5">
      <c r="A89" s="78"/>
      <c r="B89" s="81"/>
      <c r="C89" s="81"/>
      <c r="E89" s="81"/>
    </row>
    <row r="90" spans="1:5">
      <c r="A90" s="78"/>
      <c r="B90" s="81"/>
      <c r="C90" s="81"/>
      <c r="E90" s="81"/>
    </row>
    <row r="91" spans="1:5">
      <c r="A91" s="78"/>
      <c r="B91" s="81"/>
      <c r="C91" s="81"/>
      <c r="E91" s="81"/>
    </row>
    <row r="92" spans="1:5">
      <c r="A92" s="78"/>
      <c r="B92" s="81"/>
      <c r="C92" s="81"/>
      <c r="E92" s="81"/>
    </row>
    <row r="93" spans="1:5">
      <c r="A93" s="78"/>
      <c r="B93" s="81"/>
      <c r="C93" s="81"/>
      <c r="E93" s="81"/>
    </row>
    <row r="94" spans="1:5">
      <c r="A94" s="78"/>
      <c r="B94" s="81"/>
      <c r="C94" s="81"/>
      <c r="E94" s="81"/>
    </row>
    <row r="95" spans="1:5">
      <c r="A95" s="78"/>
      <c r="B95" s="81"/>
      <c r="C95" s="81"/>
      <c r="E95" s="81"/>
    </row>
    <row r="96" spans="1:5">
      <c r="A96" s="78"/>
      <c r="B96" s="81"/>
      <c r="C96" s="81"/>
      <c r="E96" s="81"/>
    </row>
    <row r="97" spans="1:5">
      <c r="A97" s="78"/>
      <c r="B97" s="81"/>
      <c r="C97" s="81"/>
      <c r="E97" s="81"/>
    </row>
    <row r="98" spans="1:5">
      <c r="A98" s="78"/>
      <c r="B98" s="81"/>
      <c r="C98" s="81"/>
      <c r="E98" s="81"/>
    </row>
    <row r="99" spans="1:5">
      <c r="A99" s="78"/>
      <c r="B99" s="81"/>
      <c r="C99" s="81"/>
      <c r="E99" s="81"/>
    </row>
    <row r="100" spans="1:5">
      <c r="A100" s="78"/>
      <c r="B100" s="81"/>
      <c r="C100" s="81"/>
      <c r="E100" s="81"/>
    </row>
    <row r="101" spans="1:5">
      <c r="A101" s="78"/>
      <c r="B101" s="81"/>
      <c r="C101" s="81"/>
      <c r="E101" s="81"/>
    </row>
    <row r="102" spans="1:5">
      <c r="A102" s="78"/>
      <c r="B102" s="81"/>
      <c r="C102" s="81"/>
      <c r="E102" s="81"/>
    </row>
    <row r="103" spans="1:5">
      <c r="A103" s="78"/>
      <c r="B103" s="81"/>
      <c r="C103" s="81"/>
      <c r="E103" s="81"/>
    </row>
    <row r="104" spans="1:5">
      <c r="A104" s="78"/>
      <c r="B104" s="81"/>
      <c r="C104" s="81"/>
      <c r="E104" s="81"/>
    </row>
    <row r="105" spans="1:5">
      <c r="A105" s="78"/>
      <c r="B105" s="81"/>
      <c r="C105" s="81"/>
      <c r="E105" s="81"/>
    </row>
    <row r="106" spans="1:5">
      <c r="A106" s="78"/>
      <c r="B106" s="81"/>
      <c r="C106" s="81"/>
      <c r="E106" s="81"/>
    </row>
    <row r="107" spans="1:5">
      <c r="A107" s="78"/>
      <c r="B107" s="81"/>
      <c r="C107" s="81"/>
      <c r="E107" s="81"/>
    </row>
    <row r="108" spans="1:5">
      <c r="A108" s="78"/>
      <c r="B108" s="81"/>
      <c r="C108" s="81"/>
      <c r="E108" s="81"/>
    </row>
    <row r="109" spans="1:5">
      <c r="A109" s="78"/>
      <c r="B109" s="81"/>
      <c r="C109" s="81"/>
      <c r="E109" s="81"/>
    </row>
    <row r="110" spans="1:5">
      <c r="A110" s="78"/>
      <c r="B110" s="81"/>
      <c r="C110" s="81"/>
      <c r="E110" s="81"/>
    </row>
    <row r="111" spans="1:5">
      <c r="A111" s="78"/>
      <c r="B111" s="81"/>
      <c r="C111" s="81"/>
      <c r="E111" s="81"/>
    </row>
    <row r="112" spans="1:5">
      <c r="A112" s="78"/>
      <c r="B112" s="81"/>
      <c r="C112" s="81"/>
      <c r="E112" s="81"/>
    </row>
    <row r="113" spans="1:5">
      <c r="A113" s="78"/>
      <c r="B113" s="81"/>
      <c r="C113" s="81"/>
      <c r="E113" s="81"/>
    </row>
    <row r="114" spans="1:5">
      <c r="A114" s="78"/>
      <c r="B114" s="81"/>
      <c r="C114" s="81"/>
      <c r="E114" s="81"/>
    </row>
    <row r="115" spans="1:5">
      <c r="A115" s="78"/>
      <c r="B115" s="81"/>
      <c r="C115" s="81"/>
      <c r="E115" s="81"/>
    </row>
    <row r="116" spans="1:5">
      <c r="A116" s="78"/>
      <c r="B116" s="81"/>
      <c r="C116" s="81"/>
      <c r="E116" s="81"/>
    </row>
    <row r="117" spans="1:5">
      <c r="A117" s="78"/>
      <c r="B117" s="81"/>
      <c r="C117" s="81"/>
      <c r="E117" s="81"/>
    </row>
    <row r="118" spans="1:5">
      <c r="A118" s="78"/>
      <c r="B118" s="81"/>
      <c r="C118" s="81"/>
      <c r="E118" s="81"/>
    </row>
    <row r="119" spans="1:5">
      <c r="A119" s="78"/>
      <c r="B119" s="81"/>
      <c r="C119" s="81"/>
      <c r="E119" s="81"/>
    </row>
    <row r="120" spans="1:5">
      <c r="A120" s="78"/>
      <c r="B120" s="81"/>
      <c r="C120" s="81"/>
      <c r="E120" s="81"/>
    </row>
    <row r="121" spans="1:5">
      <c r="A121" s="78"/>
      <c r="B121" s="81"/>
      <c r="C121" s="81"/>
      <c r="E121" s="81"/>
    </row>
    <row r="122" spans="1:5">
      <c r="A122" s="78"/>
      <c r="B122" s="81"/>
      <c r="C122" s="81"/>
      <c r="E122" s="81"/>
    </row>
    <row r="123" spans="1:5">
      <c r="A123" s="78"/>
      <c r="B123" s="81"/>
      <c r="C123" s="81"/>
      <c r="E123" s="81"/>
    </row>
    <row r="124" spans="1:5">
      <c r="A124" s="78"/>
      <c r="B124" s="81"/>
      <c r="C124" s="81"/>
      <c r="E124" s="81"/>
    </row>
    <row r="125" spans="1:5">
      <c r="A125" s="78"/>
      <c r="B125" s="81"/>
      <c r="C125" s="81"/>
      <c r="E125" s="81"/>
    </row>
    <row r="126" spans="1:5">
      <c r="A126" s="78"/>
      <c r="B126" s="81"/>
      <c r="C126" s="81"/>
      <c r="E126" s="81"/>
    </row>
    <row r="127" spans="1:5">
      <c r="A127" s="78"/>
      <c r="B127" s="81"/>
      <c r="C127" s="81"/>
      <c r="E127" s="81"/>
    </row>
    <row r="128" spans="1:5">
      <c r="A128" s="78"/>
      <c r="B128" s="81"/>
      <c r="C128" s="81"/>
      <c r="E128" s="81"/>
    </row>
    <row r="129" spans="1:5">
      <c r="A129" s="78"/>
      <c r="B129" s="81"/>
      <c r="C129" s="81"/>
      <c r="E129" s="81"/>
    </row>
    <row r="130" spans="1:5">
      <c r="A130" s="78"/>
      <c r="B130" s="81"/>
      <c r="C130" s="81"/>
      <c r="E130" s="81"/>
    </row>
    <row r="131" spans="1:5">
      <c r="A131" s="78"/>
      <c r="B131" s="81"/>
      <c r="C131" s="81"/>
      <c r="E131" s="81"/>
    </row>
    <row r="132" spans="1:5">
      <c r="A132" s="78"/>
      <c r="B132" s="81"/>
      <c r="C132" s="81"/>
      <c r="E132" s="81"/>
    </row>
    <row r="133" spans="1:5">
      <c r="A133" s="78"/>
      <c r="B133" s="81"/>
      <c r="C133" s="81"/>
      <c r="E133" s="81"/>
    </row>
    <row r="134" spans="1:5">
      <c r="A134" s="78"/>
      <c r="B134" s="81"/>
      <c r="C134" s="81"/>
      <c r="E134" s="81"/>
    </row>
    <row r="135" spans="1:5">
      <c r="A135" s="78"/>
      <c r="B135" s="81"/>
      <c r="C135" s="81"/>
      <c r="E135" s="81"/>
    </row>
    <row r="136" spans="1:5">
      <c r="A136" s="78"/>
      <c r="B136" s="81"/>
      <c r="C136" s="81"/>
      <c r="E136" s="81"/>
    </row>
    <row r="137" spans="1:5">
      <c r="A137" s="78"/>
      <c r="B137" s="81"/>
      <c r="C137" s="81"/>
      <c r="E137" s="81"/>
    </row>
    <row r="138" spans="1:5">
      <c r="A138" s="78"/>
      <c r="B138" s="81"/>
      <c r="C138" s="81"/>
      <c r="E138" s="81"/>
    </row>
    <row r="139" spans="1:5">
      <c r="A139" s="78"/>
      <c r="B139" s="81"/>
      <c r="C139" s="81"/>
      <c r="E139" s="81"/>
    </row>
    <row r="140" spans="1:5">
      <c r="A140" s="78"/>
      <c r="B140" s="81"/>
      <c r="C140" s="81"/>
      <c r="E140" s="81"/>
    </row>
    <row r="141" spans="1:5">
      <c r="A141" s="78"/>
      <c r="B141" s="81"/>
      <c r="C141" s="81"/>
      <c r="E141" s="81"/>
    </row>
    <row r="142" spans="1:5">
      <c r="A142" s="78"/>
      <c r="B142" s="81"/>
      <c r="C142" s="81"/>
      <c r="E142" s="81"/>
    </row>
    <row r="143" spans="1:5">
      <c r="A143" s="78"/>
      <c r="B143" s="81"/>
      <c r="C143" s="81"/>
      <c r="E143" s="81"/>
    </row>
    <row r="144" spans="1:5">
      <c r="A144" s="78"/>
      <c r="B144" s="81"/>
      <c r="C144" s="81"/>
      <c r="E144" s="81"/>
    </row>
    <row r="145" spans="1:5">
      <c r="A145" s="78"/>
      <c r="B145" s="81"/>
      <c r="C145" s="81"/>
      <c r="E145" s="81"/>
    </row>
    <row r="146" spans="1:5">
      <c r="A146" s="78"/>
      <c r="B146" s="81"/>
      <c r="C146" s="81"/>
      <c r="E146" s="81"/>
    </row>
    <row r="147" spans="1:5">
      <c r="A147" s="78"/>
      <c r="B147" s="81"/>
      <c r="C147" s="81"/>
      <c r="E147" s="81"/>
    </row>
    <row r="148" spans="1:5">
      <c r="A148" s="78"/>
      <c r="B148" s="81"/>
      <c r="C148" s="81"/>
      <c r="E148" s="81"/>
    </row>
    <row r="149" spans="1:5">
      <c r="A149" s="78"/>
      <c r="B149" s="81"/>
      <c r="C149" s="81"/>
      <c r="E149" s="81"/>
    </row>
    <row r="150" spans="1:5">
      <c r="A150" s="78"/>
      <c r="B150" s="81"/>
      <c r="C150" s="81"/>
      <c r="E150" s="81"/>
    </row>
    <row r="151" spans="1:5">
      <c r="A151" s="78"/>
      <c r="B151" s="81"/>
      <c r="C151" s="81"/>
      <c r="E151" s="81"/>
    </row>
    <row r="152" spans="1:5">
      <c r="A152" s="78"/>
      <c r="B152" s="81"/>
      <c r="C152" s="81"/>
      <c r="E152" s="81"/>
    </row>
    <row r="153" spans="1:5">
      <c r="A153" s="78"/>
      <c r="B153" s="81"/>
      <c r="C153" s="81"/>
      <c r="E153" s="81"/>
    </row>
    <row r="154" spans="1:5">
      <c r="A154" s="78"/>
      <c r="B154" s="81"/>
      <c r="C154" s="81"/>
      <c r="E154" s="81"/>
    </row>
    <row r="155" spans="1:5">
      <c r="A155" s="78"/>
      <c r="B155" s="81"/>
      <c r="C155" s="81"/>
      <c r="E155" s="81"/>
    </row>
    <row r="156" spans="1:5">
      <c r="A156" s="78"/>
      <c r="B156" s="81"/>
      <c r="C156" s="81"/>
      <c r="E156" s="81"/>
    </row>
    <row r="157" spans="1:5">
      <c r="A157" s="78"/>
      <c r="B157" s="81"/>
      <c r="C157" s="81"/>
      <c r="E157" s="81"/>
    </row>
    <row r="158" spans="1:5">
      <c r="A158" s="78"/>
      <c r="B158" s="81"/>
      <c r="C158" s="81"/>
      <c r="E158" s="81"/>
    </row>
    <row r="159" spans="1:5">
      <c r="A159" s="78"/>
      <c r="B159" s="81"/>
      <c r="C159" s="81"/>
      <c r="E159" s="81"/>
    </row>
    <row r="160" spans="1:5">
      <c r="A160" s="78"/>
      <c r="B160" s="81"/>
      <c r="C160" s="81"/>
      <c r="E160" s="81"/>
    </row>
    <row r="161" spans="1:5">
      <c r="A161" s="78"/>
      <c r="B161" s="81"/>
      <c r="C161" s="81"/>
      <c r="E161" s="81"/>
    </row>
    <row r="162" spans="1:5">
      <c r="A162" s="78"/>
      <c r="B162" s="81"/>
      <c r="C162" s="81"/>
      <c r="E162" s="81"/>
    </row>
    <row r="163" spans="1:5">
      <c r="A163" s="78"/>
      <c r="B163" s="81"/>
      <c r="C163" s="81"/>
      <c r="E163" s="81"/>
    </row>
    <row r="164" spans="1:5">
      <c r="A164" s="78"/>
      <c r="B164" s="81"/>
      <c r="C164" s="81"/>
      <c r="E164" s="81"/>
    </row>
    <row r="165" spans="1:5">
      <c r="A165" s="78"/>
      <c r="B165" s="81"/>
      <c r="C165" s="81"/>
      <c r="E165" s="81"/>
    </row>
    <row r="166" spans="1:5">
      <c r="A166" s="78"/>
      <c r="B166" s="81"/>
      <c r="C166" s="81"/>
      <c r="E166" s="81"/>
    </row>
    <row r="167" spans="1:5">
      <c r="A167" s="78"/>
      <c r="B167" s="81"/>
      <c r="C167" s="81"/>
      <c r="E167" s="81"/>
    </row>
    <row r="168" spans="1:5">
      <c r="A168" s="78"/>
      <c r="B168" s="81"/>
      <c r="C168" s="81"/>
      <c r="E168" s="81"/>
    </row>
    <row r="169" spans="1:5">
      <c r="A169" s="78"/>
      <c r="B169" s="81"/>
      <c r="C169" s="81"/>
      <c r="E169" s="81"/>
    </row>
    <row r="170" spans="1:5">
      <c r="A170" s="78"/>
      <c r="B170" s="81"/>
      <c r="C170" s="81"/>
      <c r="E170" s="81"/>
    </row>
    <row r="171" spans="1:5">
      <c r="A171" s="78"/>
      <c r="B171" s="81"/>
      <c r="C171" s="81"/>
      <c r="E171" s="81"/>
    </row>
    <row r="172" spans="1:5">
      <c r="A172" s="78"/>
      <c r="B172" s="81"/>
      <c r="C172" s="81"/>
      <c r="E172" s="81"/>
    </row>
    <row r="173" spans="1:5">
      <c r="A173" s="78"/>
      <c r="B173" s="81"/>
      <c r="C173" s="81"/>
      <c r="E173" s="81"/>
    </row>
    <row r="174" spans="1:5">
      <c r="A174" s="78"/>
      <c r="B174" s="81"/>
      <c r="C174" s="81"/>
      <c r="E174" s="81"/>
    </row>
    <row r="175" spans="1:5">
      <c r="A175" s="78"/>
      <c r="B175" s="81"/>
      <c r="C175" s="81"/>
      <c r="E175" s="81"/>
    </row>
    <row r="176" spans="1:5">
      <c r="A176" s="78"/>
      <c r="B176" s="81"/>
      <c r="C176" s="81"/>
      <c r="E176" s="81"/>
    </row>
    <row r="177" spans="1:5">
      <c r="A177" s="78"/>
      <c r="B177" s="81"/>
      <c r="C177" s="81"/>
      <c r="E177" s="81"/>
    </row>
    <row r="178" spans="1:5">
      <c r="A178" s="78"/>
      <c r="B178" s="81"/>
      <c r="C178" s="81"/>
      <c r="E178" s="81"/>
    </row>
    <row r="179" spans="1:5">
      <c r="A179" s="78"/>
      <c r="B179" s="81"/>
      <c r="C179" s="81"/>
      <c r="E179" s="81"/>
    </row>
    <row r="180" spans="1:5">
      <c r="A180" s="78"/>
      <c r="B180" s="81"/>
      <c r="C180" s="81"/>
      <c r="E180" s="81"/>
    </row>
    <row r="181" spans="1:5">
      <c r="A181" s="78"/>
      <c r="B181" s="81"/>
      <c r="C181" s="81"/>
      <c r="E181" s="81"/>
    </row>
    <row r="182" spans="1:5">
      <c r="A182" s="78"/>
      <c r="B182" s="81"/>
      <c r="C182" s="81"/>
      <c r="E182" s="81"/>
    </row>
    <row r="183" spans="1:5">
      <c r="A183" s="78"/>
      <c r="B183" s="81"/>
      <c r="C183" s="81"/>
      <c r="E183" s="81"/>
    </row>
    <row r="184" spans="1:5">
      <c r="A184" s="78"/>
      <c r="B184" s="81"/>
      <c r="C184" s="81"/>
      <c r="E184" s="81"/>
    </row>
    <row r="185" spans="1:5">
      <c r="A185" s="78"/>
      <c r="B185" s="81"/>
      <c r="C185" s="81"/>
      <c r="E185" s="81"/>
    </row>
    <row r="186" spans="1:5">
      <c r="A186" s="78"/>
      <c r="B186" s="81"/>
      <c r="C186" s="81"/>
      <c r="E186" s="81"/>
    </row>
    <row r="187" spans="1:5">
      <c r="A187" s="78"/>
      <c r="B187" s="81"/>
      <c r="C187" s="81"/>
      <c r="E187" s="81"/>
    </row>
    <row r="188" spans="1:5">
      <c r="A188" s="78"/>
      <c r="B188" s="81"/>
      <c r="C188" s="81"/>
      <c r="E188" s="81"/>
    </row>
    <row r="189" spans="1:5">
      <c r="A189" s="78"/>
      <c r="B189" s="81"/>
      <c r="C189" s="81"/>
      <c r="E189" s="81"/>
    </row>
    <row r="190" spans="1:5">
      <c r="A190" s="78"/>
      <c r="B190" s="81"/>
      <c r="C190" s="81"/>
      <c r="E190" s="81"/>
    </row>
    <row r="191" spans="1:5">
      <c r="A191" s="78"/>
      <c r="B191" s="81"/>
      <c r="C191" s="81"/>
      <c r="E191" s="81"/>
    </row>
    <row r="192" spans="1:5">
      <c r="A192" s="78"/>
      <c r="B192" s="81"/>
      <c r="C192" s="81"/>
      <c r="E192" s="81"/>
    </row>
    <row r="193" spans="1:5">
      <c r="A193" s="78"/>
      <c r="B193" s="81"/>
      <c r="C193" s="81"/>
      <c r="E193" s="81"/>
    </row>
    <row r="194" spans="1:5">
      <c r="A194" s="78"/>
      <c r="B194" s="81"/>
      <c r="C194" s="81"/>
      <c r="E194" s="81"/>
    </row>
    <row r="195" spans="1:5">
      <c r="A195" s="78"/>
      <c r="B195" s="81"/>
      <c r="C195" s="81"/>
      <c r="E195" s="81"/>
    </row>
    <row r="196" spans="1:5">
      <c r="A196" s="78"/>
      <c r="B196" s="81"/>
      <c r="C196" s="81"/>
      <c r="E196" s="81"/>
    </row>
    <row r="197" spans="1:5">
      <c r="A197" s="78"/>
      <c r="B197" s="81"/>
      <c r="C197" s="81"/>
      <c r="E197" s="81"/>
    </row>
    <row r="198" spans="1:5">
      <c r="A198" s="78"/>
      <c r="B198" s="81"/>
      <c r="C198" s="81"/>
      <c r="E198" s="81"/>
    </row>
    <row r="199" spans="1:5">
      <c r="A199" s="78"/>
      <c r="B199" s="81"/>
      <c r="C199" s="81"/>
      <c r="E199" s="81"/>
    </row>
    <row r="200" spans="1:5">
      <c r="A200" s="78"/>
      <c r="B200" s="81"/>
      <c r="C200" s="81"/>
      <c r="E200" s="81"/>
    </row>
    <row r="201" spans="1:5">
      <c r="A201" s="78"/>
      <c r="B201" s="81"/>
      <c r="C201" s="81"/>
      <c r="E201" s="81"/>
    </row>
    <row r="202" spans="1:5">
      <c r="A202" s="78"/>
      <c r="B202" s="81"/>
      <c r="C202" s="81"/>
      <c r="E202" s="81"/>
    </row>
    <row r="203" spans="1:5">
      <c r="A203" s="78"/>
      <c r="B203" s="81"/>
      <c r="C203" s="81"/>
      <c r="E203" s="81"/>
    </row>
    <row r="204" spans="1:5">
      <c r="A204" s="78"/>
      <c r="B204" s="81"/>
      <c r="C204" s="81"/>
      <c r="E204" s="81"/>
    </row>
    <row r="205" spans="1:5">
      <c r="A205" s="78"/>
      <c r="B205" s="81"/>
      <c r="C205" s="81"/>
      <c r="E205" s="81"/>
    </row>
    <row r="206" spans="1:5">
      <c r="A206" s="78"/>
      <c r="B206" s="81"/>
      <c r="C206" s="81"/>
      <c r="E206" s="81"/>
    </row>
    <row r="207" spans="1:5">
      <c r="A207" s="78"/>
      <c r="B207" s="81"/>
      <c r="C207" s="81"/>
      <c r="E207" s="81"/>
    </row>
    <row r="208" spans="1:5">
      <c r="A208" s="78"/>
      <c r="B208" s="81"/>
      <c r="C208" s="81"/>
      <c r="E208" s="81"/>
    </row>
    <row r="209" spans="1:5">
      <c r="A209" s="78"/>
      <c r="B209" s="81"/>
      <c r="C209" s="81"/>
      <c r="E209" s="81"/>
    </row>
    <row r="210" spans="1:5">
      <c r="A210" s="78"/>
      <c r="B210" s="81"/>
      <c r="C210" s="81"/>
      <c r="E210" s="81"/>
    </row>
    <row r="211" spans="1:5">
      <c r="A211" s="78"/>
      <c r="B211" s="81"/>
      <c r="C211" s="81"/>
      <c r="E211" s="81"/>
    </row>
    <row r="212" spans="1:5">
      <c r="A212" s="78"/>
      <c r="B212" s="81"/>
      <c r="C212" s="81"/>
      <c r="E212" s="81"/>
    </row>
    <row r="213" spans="1:5">
      <c r="A213" s="78"/>
      <c r="B213" s="81"/>
      <c r="C213" s="81"/>
      <c r="E213" s="81"/>
    </row>
    <row r="214" spans="1:5">
      <c r="A214" s="78"/>
      <c r="B214" s="81"/>
      <c r="C214" s="81"/>
      <c r="E214" s="81"/>
    </row>
    <row r="215" spans="1:5">
      <c r="A215" s="78"/>
      <c r="B215" s="81"/>
      <c r="C215" s="81"/>
      <c r="E215" s="81"/>
    </row>
    <row r="216" spans="1:5">
      <c r="A216" s="78"/>
      <c r="B216" s="81"/>
      <c r="C216" s="81"/>
      <c r="E216" s="81"/>
    </row>
    <row r="217" spans="1:5">
      <c r="A217" s="78"/>
      <c r="B217" s="81"/>
      <c r="C217" s="81"/>
      <c r="E217" s="81"/>
    </row>
    <row r="218" spans="1:5">
      <c r="A218" s="78"/>
      <c r="B218" s="81"/>
      <c r="C218" s="81"/>
      <c r="E218" s="81"/>
    </row>
    <row r="219" spans="1:5">
      <c r="A219" s="78"/>
      <c r="B219" s="81"/>
      <c r="C219" s="81"/>
      <c r="E219" s="81"/>
    </row>
    <row r="220" spans="1:5">
      <c r="A220" s="78"/>
      <c r="B220" s="81"/>
      <c r="C220" s="81"/>
      <c r="E220" s="81"/>
    </row>
    <row r="221" spans="1:5">
      <c r="A221" s="78"/>
      <c r="B221" s="81"/>
      <c r="C221" s="81"/>
      <c r="E221" s="81"/>
    </row>
    <row r="222" spans="1:5">
      <c r="A222" s="78"/>
      <c r="B222" s="81"/>
      <c r="C222" s="81"/>
      <c r="E222" s="81"/>
    </row>
    <row r="223" spans="1:5">
      <c r="A223" s="78"/>
      <c r="B223" s="81"/>
      <c r="C223" s="81"/>
      <c r="E223" s="81"/>
    </row>
    <row r="224" spans="1:5">
      <c r="A224" s="78"/>
      <c r="B224" s="81"/>
      <c r="C224" s="81"/>
      <c r="E224" s="81"/>
    </row>
    <row r="225" spans="1:5">
      <c r="A225" s="78"/>
      <c r="B225" s="81"/>
      <c r="C225" s="81"/>
      <c r="E225" s="81"/>
    </row>
    <row r="226" spans="1:5">
      <c r="A226" s="78"/>
      <c r="B226" s="81"/>
      <c r="C226" s="81"/>
      <c r="E226" s="81"/>
    </row>
    <row r="227" spans="1:5">
      <c r="A227" s="78"/>
      <c r="B227" s="81"/>
      <c r="C227" s="81"/>
      <c r="E227" s="81"/>
    </row>
    <row r="228" spans="1:5">
      <c r="A228" s="78"/>
      <c r="B228" s="81"/>
      <c r="C228" s="81"/>
      <c r="E228" s="81"/>
    </row>
    <row r="229" spans="1:5">
      <c r="A229" s="78"/>
      <c r="B229" s="81"/>
      <c r="C229" s="81"/>
      <c r="E229" s="81"/>
    </row>
    <row r="230" spans="1:5">
      <c r="A230" s="78"/>
      <c r="B230" s="81"/>
      <c r="C230" s="81"/>
      <c r="E230" s="81"/>
    </row>
    <row r="231" spans="1:5">
      <c r="A231" s="78"/>
      <c r="B231" s="81"/>
      <c r="C231" s="81"/>
      <c r="E231" s="81"/>
    </row>
    <row r="232" spans="1:5">
      <c r="A232" s="78"/>
      <c r="B232" s="81"/>
      <c r="C232" s="81"/>
      <c r="E232" s="81"/>
    </row>
    <row r="233" spans="1:5">
      <c r="A233" s="78"/>
      <c r="B233" s="81"/>
      <c r="C233" s="81"/>
      <c r="E233" s="81"/>
    </row>
    <row r="234" spans="1:5">
      <c r="A234" s="78"/>
      <c r="B234" s="81"/>
      <c r="C234" s="81"/>
      <c r="E234" s="81"/>
    </row>
    <row r="235" spans="1:5">
      <c r="A235" s="78"/>
      <c r="B235" s="81"/>
      <c r="C235" s="81"/>
      <c r="E235" s="81"/>
    </row>
    <row r="236" spans="1:5">
      <c r="A236" s="78"/>
      <c r="B236" s="81"/>
      <c r="C236" s="81"/>
      <c r="E236" s="81"/>
    </row>
    <row r="237" spans="1:5">
      <c r="A237" s="78"/>
      <c r="B237" s="81"/>
      <c r="C237" s="81"/>
      <c r="E237" s="81"/>
    </row>
    <row r="238" spans="1:5">
      <c r="A238" s="78"/>
      <c r="B238" s="81"/>
      <c r="C238" s="81"/>
      <c r="E238" s="81"/>
    </row>
    <row r="239" spans="1:5">
      <c r="A239" s="78"/>
      <c r="B239" s="81"/>
      <c r="C239" s="81"/>
      <c r="E239" s="81"/>
    </row>
    <row r="240" spans="1:5">
      <c r="A240" s="78"/>
      <c r="B240" s="81"/>
      <c r="C240" s="81"/>
      <c r="E240" s="81"/>
    </row>
    <row r="241" spans="1:5">
      <c r="A241" s="78"/>
      <c r="B241" s="81"/>
      <c r="C241" s="81"/>
      <c r="E241" s="81"/>
    </row>
    <row r="242" spans="1:5">
      <c r="A242" s="78"/>
      <c r="B242" s="81"/>
      <c r="C242" s="81"/>
      <c r="E242" s="81"/>
    </row>
    <row r="243" spans="1:5">
      <c r="A243" s="78"/>
      <c r="B243" s="81"/>
      <c r="C243" s="81"/>
      <c r="E243" s="81"/>
    </row>
    <row r="244" spans="1:5">
      <c r="A244" s="78"/>
      <c r="B244" s="81"/>
      <c r="C244" s="81"/>
      <c r="E244" s="81"/>
    </row>
    <row r="245" spans="1:5">
      <c r="A245" s="78"/>
      <c r="B245" s="81"/>
      <c r="C245" s="81"/>
      <c r="E245" s="81"/>
    </row>
    <row r="246" spans="1:5">
      <c r="A246" s="78"/>
      <c r="B246" s="81"/>
      <c r="C246" s="81"/>
      <c r="E246" s="81"/>
    </row>
    <row r="247" spans="1:5">
      <c r="A247" s="78"/>
      <c r="B247" s="81"/>
      <c r="C247" s="81"/>
      <c r="E247" s="81"/>
    </row>
    <row r="248" spans="1:5">
      <c r="A248" s="78"/>
      <c r="B248" s="81"/>
      <c r="C248" s="81"/>
      <c r="E248" s="81"/>
    </row>
    <row r="249" spans="1:5">
      <c r="A249" s="78"/>
      <c r="B249" s="81"/>
      <c r="C249" s="81"/>
      <c r="E249" s="81"/>
    </row>
    <row r="250" spans="1:5">
      <c r="A250" s="78"/>
      <c r="B250" s="81"/>
      <c r="C250" s="81"/>
      <c r="E250" s="81"/>
    </row>
    <row r="251" spans="1:5">
      <c r="A251" s="78"/>
      <c r="B251" s="81"/>
      <c r="C251" s="81"/>
      <c r="E251" s="81"/>
    </row>
    <row r="252" spans="1:5">
      <c r="A252" s="78"/>
      <c r="B252" s="81"/>
      <c r="C252" s="81"/>
      <c r="E252" s="81"/>
    </row>
    <row r="253" spans="1:5">
      <c r="A253" s="78"/>
      <c r="B253" s="81"/>
      <c r="C253" s="81"/>
      <c r="E253" s="81"/>
    </row>
    <row r="254" spans="1:5">
      <c r="A254" s="78"/>
      <c r="B254" s="81"/>
      <c r="C254" s="81"/>
      <c r="E254" s="81"/>
    </row>
    <row r="255" spans="1:5">
      <c r="A255" s="78"/>
      <c r="B255" s="81"/>
      <c r="C255" s="81"/>
      <c r="E255" s="81"/>
    </row>
    <row r="256" spans="1:5">
      <c r="A256" s="78"/>
      <c r="B256" s="81"/>
      <c r="C256" s="81"/>
      <c r="E256" s="81"/>
    </row>
    <row r="257" spans="1:5">
      <c r="A257" s="78"/>
      <c r="B257" s="81"/>
      <c r="C257" s="81"/>
      <c r="E257" s="81"/>
    </row>
    <row r="258" spans="1:5">
      <c r="A258" s="78"/>
      <c r="B258" s="81"/>
      <c r="C258" s="81"/>
      <c r="E258" s="81"/>
    </row>
    <row r="259" spans="1:5">
      <c r="A259" s="78"/>
      <c r="B259" s="81"/>
      <c r="C259" s="81"/>
      <c r="E259" s="81"/>
    </row>
    <row r="260" spans="1:5">
      <c r="A260" s="78"/>
      <c r="B260" s="81"/>
      <c r="C260" s="81"/>
      <c r="E260" s="81"/>
    </row>
    <row r="261" spans="1:5">
      <c r="A261" s="78"/>
      <c r="B261" s="81"/>
      <c r="C261" s="81"/>
      <c r="E261" s="81"/>
    </row>
    <row r="262" spans="1:5">
      <c r="A262" s="78"/>
      <c r="B262" s="81"/>
      <c r="C262" s="81"/>
      <c r="E262" s="81"/>
    </row>
    <row r="263" spans="1:5">
      <c r="A263" s="78"/>
      <c r="B263" s="81"/>
      <c r="C263" s="81"/>
      <c r="E263" s="81"/>
    </row>
    <row r="264" spans="1:5">
      <c r="A264" s="78"/>
      <c r="B264" s="81"/>
      <c r="C264" s="81"/>
      <c r="E264" s="81"/>
    </row>
    <row r="265" spans="1:5">
      <c r="A265" s="78"/>
      <c r="B265" s="81"/>
      <c r="C265" s="81"/>
      <c r="E265" s="81"/>
    </row>
    <row r="266" spans="1:5">
      <c r="A266" s="78"/>
      <c r="B266" s="81"/>
      <c r="C266" s="81"/>
      <c r="E266" s="81"/>
    </row>
    <row r="267" spans="1:5">
      <c r="A267" s="78"/>
      <c r="B267" s="81"/>
      <c r="C267" s="81"/>
      <c r="E267" s="81"/>
    </row>
    <row r="268" spans="1:5">
      <c r="A268" s="78"/>
      <c r="B268" s="81"/>
      <c r="C268" s="81"/>
      <c r="E268" s="81"/>
    </row>
    <row r="269" spans="1:5">
      <c r="A269" s="78"/>
      <c r="B269" s="81"/>
      <c r="C269" s="81"/>
      <c r="E269" s="81"/>
    </row>
    <row r="270" spans="1:5">
      <c r="A270" s="78"/>
      <c r="B270" s="81"/>
      <c r="C270" s="81"/>
      <c r="E270" s="81"/>
    </row>
    <row r="271" spans="1:5">
      <c r="A271" s="78"/>
      <c r="B271" s="81"/>
      <c r="C271" s="81"/>
      <c r="E271" s="81"/>
    </row>
    <row r="272" spans="1:5">
      <c r="A272" s="78"/>
      <c r="B272" s="81"/>
      <c r="C272" s="81"/>
      <c r="E272" s="81"/>
    </row>
    <row r="273" spans="1:5">
      <c r="A273" s="78"/>
      <c r="B273" s="81"/>
      <c r="C273" s="81"/>
      <c r="E273" s="81"/>
    </row>
    <row r="274" spans="1:5">
      <c r="A274" s="78"/>
      <c r="B274" s="81"/>
      <c r="C274" s="81"/>
      <c r="E274" s="81"/>
    </row>
    <row r="275" spans="1:5">
      <c r="A275" s="78"/>
      <c r="B275" s="81"/>
      <c r="C275" s="81"/>
      <c r="E275" s="81"/>
    </row>
    <row r="276" spans="1:5">
      <c r="A276" s="78"/>
      <c r="B276" s="81"/>
      <c r="C276" s="81"/>
      <c r="E276" s="81"/>
    </row>
    <row r="277" spans="1:5">
      <c r="A277" s="78"/>
      <c r="B277" s="81"/>
      <c r="C277" s="81"/>
      <c r="E277" s="81"/>
    </row>
    <row r="278" spans="1:5">
      <c r="A278" s="78"/>
      <c r="B278" s="81"/>
      <c r="C278" s="81"/>
      <c r="E278" s="81"/>
    </row>
    <row r="279" spans="1:5">
      <c r="A279" s="78"/>
      <c r="B279" s="81"/>
      <c r="C279" s="81"/>
      <c r="E279" s="81"/>
    </row>
    <row r="280" spans="1:5">
      <c r="A280" s="78"/>
      <c r="B280" s="81"/>
      <c r="C280" s="81"/>
      <c r="E280" s="81"/>
    </row>
    <row r="281" spans="1:5">
      <c r="A281" s="78"/>
      <c r="B281" s="81"/>
      <c r="C281" s="81"/>
      <c r="E281" s="81"/>
    </row>
    <row r="282" spans="1:5">
      <c r="A282" s="78"/>
      <c r="B282" s="81"/>
      <c r="C282" s="81"/>
      <c r="E282" s="81"/>
    </row>
    <row r="283" spans="1:5">
      <c r="A283" s="78"/>
      <c r="B283" s="81"/>
      <c r="C283" s="81"/>
      <c r="E283" s="81"/>
    </row>
    <row r="284" spans="1:5">
      <c r="A284" s="78"/>
      <c r="B284" s="81"/>
      <c r="C284" s="81"/>
      <c r="E284" s="81"/>
    </row>
    <row r="285" spans="1:5">
      <c r="A285" s="78"/>
      <c r="B285" s="81"/>
      <c r="C285" s="81"/>
      <c r="E285" s="81"/>
    </row>
    <row r="286" spans="1:5">
      <c r="A286" s="78"/>
      <c r="B286" s="81"/>
      <c r="C286" s="81"/>
      <c r="E286" s="81"/>
    </row>
    <row r="287" spans="1:5">
      <c r="A287" s="78"/>
      <c r="B287" s="81"/>
      <c r="C287" s="81"/>
      <c r="E287" s="81"/>
    </row>
    <row r="288" spans="1:5">
      <c r="A288" s="78"/>
      <c r="B288" s="81"/>
      <c r="C288" s="81"/>
      <c r="E288" s="81"/>
    </row>
    <row r="289" spans="1:5">
      <c r="A289" s="78"/>
      <c r="B289" s="81"/>
      <c r="C289" s="81"/>
      <c r="E289" s="81"/>
    </row>
    <row r="290" spans="1:5">
      <c r="A290" s="78"/>
      <c r="B290" s="81"/>
      <c r="C290" s="81"/>
      <c r="E290" s="81"/>
    </row>
    <row r="291" spans="1:5">
      <c r="A291" s="78"/>
      <c r="B291" s="81"/>
      <c r="C291" s="81"/>
      <c r="E291" s="81"/>
    </row>
    <row r="292" spans="1:5">
      <c r="A292" s="78"/>
      <c r="B292" s="81"/>
      <c r="C292" s="81"/>
      <c r="E292" s="81"/>
    </row>
    <row r="293" spans="1:5">
      <c r="A293" s="78"/>
      <c r="B293" s="81"/>
      <c r="C293" s="81"/>
      <c r="E293" s="81"/>
    </row>
    <row r="294" spans="1:5">
      <c r="A294" s="78"/>
      <c r="B294" s="81"/>
      <c r="C294" s="81"/>
      <c r="E294" s="81"/>
    </row>
    <row r="295" spans="1:5">
      <c r="A295" s="78"/>
      <c r="B295" s="81"/>
      <c r="C295" s="81"/>
      <c r="E295" s="81"/>
    </row>
    <row r="296" spans="1:5">
      <c r="A296" s="78"/>
      <c r="B296" s="81"/>
      <c r="C296" s="81"/>
      <c r="E296" s="81"/>
    </row>
    <row r="297" spans="1:5">
      <c r="A297" s="78"/>
      <c r="B297" s="81"/>
      <c r="C297" s="81"/>
      <c r="E297" s="81"/>
    </row>
    <row r="298" spans="1:5">
      <c r="A298" s="78"/>
      <c r="B298" s="81"/>
      <c r="C298" s="81"/>
      <c r="E298" s="81"/>
    </row>
    <row r="299" spans="1:5">
      <c r="A299" s="78"/>
      <c r="B299" s="81"/>
      <c r="C299" s="81"/>
      <c r="E299" s="81"/>
    </row>
    <row r="300" spans="1:5">
      <c r="A300" s="78"/>
      <c r="B300" s="81"/>
      <c r="C300" s="81"/>
      <c r="E300" s="81"/>
    </row>
    <row r="301" spans="1:5">
      <c r="A301" s="78"/>
      <c r="B301" s="81"/>
      <c r="C301" s="81"/>
      <c r="E301" s="81"/>
    </row>
    <row r="302" spans="1:5">
      <c r="A302" s="78"/>
      <c r="B302" s="81"/>
      <c r="C302" s="81"/>
      <c r="E302" s="81"/>
    </row>
    <row r="303" spans="1:5">
      <c r="A303" s="78"/>
      <c r="B303" s="81"/>
      <c r="C303" s="81"/>
      <c r="E303" s="81"/>
    </row>
    <row r="304" spans="1:5">
      <c r="A304" s="78"/>
      <c r="B304" s="81"/>
      <c r="C304" s="81"/>
      <c r="E304" s="81"/>
    </row>
    <row r="305" spans="1:5">
      <c r="A305" s="78"/>
      <c r="B305" s="81"/>
      <c r="C305" s="81"/>
      <c r="E305" s="81"/>
    </row>
    <row r="306" spans="1:5">
      <c r="A306" s="78"/>
      <c r="B306" s="81"/>
      <c r="C306" s="81"/>
      <c r="E306" s="81"/>
    </row>
    <row r="307" spans="1:5">
      <c r="A307" s="78"/>
      <c r="B307" s="81"/>
      <c r="C307" s="81"/>
      <c r="E307" s="81"/>
    </row>
    <row r="308" spans="1:5">
      <c r="A308" s="78"/>
      <c r="B308" s="81"/>
      <c r="C308" s="81"/>
      <c r="E308" s="81"/>
    </row>
    <row r="309" spans="1:5">
      <c r="A309" s="78"/>
      <c r="B309" s="81"/>
      <c r="C309" s="81"/>
      <c r="E309" s="81"/>
    </row>
    <row r="310" spans="1:5">
      <c r="A310" s="78"/>
      <c r="B310" s="81"/>
      <c r="C310" s="81"/>
      <c r="E310" s="81"/>
    </row>
    <row r="311" spans="1:5">
      <c r="A311" s="78"/>
      <c r="B311" s="81"/>
      <c r="C311" s="81"/>
      <c r="E311" s="81"/>
    </row>
    <row r="312" spans="1:5">
      <c r="A312" s="78"/>
      <c r="B312" s="81"/>
      <c r="C312" s="81"/>
      <c r="E312" s="81"/>
    </row>
    <row r="313" spans="1:5">
      <c r="A313" s="78"/>
      <c r="B313" s="81"/>
      <c r="C313" s="81"/>
      <c r="E313" s="81"/>
    </row>
    <row r="314" spans="1:5">
      <c r="A314" s="78"/>
      <c r="B314" s="81"/>
      <c r="C314" s="81"/>
      <c r="E314" s="81"/>
    </row>
    <row r="315" spans="1:5">
      <c r="A315" s="78"/>
      <c r="B315" s="81"/>
      <c r="C315" s="81"/>
      <c r="E315" s="81"/>
    </row>
    <row r="316" spans="1:5">
      <c r="A316" s="78"/>
      <c r="B316" s="81"/>
      <c r="C316" s="81"/>
      <c r="E316" s="81"/>
    </row>
    <row r="317" spans="1:5">
      <c r="A317" s="78"/>
      <c r="B317" s="81"/>
      <c r="C317" s="81"/>
      <c r="E317" s="81"/>
    </row>
    <row r="318" spans="1:5">
      <c r="A318" s="78"/>
      <c r="B318" s="81"/>
      <c r="C318" s="81"/>
      <c r="E318" s="81"/>
    </row>
    <row r="319" spans="1:5">
      <c r="A319" s="78"/>
      <c r="B319" s="81"/>
      <c r="C319" s="81"/>
      <c r="E319" s="81"/>
    </row>
    <row r="320" spans="1:5">
      <c r="A320" s="78"/>
      <c r="B320" s="81"/>
      <c r="C320" s="81"/>
      <c r="E320" s="81"/>
    </row>
    <row r="321" spans="1:5">
      <c r="A321" s="78"/>
      <c r="B321" s="81"/>
      <c r="C321" s="81"/>
      <c r="E321" s="81"/>
    </row>
    <row r="322" spans="1:5">
      <c r="A322" s="78"/>
      <c r="B322" s="81"/>
      <c r="C322" s="81"/>
      <c r="E322" s="81"/>
    </row>
    <row r="323" spans="1:5">
      <c r="A323" s="78"/>
      <c r="B323" s="81"/>
      <c r="C323" s="81"/>
      <c r="E323" s="81"/>
    </row>
    <row r="324" spans="1:5">
      <c r="A324" s="78"/>
      <c r="B324" s="81"/>
      <c r="C324" s="81"/>
      <c r="E324" s="81"/>
    </row>
    <row r="325" spans="1:5">
      <c r="A325" s="78"/>
      <c r="B325" s="81"/>
      <c r="C325" s="81"/>
      <c r="E325" s="81"/>
    </row>
    <row r="326" spans="1:5">
      <c r="A326" s="78"/>
      <c r="B326" s="81"/>
      <c r="C326" s="81"/>
      <c r="E326" s="81"/>
    </row>
    <row r="327" spans="1:5">
      <c r="A327" s="78"/>
      <c r="B327" s="81"/>
      <c r="C327" s="81"/>
      <c r="E327" s="81"/>
    </row>
    <row r="328" spans="1:5">
      <c r="A328" s="78"/>
      <c r="B328" s="81"/>
      <c r="C328" s="81"/>
      <c r="E328" s="81"/>
    </row>
    <row r="329" spans="1:5">
      <c r="A329" s="78"/>
      <c r="B329" s="81"/>
      <c r="C329" s="81"/>
      <c r="E329" s="81"/>
    </row>
    <row r="330" spans="1:5">
      <c r="A330" s="78"/>
      <c r="B330" s="81"/>
      <c r="C330" s="81"/>
      <c r="E330" s="81"/>
    </row>
    <row r="331" spans="1:5">
      <c r="A331" s="78"/>
      <c r="B331" s="81"/>
      <c r="C331" s="81"/>
      <c r="E331" s="81"/>
    </row>
    <row r="332" spans="1:5">
      <c r="A332" s="78"/>
      <c r="B332" s="81"/>
      <c r="C332" s="81"/>
      <c r="E332" s="81"/>
    </row>
    <row r="333" spans="1:5">
      <c r="A333" s="78"/>
      <c r="B333" s="81"/>
      <c r="C333" s="81"/>
      <c r="E333" s="81"/>
    </row>
    <row r="334" spans="1:5">
      <c r="A334" s="78"/>
      <c r="B334" s="81"/>
      <c r="C334" s="81"/>
      <c r="E334" s="81"/>
    </row>
    <row r="335" spans="1:5">
      <c r="A335" s="78"/>
      <c r="B335" s="81"/>
      <c r="C335" s="81"/>
      <c r="E335" s="81"/>
    </row>
    <row r="336" spans="1:5">
      <c r="A336" s="78"/>
      <c r="B336" s="81"/>
      <c r="C336" s="81"/>
      <c r="E336" s="81"/>
    </row>
    <row r="337" spans="1:5">
      <c r="A337" s="78"/>
      <c r="B337" s="81"/>
      <c r="C337" s="81"/>
      <c r="E337" s="81"/>
    </row>
    <row r="338" spans="1:5">
      <c r="A338" s="78"/>
      <c r="B338" s="81"/>
      <c r="C338" s="81"/>
      <c r="E338" s="81"/>
    </row>
    <row r="339" spans="1:5">
      <c r="A339" s="78"/>
      <c r="B339" s="81"/>
      <c r="C339" s="81"/>
      <c r="E339" s="81"/>
    </row>
    <row r="340" spans="1:5">
      <c r="A340" s="78"/>
      <c r="B340" s="81"/>
      <c r="C340" s="81"/>
      <c r="E340" s="81"/>
    </row>
    <row r="341" spans="1:5">
      <c r="A341" s="78"/>
      <c r="B341" s="81"/>
      <c r="C341" s="81"/>
      <c r="E341" s="81"/>
    </row>
    <row r="342" spans="1:5">
      <c r="A342" s="78"/>
      <c r="B342" s="81"/>
      <c r="C342" s="81"/>
      <c r="E342" s="81"/>
    </row>
    <row r="343" spans="1:5">
      <c r="A343" s="78"/>
      <c r="B343" s="81"/>
      <c r="C343" s="81"/>
      <c r="E343" s="81"/>
    </row>
    <row r="344" spans="1:5">
      <c r="A344" s="78"/>
      <c r="B344" s="81"/>
      <c r="C344" s="81"/>
      <c r="E344" s="81"/>
    </row>
    <row r="345" spans="1:5">
      <c r="A345" s="78"/>
      <c r="B345" s="81"/>
      <c r="C345" s="81"/>
      <c r="E345" s="81"/>
    </row>
    <row r="346" spans="1:5">
      <c r="A346" s="78"/>
      <c r="B346" s="81"/>
      <c r="C346" s="81"/>
      <c r="E346" s="81"/>
    </row>
    <row r="347" spans="1:5">
      <c r="A347" s="78"/>
      <c r="B347" s="81"/>
      <c r="C347" s="81"/>
      <c r="E347" s="81"/>
    </row>
    <row r="348" spans="1:5">
      <c r="A348" s="78"/>
      <c r="B348" s="81"/>
      <c r="C348" s="81"/>
      <c r="E348" s="81"/>
    </row>
    <row r="349" spans="1:5">
      <c r="A349" s="78"/>
      <c r="B349" s="81"/>
      <c r="C349" s="81"/>
      <c r="E349" s="81"/>
    </row>
    <row r="350" spans="1:5">
      <c r="A350" s="78"/>
      <c r="B350" s="81"/>
      <c r="C350" s="81"/>
      <c r="E350" s="81"/>
    </row>
    <row r="351" spans="1:5">
      <c r="A351" s="78"/>
      <c r="B351" s="81"/>
      <c r="C351" s="81"/>
      <c r="E351" s="81"/>
    </row>
    <row r="352" spans="1:5">
      <c r="A352" s="78"/>
      <c r="B352" s="81"/>
      <c r="C352" s="81"/>
      <c r="E352" s="81"/>
    </row>
  </sheetData>
  <mergeCells count="4">
    <mergeCell ref="A1:E1"/>
    <mergeCell ref="B10:C10"/>
    <mergeCell ref="A15:B15"/>
    <mergeCell ref="A16:E16"/>
  </mergeCells>
  <printOptions horizontalCentered="1"/>
  <pageMargins left="0.6" right="0.6" top="1.25" bottom="0.7" header="0.5" footer="0.3"/>
  <pageSetup paperSize="9" firstPageNumber="39" orientation="portrait" useFirstPageNumber="1" r:id="rId1"/>
  <headerFooter alignWithMargins="0">
    <oddHeader xml:space="preserve">&amp;C&amp;"+,Bold"&amp;17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2024&amp;"+,Regular"
</oddHeader>
    <oddFooter>&amp;C&amp;"Arial,Bold"&amp;20___________________________________________&amp;"Arial,Regular"&amp;10
&amp;"Times New Roman,Regular"&amp;14 &amp;P</oddFooter>
  </headerFooter>
  <ignoredErrors>
    <ignoredError sqref="D3:E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5"/>
  <sheetViews>
    <sheetView rightToLeft="1" view="pageBreakPreview" zoomScaleNormal="100" zoomScaleSheetLayoutView="100" zoomScalePageLayoutView="110" workbookViewId="0">
      <selection sqref="A1:E1"/>
    </sheetView>
  </sheetViews>
  <sheetFormatPr defaultColWidth="9.140625" defaultRowHeight="12.75"/>
  <cols>
    <col min="1" max="1" width="8.7109375" style="76" customWidth="1"/>
    <col min="2" max="2" width="35.28515625" style="75" customWidth="1"/>
    <col min="3" max="3" width="9.140625" style="75" customWidth="1"/>
    <col min="4" max="4" width="17" style="324" customWidth="1"/>
    <col min="5" max="5" width="17" style="75" customWidth="1"/>
    <col min="6" max="6" width="14.28515625" style="75" bestFit="1" customWidth="1"/>
    <col min="7" max="7" width="11.7109375" style="75" bestFit="1" customWidth="1"/>
    <col min="8" max="8" width="16.42578125" style="75" bestFit="1" customWidth="1"/>
    <col min="9" max="9" width="14.42578125" style="75" bestFit="1" customWidth="1"/>
    <col min="10" max="16384" width="9.140625" style="75"/>
  </cols>
  <sheetData>
    <row r="1" spans="1:9" s="105" customFormat="1" ht="30.95" customHeight="1">
      <c r="A1" s="547" t="s">
        <v>962</v>
      </c>
      <c r="B1" s="547"/>
      <c r="C1" s="547"/>
      <c r="D1" s="547"/>
      <c r="E1" s="547"/>
    </row>
    <row r="2" spans="1:9" ht="21.6" customHeight="1">
      <c r="A2" s="78"/>
      <c r="B2" s="81"/>
      <c r="C2" s="81"/>
      <c r="D2" s="326"/>
      <c r="E2" s="174" t="s">
        <v>291</v>
      </c>
    </row>
    <row r="3" spans="1:9" s="65" customFormat="1" ht="28.9" customHeight="1">
      <c r="A3" s="108" t="s">
        <v>950</v>
      </c>
      <c r="B3" s="108" t="s">
        <v>951</v>
      </c>
      <c r="C3" s="108"/>
      <c r="D3" s="117" t="s">
        <v>1004</v>
      </c>
      <c r="E3" s="117" t="s">
        <v>952</v>
      </c>
    </row>
    <row r="4" spans="1:9" s="113" customFormat="1" ht="22.9" customHeight="1">
      <c r="A4" s="101">
        <v>1</v>
      </c>
      <c r="B4" s="115" t="s">
        <v>953</v>
      </c>
      <c r="C4" s="115"/>
      <c r="D4" s="99">
        <v>1791114</v>
      </c>
      <c r="E4" s="99">
        <v>4138912</v>
      </c>
      <c r="G4" s="125"/>
      <c r="H4" s="126"/>
      <c r="I4" s="125"/>
    </row>
    <row r="5" spans="1:9" s="113" customFormat="1" ht="22.9" customHeight="1">
      <c r="A5" s="101">
        <v>2</v>
      </c>
      <c r="B5" s="115" t="s">
        <v>954</v>
      </c>
      <c r="C5" s="115"/>
      <c r="D5" s="99">
        <v>20912518</v>
      </c>
      <c r="E5" s="99">
        <v>33936839</v>
      </c>
      <c r="G5" s="125"/>
      <c r="H5" s="126"/>
      <c r="I5" s="125"/>
    </row>
    <row r="6" spans="1:9" s="113" customFormat="1" ht="22.9" customHeight="1">
      <c r="A6" s="101">
        <v>3</v>
      </c>
      <c r="B6" s="115" t="s">
        <v>955</v>
      </c>
      <c r="C6" s="115"/>
      <c r="D6" s="99">
        <v>3133575</v>
      </c>
      <c r="E6" s="99">
        <v>7550753</v>
      </c>
      <c r="G6" s="125"/>
      <c r="H6" s="126"/>
      <c r="I6" s="125"/>
    </row>
    <row r="7" spans="1:9" s="113" customFormat="1" ht="22.9" customHeight="1">
      <c r="A7" s="101">
        <v>4</v>
      </c>
      <c r="B7" s="115" t="s">
        <v>956</v>
      </c>
      <c r="C7" s="115"/>
      <c r="D7" s="99">
        <v>1038792</v>
      </c>
      <c r="E7" s="99">
        <v>909236</v>
      </c>
      <c r="G7" s="125"/>
      <c r="H7" s="126"/>
      <c r="I7" s="125"/>
    </row>
    <row r="8" spans="1:9" s="113" customFormat="1" ht="22.9" customHeight="1">
      <c r="A8" s="101">
        <v>5</v>
      </c>
      <c r="B8" s="115" t="s">
        <v>957</v>
      </c>
      <c r="C8" s="115"/>
      <c r="D8" s="99">
        <v>1528536</v>
      </c>
      <c r="E8" s="99">
        <v>2946022</v>
      </c>
      <c r="G8" s="125"/>
      <c r="H8" s="126"/>
      <c r="I8" s="125"/>
    </row>
    <row r="9" spans="1:9" s="113" customFormat="1" ht="22.9" customHeight="1">
      <c r="A9" s="101">
        <v>6</v>
      </c>
      <c r="B9" s="115" t="s">
        <v>873</v>
      </c>
      <c r="C9" s="115"/>
      <c r="D9" s="99">
        <v>15831051</v>
      </c>
      <c r="E9" s="99">
        <v>16802207</v>
      </c>
      <c r="G9" s="125"/>
      <c r="H9" s="126"/>
      <c r="I9" s="125"/>
    </row>
    <row r="10" spans="1:9" s="113" customFormat="1" ht="22.9" customHeight="1">
      <c r="A10" s="101">
        <v>7</v>
      </c>
      <c r="B10" s="115" t="s">
        <v>267</v>
      </c>
      <c r="C10" s="115"/>
      <c r="D10" s="99">
        <v>16665421</v>
      </c>
      <c r="E10" s="99">
        <v>17511938</v>
      </c>
      <c r="G10" s="125"/>
      <c r="H10" s="126"/>
      <c r="I10" s="125"/>
    </row>
    <row r="11" spans="1:9" s="113" customFormat="1" ht="22.9" customHeight="1">
      <c r="A11" s="100">
        <v>8</v>
      </c>
      <c r="B11" s="112" t="s">
        <v>958</v>
      </c>
      <c r="C11" s="112"/>
      <c r="D11" s="99">
        <v>61270307</v>
      </c>
      <c r="E11" s="99">
        <v>92083775</v>
      </c>
      <c r="F11" s="118"/>
      <c r="G11" s="125"/>
      <c r="H11" s="126"/>
      <c r="I11" s="125"/>
    </row>
    <row r="12" spans="1:9" s="113" customFormat="1" ht="24" customHeight="1" thickBot="1">
      <c r="A12" s="119"/>
      <c r="B12" s="120" t="s">
        <v>361</v>
      </c>
      <c r="C12" s="121"/>
      <c r="D12" s="325">
        <f>SUM(D4:D11)</f>
        <v>122171314</v>
      </c>
      <c r="E12" s="325">
        <f>SUM(E4:E11)</f>
        <v>175879682</v>
      </c>
    </row>
    <row r="13" spans="1:9" ht="24.6" customHeight="1" thickTop="1">
      <c r="A13" s="119"/>
      <c r="B13" s="122"/>
      <c r="C13" s="104"/>
      <c r="D13" s="123"/>
      <c r="E13" s="123"/>
    </row>
    <row r="14" spans="1:9" ht="25.5" customHeight="1">
      <c r="A14" s="572" t="s">
        <v>288</v>
      </c>
      <c r="B14" s="572"/>
      <c r="C14" s="114"/>
      <c r="D14" s="323"/>
      <c r="E14" s="124"/>
    </row>
    <row r="15" spans="1:9" ht="45" customHeight="1">
      <c r="A15" s="574" t="s">
        <v>963</v>
      </c>
      <c r="B15" s="574"/>
      <c r="C15" s="574"/>
      <c r="D15" s="574"/>
      <c r="E15" s="574"/>
    </row>
  </sheetData>
  <mergeCells count="3">
    <mergeCell ref="A1:E1"/>
    <mergeCell ref="A14:B14"/>
    <mergeCell ref="A15:E15"/>
  </mergeCells>
  <printOptions horizontalCentered="1"/>
  <pageMargins left="0.6" right="0.6" top="1.25" bottom="0.7" header="0.5" footer="0.3"/>
  <pageSetup paperSize="9" firstPageNumber="40" orientation="portrait" useFirstPageNumber="1" r:id="rId1"/>
  <headerFooter alignWithMargins="0">
    <oddHeader xml:space="preserve">&amp;C&amp;"+,Bold"&amp;17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2024&amp;"+,Regular"
</oddHeader>
    <oddFooter>&amp;C&amp;"Arial,Bold"&amp;20___________________________________________&amp;"Arabic Transparent,Regular"&amp;14
&amp;"Times New Roman,Regular"&amp;P</oddFooter>
  </headerFooter>
  <ignoredErrors>
    <ignoredError sqref="D3:E3"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1"/>
  <sheetViews>
    <sheetView rightToLeft="1" view="pageBreakPreview" zoomScaleNormal="100" zoomScaleSheetLayoutView="100" workbookViewId="0">
      <selection sqref="A1:D1"/>
    </sheetView>
  </sheetViews>
  <sheetFormatPr defaultColWidth="9.140625" defaultRowHeight="12.75"/>
  <cols>
    <col min="1" max="1" width="8.7109375" style="78" customWidth="1"/>
    <col min="2" max="2" width="44.28515625" style="81" customWidth="1"/>
    <col min="3" max="3" width="17" style="329" customWidth="1"/>
    <col min="4" max="4" width="17" style="81" customWidth="1"/>
    <col min="5" max="5" width="9.140625" style="81"/>
    <col min="6" max="6" width="10.5703125" style="81" bestFit="1" customWidth="1"/>
    <col min="7" max="16384" width="9.140625" style="81"/>
  </cols>
  <sheetData>
    <row r="1" spans="1:6" s="127" customFormat="1" ht="30.95" customHeight="1">
      <c r="A1" s="547" t="s">
        <v>964</v>
      </c>
      <c r="B1" s="547"/>
      <c r="C1" s="547"/>
      <c r="D1" s="547"/>
    </row>
    <row r="2" spans="1:6" ht="21.6" customHeight="1">
      <c r="A2" s="128"/>
      <c r="B2" s="129"/>
      <c r="C2" s="129"/>
      <c r="D2" s="130" t="s">
        <v>291</v>
      </c>
    </row>
    <row r="3" spans="1:6" s="66" customFormat="1" ht="28.9" customHeight="1">
      <c r="A3" s="108" t="s">
        <v>950</v>
      </c>
      <c r="B3" s="108" t="s">
        <v>951</v>
      </c>
      <c r="C3" s="131" t="s">
        <v>1004</v>
      </c>
      <c r="D3" s="131" t="s">
        <v>952</v>
      </c>
    </row>
    <row r="4" spans="1:6" s="67" customFormat="1" ht="22.9" customHeight="1">
      <c r="A4" s="101">
        <v>1</v>
      </c>
      <c r="B4" s="115" t="s">
        <v>953</v>
      </c>
      <c r="C4" s="175">
        <v>402298</v>
      </c>
      <c r="D4" s="175">
        <v>523722</v>
      </c>
      <c r="F4" s="99"/>
    </row>
    <row r="5" spans="1:6" s="67" customFormat="1" ht="22.9" customHeight="1">
      <c r="A5" s="101">
        <v>2</v>
      </c>
      <c r="B5" s="115" t="s">
        <v>954</v>
      </c>
      <c r="C5" s="175">
        <v>2573941</v>
      </c>
      <c r="D5" s="175">
        <v>11012323</v>
      </c>
      <c r="F5" s="99"/>
    </row>
    <row r="6" spans="1:6" s="67" customFormat="1" ht="22.9" customHeight="1">
      <c r="A6" s="101">
        <v>3</v>
      </c>
      <c r="B6" s="115" t="s">
        <v>955</v>
      </c>
      <c r="C6" s="175">
        <v>3275667</v>
      </c>
      <c r="D6" s="175">
        <v>1941089</v>
      </c>
      <c r="F6" s="99"/>
    </row>
    <row r="7" spans="1:6" s="67" customFormat="1" ht="22.9" customHeight="1">
      <c r="A7" s="101">
        <v>4</v>
      </c>
      <c r="B7" s="115" t="s">
        <v>956</v>
      </c>
      <c r="C7" s="175">
        <v>78583</v>
      </c>
      <c r="D7" s="175">
        <v>282385</v>
      </c>
      <c r="F7" s="99"/>
    </row>
    <row r="8" spans="1:6" s="67" customFormat="1" ht="22.9" customHeight="1">
      <c r="A8" s="101">
        <v>5</v>
      </c>
      <c r="B8" s="115" t="s">
        <v>957</v>
      </c>
      <c r="C8" s="175">
        <v>487147</v>
      </c>
      <c r="D8" s="175">
        <v>565362</v>
      </c>
      <c r="F8" s="99"/>
    </row>
    <row r="9" spans="1:6" s="67" customFormat="1" ht="22.9" customHeight="1">
      <c r="A9" s="101">
        <v>6</v>
      </c>
      <c r="B9" s="132" t="s">
        <v>873</v>
      </c>
      <c r="C9" s="175">
        <v>323138</v>
      </c>
      <c r="D9" s="175">
        <v>19509</v>
      </c>
      <c r="F9" s="99"/>
    </row>
    <row r="10" spans="1:6" s="67" customFormat="1" ht="22.9" customHeight="1">
      <c r="A10" s="101">
        <v>7</v>
      </c>
      <c r="B10" s="115" t="s">
        <v>267</v>
      </c>
      <c r="C10" s="175">
        <v>166998</v>
      </c>
      <c r="D10" s="175">
        <v>1362041</v>
      </c>
      <c r="F10" s="99"/>
    </row>
    <row r="11" spans="1:6" s="67" customFormat="1" ht="22.9" customHeight="1">
      <c r="A11" s="101">
        <v>8</v>
      </c>
      <c r="B11" s="115" t="s">
        <v>958</v>
      </c>
      <c r="C11" s="175">
        <v>21034579</v>
      </c>
      <c r="D11" s="175">
        <v>24422315</v>
      </c>
      <c r="F11" s="99"/>
    </row>
    <row r="12" spans="1:6" s="67" customFormat="1" ht="24" customHeight="1" thickBot="1">
      <c r="A12" s="133"/>
      <c r="B12" s="134" t="s">
        <v>361</v>
      </c>
      <c r="C12" s="176">
        <f>SUM(C4:C11)</f>
        <v>28342351</v>
      </c>
      <c r="D12" s="176">
        <f>SUM(D4:D11)</f>
        <v>40128746</v>
      </c>
    </row>
    <row r="13" spans="1:6" ht="38.25" customHeight="1" thickTop="1">
      <c r="A13" s="135"/>
      <c r="C13" s="327"/>
      <c r="D13" s="103"/>
    </row>
    <row r="14" spans="1:6" ht="27" customHeight="1">
      <c r="A14" s="575" t="s">
        <v>965</v>
      </c>
      <c r="B14" s="575"/>
      <c r="C14" s="328"/>
      <c r="D14" s="66"/>
    </row>
    <row r="15" spans="1:6" ht="16.899999999999999" customHeight="1">
      <c r="A15" s="573" t="s">
        <v>966</v>
      </c>
      <c r="B15" s="573"/>
      <c r="C15" s="573"/>
      <c r="D15" s="573"/>
    </row>
    <row r="16" spans="1:6">
      <c r="A16" s="573"/>
      <c r="B16" s="573"/>
      <c r="C16" s="573"/>
      <c r="D16" s="573"/>
    </row>
    <row r="17" spans="1:4">
      <c r="A17" s="573"/>
      <c r="B17" s="573"/>
      <c r="C17" s="573"/>
      <c r="D17" s="573"/>
    </row>
    <row r="18" spans="1:4">
      <c r="A18" s="573"/>
      <c r="B18" s="573"/>
      <c r="C18" s="573"/>
      <c r="D18" s="573"/>
    </row>
    <row r="19" spans="1:4">
      <c r="A19" s="573"/>
      <c r="B19" s="573"/>
      <c r="C19" s="573"/>
      <c r="D19" s="573"/>
    </row>
    <row r="20" spans="1:4">
      <c r="A20" s="573"/>
      <c r="B20" s="573"/>
      <c r="C20" s="573"/>
      <c r="D20" s="573"/>
    </row>
    <row r="21" spans="1:4">
      <c r="A21" s="573"/>
      <c r="B21" s="573"/>
      <c r="C21" s="573"/>
      <c r="D21" s="573"/>
    </row>
  </sheetData>
  <mergeCells count="3">
    <mergeCell ref="A1:D1"/>
    <mergeCell ref="A14:B14"/>
    <mergeCell ref="A15:D21"/>
  </mergeCells>
  <printOptions horizontalCentered="1"/>
  <pageMargins left="0.6" right="0.6" top="1.25" bottom="0.7" header="0.5" footer="0.3"/>
  <pageSetup paperSize="9" firstPageNumber="41" orientation="portrait" useFirstPageNumber="1" r:id="rId1"/>
  <headerFooter alignWithMargins="0">
    <oddHeader>&amp;C&amp;"+,Bold"&amp;17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2024</oddHeader>
    <oddFooter>&amp;C&amp;"Arial,Bold"&amp;20___________________________________________&amp;"Arabic Transparent,Regular"&amp;14
&amp;"Times New Roman,Regular"&amp;P</oddFooter>
  </headerFooter>
  <ignoredErrors>
    <ignoredError sqref="C3:D3"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6"/>
  <sheetViews>
    <sheetView rightToLeft="1" view="pageBreakPreview" zoomScale="120" zoomScaleNormal="100" zoomScaleSheetLayoutView="120" workbookViewId="0">
      <selection sqref="A1:F1"/>
    </sheetView>
  </sheetViews>
  <sheetFormatPr defaultColWidth="6.140625" defaultRowHeight="27" customHeight="1"/>
  <cols>
    <col min="1" max="1" width="24.7109375" style="17" customWidth="1"/>
    <col min="2" max="2" width="12.28515625" style="18" customWidth="1"/>
    <col min="3" max="4" width="11.7109375" style="18" customWidth="1"/>
    <col min="5" max="5" width="13.7109375" style="18" customWidth="1"/>
    <col min="6" max="6" width="12.28515625" style="18" customWidth="1"/>
    <col min="7" max="16384" width="6.140625" style="17"/>
  </cols>
  <sheetData>
    <row r="1" spans="1:9" ht="30.95" customHeight="1">
      <c r="A1" s="576" t="s">
        <v>967</v>
      </c>
      <c r="B1" s="576"/>
      <c r="C1" s="576"/>
      <c r="D1" s="576"/>
      <c r="E1" s="576"/>
      <c r="F1" s="576"/>
    </row>
    <row r="2" spans="1:9" ht="21.6" customHeight="1">
      <c r="A2" s="278"/>
      <c r="B2" s="279"/>
      <c r="C2" s="279"/>
      <c r="D2" s="279"/>
      <c r="E2" s="577" t="s">
        <v>968</v>
      </c>
      <c r="F2" s="577"/>
    </row>
    <row r="3" spans="1:9" s="21" customFormat="1" ht="36" customHeight="1">
      <c r="A3" s="455" t="s">
        <v>969</v>
      </c>
      <c r="B3" s="456" t="s">
        <v>970</v>
      </c>
      <c r="C3" s="472" t="s">
        <v>971</v>
      </c>
      <c r="D3" s="456" t="s">
        <v>972</v>
      </c>
      <c r="E3" s="456" t="s">
        <v>973</v>
      </c>
      <c r="F3" s="456" t="s">
        <v>974</v>
      </c>
    </row>
    <row r="4" spans="1:9" s="20" customFormat="1" ht="21" customHeight="1">
      <c r="A4" s="457" t="s">
        <v>975</v>
      </c>
      <c r="B4" s="487">
        <v>2110000</v>
      </c>
      <c r="C4" s="487">
        <v>4420000</v>
      </c>
      <c r="D4" s="487">
        <v>-4420000</v>
      </c>
      <c r="E4" s="475">
        <f>C4+D4</f>
        <v>0</v>
      </c>
      <c r="F4" s="458">
        <f>SUM(E4+B4)</f>
        <v>2110000</v>
      </c>
    </row>
    <row r="5" spans="1:9" s="20" customFormat="1" ht="21" customHeight="1">
      <c r="A5" s="457" t="s">
        <v>976</v>
      </c>
      <c r="B5" s="458">
        <v>129000</v>
      </c>
      <c r="C5" s="458">
        <v>516000</v>
      </c>
      <c r="D5" s="458">
        <v>-516000</v>
      </c>
      <c r="E5" s="475">
        <f t="shared" ref="E5:E6" si="0">C5+D5</f>
        <v>0</v>
      </c>
      <c r="F5" s="458">
        <f t="shared" ref="F5:F7" si="1">SUM(E5+B5)</f>
        <v>129000</v>
      </c>
    </row>
    <row r="6" spans="1:9" s="20" customFormat="1" ht="21" customHeight="1">
      <c r="A6" s="457" t="s">
        <v>977</v>
      </c>
      <c r="B6" s="458">
        <v>731000</v>
      </c>
      <c r="C6" s="458">
        <v>312000</v>
      </c>
      <c r="D6" s="458">
        <v>-312000</v>
      </c>
      <c r="E6" s="475">
        <f t="shared" si="0"/>
        <v>0</v>
      </c>
      <c r="F6" s="458">
        <f t="shared" si="1"/>
        <v>731000</v>
      </c>
    </row>
    <row r="7" spans="1:9" s="20" customFormat="1" ht="21" customHeight="1">
      <c r="A7" s="461" t="s">
        <v>978</v>
      </c>
      <c r="B7" s="460">
        <v>2520000</v>
      </c>
      <c r="C7" s="458">
        <v>620000</v>
      </c>
      <c r="D7" s="458">
        <v>-620000</v>
      </c>
      <c r="E7" s="475">
        <f>C7+D7</f>
        <v>0</v>
      </c>
      <c r="F7" s="458">
        <f t="shared" si="1"/>
        <v>2520000</v>
      </c>
    </row>
    <row r="8" spans="1:9" s="20" customFormat="1" ht="21" customHeight="1">
      <c r="A8" s="462" t="s">
        <v>979</v>
      </c>
      <c r="B8" s="463">
        <f>SUM(B4:B7)</f>
        <v>5490000</v>
      </c>
      <c r="C8" s="463">
        <f>SUM(C4:C7)</f>
        <v>5868000</v>
      </c>
      <c r="D8" s="463">
        <f>SUM(D4:D7)</f>
        <v>-5868000</v>
      </c>
      <c r="E8" s="474">
        <f t="shared" ref="E8:E14" si="2">C8+D8</f>
        <v>0</v>
      </c>
      <c r="F8" s="463">
        <f t="shared" ref="F8:F13" si="3">SUM(E8+B8)</f>
        <v>5490000</v>
      </c>
    </row>
    <row r="9" spans="1:9" s="20" customFormat="1" ht="21" customHeight="1">
      <c r="A9" s="464" t="s">
        <v>980</v>
      </c>
      <c r="B9" s="460">
        <v>3271200</v>
      </c>
      <c r="C9" s="458">
        <v>846000</v>
      </c>
      <c r="D9" s="458">
        <v>-752000</v>
      </c>
      <c r="E9" s="466">
        <f t="shared" si="2"/>
        <v>94000</v>
      </c>
      <c r="F9" s="458">
        <f t="shared" si="3"/>
        <v>3365200</v>
      </c>
    </row>
    <row r="10" spans="1:9" s="20" customFormat="1" ht="21" customHeight="1">
      <c r="A10" s="459" t="s">
        <v>981</v>
      </c>
      <c r="B10" s="460">
        <v>5875000</v>
      </c>
      <c r="C10" s="460">
        <v>376000</v>
      </c>
      <c r="D10" s="473">
        <v>0</v>
      </c>
      <c r="E10" s="466">
        <f t="shared" si="2"/>
        <v>376000</v>
      </c>
      <c r="F10" s="458">
        <f t="shared" si="3"/>
        <v>6251000</v>
      </c>
    </row>
    <row r="11" spans="1:9" s="20" customFormat="1" ht="21" customHeight="1">
      <c r="A11" s="457" t="s">
        <v>982</v>
      </c>
      <c r="B11" s="467">
        <v>2688599</v>
      </c>
      <c r="C11" s="458">
        <v>44111</v>
      </c>
      <c r="D11" s="458">
        <f>-(7985+3665)</f>
        <v>-11650</v>
      </c>
      <c r="E11" s="466">
        <f t="shared" si="2"/>
        <v>32461</v>
      </c>
      <c r="F11" s="458">
        <f t="shared" si="3"/>
        <v>2721060</v>
      </c>
    </row>
    <row r="12" spans="1:9" s="20" customFormat="1" ht="21" customHeight="1">
      <c r="A12" s="457" t="s">
        <v>983</v>
      </c>
      <c r="B12" s="487">
        <v>564000</v>
      </c>
      <c r="C12" s="458">
        <v>940000</v>
      </c>
      <c r="D12" s="465">
        <v>0</v>
      </c>
      <c r="E12" s="466">
        <f t="shared" si="2"/>
        <v>940000</v>
      </c>
      <c r="F12" s="458">
        <f t="shared" si="3"/>
        <v>1504000</v>
      </c>
    </row>
    <row r="13" spans="1:9" s="20" customFormat="1" ht="21" customHeight="1">
      <c r="A13" s="462" t="s">
        <v>984</v>
      </c>
      <c r="B13" s="463">
        <f>SUM(B9:B12)</f>
        <v>12398799</v>
      </c>
      <c r="C13" s="463">
        <f>SUM(C9:C12)</f>
        <v>2206111</v>
      </c>
      <c r="D13" s="463">
        <f>SUM(D9:D12)</f>
        <v>-763650</v>
      </c>
      <c r="E13" s="468">
        <f>C13+D13</f>
        <v>1442461</v>
      </c>
      <c r="F13" s="463">
        <f t="shared" si="3"/>
        <v>13841260</v>
      </c>
    </row>
    <row r="14" spans="1:9" s="19" customFormat="1" ht="21" customHeight="1" thickBot="1">
      <c r="A14" s="469" t="s">
        <v>985</v>
      </c>
      <c r="B14" s="470">
        <f>B13+B8</f>
        <v>17888799</v>
      </c>
      <c r="C14" s="470">
        <f>C13+C8</f>
        <v>8074111</v>
      </c>
      <c r="D14" s="470">
        <f>D13+D8</f>
        <v>-6631650</v>
      </c>
      <c r="E14" s="471">
        <f t="shared" si="2"/>
        <v>1442461</v>
      </c>
      <c r="F14" s="470">
        <f>F13+F8</f>
        <v>19331260</v>
      </c>
      <c r="H14" s="579"/>
      <c r="I14" s="580"/>
    </row>
    <row r="15" spans="1:9" ht="27" customHeight="1" thickTop="1"/>
    <row r="16" spans="1:9" ht="66.75" customHeight="1">
      <c r="A16" s="578" t="s">
        <v>986</v>
      </c>
      <c r="B16" s="578"/>
      <c r="C16" s="578"/>
      <c r="D16" s="578"/>
      <c r="E16" s="578"/>
      <c r="F16" s="578"/>
    </row>
  </sheetData>
  <mergeCells count="4">
    <mergeCell ref="A1:F1"/>
    <mergeCell ref="E2:F2"/>
    <mergeCell ref="A16:F16"/>
    <mergeCell ref="H14:I14"/>
  </mergeCells>
  <printOptions horizontalCentered="1"/>
  <pageMargins left="0.6" right="0.6" top="1.25" bottom="0.7" header="0.5" footer="0.3"/>
  <pageSetup paperSize="9" firstPageNumber="42" orientation="portrait" useFirstPageNumber="1" r:id="rId1"/>
  <headerFooter alignWithMargins="0">
    <oddHeader>&amp;C&amp;"+,Bold"&amp;17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2024</oddHeader>
    <oddFooter>&amp;C&amp;"Arial,Bold"&amp;20___________________________________________&amp;"Arabic Transparent,Regular"&amp;14
&amp;"Times New Roman,Regular"&amp;P</oddFooter>
  </headerFooter>
  <ignoredErrors>
    <ignoredError sqref="E14" formula="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9"/>
  <sheetViews>
    <sheetView rightToLeft="1" view="pageBreakPreview" zoomScaleNormal="100" zoomScaleSheetLayoutView="100" zoomScalePageLayoutView="120" workbookViewId="0">
      <selection sqref="A1:D1"/>
    </sheetView>
  </sheetViews>
  <sheetFormatPr defaultColWidth="9.140625" defaultRowHeight="12.75"/>
  <cols>
    <col min="1" max="1" width="39.140625" style="57" customWidth="1"/>
    <col min="2" max="2" width="15.85546875" style="57" customWidth="1"/>
    <col min="3" max="3" width="15.7109375" style="143" customWidth="1"/>
    <col min="4" max="4" width="15.7109375" style="144" customWidth="1"/>
    <col min="5" max="5" width="12.140625" style="306" bestFit="1" customWidth="1"/>
    <col min="6" max="6" width="13.140625" style="57" bestFit="1" customWidth="1"/>
    <col min="7" max="16384" width="9.140625" style="57"/>
  </cols>
  <sheetData>
    <row r="1" spans="1:7" ht="30.95" customHeight="1">
      <c r="A1" s="581" t="s">
        <v>987</v>
      </c>
      <c r="B1" s="581"/>
      <c r="C1" s="581"/>
      <c r="D1" s="581"/>
      <c r="E1" s="303"/>
      <c r="F1" s="136"/>
      <c r="G1" s="136"/>
    </row>
    <row r="2" spans="1:7" ht="21.6" customHeight="1">
      <c r="A2" s="582" t="s">
        <v>968</v>
      </c>
      <c r="B2" s="582"/>
      <c r="C2" s="582"/>
      <c r="D2" s="582"/>
      <c r="E2" s="303"/>
      <c r="F2" s="136"/>
      <c r="G2" s="136"/>
    </row>
    <row r="3" spans="1:7" s="33" customFormat="1" ht="28.9" customHeight="1">
      <c r="A3" s="137" t="s">
        <v>381</v>
      </c>
      <c r="B3" s="138"/>
      <c r="C3" s="137">
        <v>2024</v>
      </c>
      <c r="D3" s="137">
        <v>2023</v>
      </c>
      <c r="E3" s="304"/>
    </row>
    <row r="4" spans="1:7" s="34" customFormat="1" ht="24.75" hidden="1" customHeight="1">
      <c r="A4" s="139" t="s">
        <v>988</v>
      </c>
      <c r="B4" s="139"/>
      <c r="C4" s="140">
        <v>0</v>
      </c>
      <c r="D4" s="140">
        <v>0</v>
      </c>
      <c r="E4" s="305"/>
    </row>
    <row r="5" spans="1:7" s="34" customFormat="1" ht="24.75" hidden="1" customHeight="1">
      <c r="A5" s="139" t="s">
        <v>989</v>
      </c>
      <c r="B5" s="139"/>
      <c r="C5" s="140">
        <v>0</v>
      </c>
      <c r="D5" s="140">
        <v>0</v>
      </c>
      <c r="E5" s="305"/>
    </row>
    <row r="6" spans="1:7" s="34" customFormat="1" ht="28.7" customHeight="1">
      <c r="A6" s="139" t="s">
        <v>990</v>
      </c>
      <c r="B6" s="139"/>
      <c r="C6" s="177">
        <v>125100</v>
      </c>
      <c r="D6" s="177">
        <v>125100</v>
      </c>
      <c r="E6" s="305"/>
      <c r="F6" s="302"/>
    </row>
    <row r="7" spans="1:7" s="34" customFormat="1" ht="28.7" customHeight="1">
      <c r="A7" s="141" t="s">
        <v>991</v>
      </c>
      <c r="B7" s="141"/>
      <c r="C7" s="376">
        <v>-102402</v>
      </c>
      <c r="D7" s="376">
        <v>-28567</v>
      </c>
      <c r="E7" s="305"/>
    </row>
    <row r="8" spans="1:7" s="34" customFormat="1" ht="24.75" hidden="1" customHeight="1">
      <c r="A8" s="139" t="s">
        <v>992</v>
      </c>
      <c r="B8" s="139"/>
      <c r="C8" s="177"/>
      <c r="D8" s="177"/>
      <c r="E8" s="305"/>
    </row>
    <row r="9" spans="1:7" s="34" customFormat="1" ht="25.15" customHeight="1" thickBot="1">
      <c r="A9" s="142" t="s">
        <v>993</v>
      </c>
      <c r="B9" s="142"/>
      <c r="C9" s="178">
        <f>SUM(C4:C7)</f>
        <v>22698</v>
      </c>
      <c r="D9" s="178">
        <f>SUM(D4:D7)</f>
        <v>96533</v>
      </c>
      <c r="E9" s="305"/>
    </row>
    <row r="10" spans="1:7" ht="13.5" thickTop="1">
      <c r="A10" s="61"/>
      <c r="B10" s="61"/>
      <c r="D10" s="143"/>
    </row>
    <row r="11" spans="1:7">
      <c r="A11" s="61"/>
      <c r="B11" s="61"/>
      <c r="D11" s="143"/>
    </row>
    <row r="12" spans="1:7" ht="24.75" customHeight="1">
      <c r="A12" s="61"/>
      <c r="B12" s="61"/>
      <c r="D12" s="143"/>
    </row>
    <row r="13" spans="1:7" ht="42" customHeight="1">
      <c r="A13" s="583" t="s">
        <v>994</v>
      </c>
      <c r="B13" s="583"/>
      <c r="C13" s="583"/>
      <c r="D13" s="583"/>
    </row>
    <row r="14" spans="1:7" ht="20.25" customHeight="1">
      <c r="A14" s="58"/>
      <c r="B14" s="58"/>
      <c r="D14" s="143"/>
    </row>
    <row r="15" spans="1:7">
      <c r="A15" s="61"/>
      <c r="B15" s="61"/>
      <c r="D15" s="143"/>
    </row>
    <row r="16" spans="1:7">
      <c r="A16" s="61"/>
      <c r="B16" s="61"/>
      <c r="D16" s="143"/>
    </row>
    <row r="17" spans="1:4">
      <c r="A17" s="61"/>
      <c r="B17" s="61"/>
      <c r="D17" s="143"/>
    </row>
    <row r="18" spans="1:4">
      <c r="A18" s="61"/>
      <c r="B18" s="61"/>
      <c r="D18" s="143"/>
    </row>
    <row r="19" spans="1:4">
      <c r="A19" s="61"/>
      <c r="B19" s="61"/>
      <c r="D19" s="143"/>
    </row>
    <row r="20" spans="1:4">
      <c r="A20" s="61"/>
      <c r="B20" s="61"/>
      <c r="D20" s="143"/>
    </row>
    <row r="21" spans="1:4">
      <c r="A21" s="61"/>
      <c r="B21" s="61"/>
      <c r="D21" s="143"/>
    </row>
    <row r="22" spans="1:4">
      <c r="A22" s="61"/>
      <c r="B22" s="61"/>
      <c r="D22" s="143"/>
    </row>
    <row r="23" spans="1:4">
      <c r="A23" s="61"/>
      <c r="B23" s="61"/>
      <c r="D23" s="143"/>
    </row>
    <row r="24" spans="1:4">
      <c r="A24" s="61"/>
      <c r="B24" s="61"/>
      <c r="D24" s="143"/>
    </row>
    <row r="25" spans="1:4">
      <c r="A25" s="61"/>
      <c r="B25" s="61"/>
      <c r="D25" s="143"/>
    </row>
    <row r="26" spans="1:4">
      <c r="A26" s="61"/>
      <c r="B26" s="61"/>
      <c r="D26" s="143"/>
    </row>
    <row r="27" spans="1:4">
      <c r="A27" s="61"/>
      <c r="B27" s="61"/>
      <c r="D27" s="143"/>
    </row>
    <row r="28" spans="1:4">
      <c r="A28" s="61"/>
      <c r="B28" s="61"/>
      <c r="D28" s="143"/>
    </row>
    <row r="29" spans="1:4">
      <c r="A29" s="61"/>
      <c r="B29" s="61"/>
      <c r="D29" s="143"/>
    </row>
    <row r="30" spans="1:4">
      <c r="A30" s="61"/>
      <c r="B30" s="61"/>
      <c r="D30" s="143"/>
    </row>
    <row r="31" spans="1:4">
      <c r="A31" s="61"/>
      <c r="B31" s="61"/>
      <c r="D31" s="143"/>
    </row>
    <row r="32" spans="1:4">
      <c r="A32" s="61"/>
      <c r="B32" s="61"/>
      <c r="D32" s="143"/>
    </row>
    <row r="33" spans="1:4">
      <c r="A33" s="61"/>
      <c r="B33" s="61"/>
      <c r="D33" s="143"/>
    </row>
    <row r="34" spans="1:4">
      <c r="A34" s="61"/>
      <c r="B34" s="61"/>
      <c r="D34" s="143"/>
    </row>
    <row r="35" spans="1:4">
      <c r="A35" s="61"/>
      <c r="B35" s="61"/>
      <c r="D35" s="143"/>
    </row>
    <row r="36" spans="1:4">
      <c r="A36" s="61"/>
      <c r="B36" s="61"/>
      <c r="D36" s="143"/>
    </row>
    <row r="37" spans="1:4">
      <c r="A37" s="61"/>
      <c r="B37" s="61"/>
      <c r="D37" s="143"/>
    </row>
    <row r="38" spans="1:4">
      <c r="A38" s="61"/>
      <c r="B38" s="61"/>
      <c r="D38" s="143"/>
    </row>
    <row r="39" spans="1:4">
      <c r="A39" s="61"/>
      <c r="B39" s="61"/>
      <c r="D39" s="143"/>
    </row>
    <row r="40" spans="1:4">
      <c r="A40" s="61"/>
      <c r="B40" s="61"/>
      <c r="D40" s="143"/>
    </row>
    <row r="41" spans="1:4">
      <c r="A41" s="61"/>
      <c r="B41" s="61"/>
      <c r="D41" s="143"/>
    </row>
    <row r="42" spans="1:4">
      <c r="A42" s="61"/>
      <c r="B42" s="61"/>
      <c r="D42" s="143"/>
    </row>
    <row r="43" spans="1:4">
      <c r="A43" s="61"/>
      <c r="B43" s="61"/>
      <c r="D43" s="143"/>
    </row>
    <row r="44" spans="1:4">
      <c r="A44" s="61"/>
      <c r="B44" s="61"/>
      <c r="D44" s="143"/>
    </row>
    <row r="45" spans="1:4">
      <c r="A45" s="61"/>
      <c r="B45" s="61"/>
      <c r="D45" s="143"/>
    </row>
    <row r="46" spans="1:4">
      <c r="A46" s="61"/>
      <c r="B46" s="61"/>
      <c r="D46" s="143"/>
    </row>
    <row r="47" spans="1:4">
      <c r="A47" s="61"/>
      <c r="B47" s="61"/>
      <c r="D47" s="143"/>
    </row>
    <row r="48" spans="1:4">
      <c r="A48" s="61"/>
      <c r="B48" s="61"/>
      <c r="D48" s="143"/>
    </row>
    <row r="49" spans="1:4">
      <c r="A49" s="61"/>
      <c r="B49" s="61"/>
      <c r="D49" s="143"/>
    </row>
  </sheetData>
  <mergeCells count="3">
    <mergeCell ref="A1:D1"/>
    <mergeCell ref="A2:D2"/>
    <mergeCell ref="A13:D13"/>
  </mergeCells>
  <printOptions horizontalCentered="1"/>
  <pageMargins left="0.6" right="0.6" top="1.25" bottom="0.7" header="0.5" footer="0.3"/>
  <pageSetup paperSize="9" firstPageNumber="43" orientation="portrait" useFirstPageNumber="1" r:id="rId1"/>
  <headerFooter alignWithMargins="0">
    <oddHeader>&amp;C&amp;"+,Bold"&amp;17
&amp;"Times New Roman,Bold"&amp;20________________________________________________________________&amp;R&amp;"Times New Roman,Regular"&amp;11  
  مملكة البحرين 
  ملحقات الحساب الختامي الموحد للدولة للسنة المالية المنتهية في 31 ديسمبر 2024</oddHeader>
    <oddFooter>&amp;C&amp;"Arial,Bold"&amp;20___________________________________________&amp;"Arabic Transparent,Regular"&amp;14
&amp;"Times New Roman,Regular"&amp;P</oddFooter>
  </headerFooter>
  <ignoredErrors>
    <ignoredError sqref="C9:D9"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7" ma:contentTypeDescription="Create a new document." ma:contentTypeScope="" ma:versionID="6746c8e988c4b409421f7701a04d5757">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2ea47997d7fd8ee67aaab3cbe524de96"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Props1.xml><?xml version="1.0" encoding="utf-8"?>
<ds:datastoreItem xmlns:ds="http://schemas.openxmlformats.org/officeDocument/2006/customXml" ds:itemID="{81C1B247-B0F8-4F39-843C-D93B2F2BE16B}">
  <ds:schemaRefs>
    <ds:schemaRef ds:uri="http://schemas.microsoft.com/sharepoint/v3/contenttype/forms"/>
  </ds:schemaRefs>
</ds:datastoreItem>
</file>

<file path=customXml/itemProps2.xml><?xml version="1.0" encoding="utf-8"?>
<ds:datastoreItem xmlns:ds="http://schemas.openxmlformats.org/officeDocument/2006/customXml" ds:itemID="{9DC7ECFF-672C-4FCC-B5AD-6A3B4AFD4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67364A-F82D-40AD-8FAD-829F43E0921A}">
  <ds:schemaRefs>
    <ds:schemaRef ds:uri="http://www.w3.org/XML/1998/namespace"/>
    <ds:schemaRef ds:uri="http://purl.org/dc/elements/1.1/"/>
    <ds:schemaRef ds:uri="97a69e2b-2ec8-4e8c-91b4-707f5086de66"/>
    <ds:schemaRef ds:uri="http://schemas.microsoft.com/office/2006/documentManagement/types"/>
    <ds:schemaRef ds:uri="http://schemas.microsoft.com/office/infopath/2007/PartnerControls"/>
    <ds:schemaRef ds:uri="http://schemas.openxmlformats.org/package/2006/metadata/core-properties"/>
    <ds:schemaRef ds:uri="102737e8-8a29-47b7-a114-4c946a470c12"/>
    <ds:schemaRef ds:uri="http://schemas.microsoft.com/office/2006/metadata/properties"/>
    <ds:schemaRef ds:uri="http://purl.org/dc/dcmitype/"/>
    <ds:schemaRef ds:uri="http://purl.org/dc/terms/"/>
    <ds:schemaRef ds:uri="b3b001d4-b64a-4cc2-a75a-fead1b2f6020"/>
    <ds:schemaRef ds:uri="32107bfa-4e49-45ab-ad8a-454b984b5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الحساب الختامي</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vt:lpstr>
      <vt:lpstr>تفصيل المصروفات</vt:lpstr>
      <vt:lpstr>مصروفات الميزانية التحويلية</vt:lpstr>
      <vt:lpstr>مشاريع </vt:lpstr>
      <vt:lpstr>ملحقات</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الارتباطات!Print_Area</vt:lpstr>
      <vt:lpstr>الايرادات!Print_Area</vt:lpstr>
      <vt:lpstr>'التسهيلات الإئتمانية '!Print_Area</vt:lpstr>
      <vt:lpstr>التمويـل!Print_Area</vt:lpstr>
      <vt:lpstr>'الحساب الختامي'!Print_Area</vt:lpstr>
      <vt:lpstr>'المصروفات المستحقة'!Print_Area</vt:lpstr>
      <vt:lpstr>'المطلوبات المستحقة'!Print_Area</vt:lpstr>
      <vt:lpstr>'المقبوضات والمدفوعات'!Print_Area</vt:lpstr>
      <vt:lpstr>'الميزانية المعتمدة'!Print_Area</vt:lpstr>
      <vt:lpstr>'تفصيل الإيرادات'!Print_Area</vt:lpstr>
      <vt:lpstr>'تفصيل المصروفات'!Print_Area</vt:lpstr>
      <vt:lpstr>'مشاريع '!Print_Area</vt:lpstr>
      <vt:lpstr>'مصروفات الميزانية التحويلية'!Print_Area</vt:lpstr>
      <vt:lpstr>'مصروفات الوزارات'!Print_Area</vt:lpstr>
      <vt:lpstr>'مصروفات وايرادات الوزارات'!Print_Area</vt:lpstr>
      <vt:lpstr>'مناقلات الميزانية  '!Print_Area</vt:lpstr>
      <vt:lpstr>'تفصيل الإيرادات'!Print_Titles</vt:lpstr>
      <vt:lpstr>'تفصيل المصروفات'!Print_Titles</vt:lpstr>
      <vt:lpstr>'مصروفات الميزانية التحويلية'!Print_Titles</vt:lpstr>
      <vt:lpstr>'مصروفات وايرادات الوزارات'!Print_Titles</vt:lpstr>
      <vt:lpstr>'مناقلات الميزانية  '!Print_Titles</vt:lpstr>
    </vt:vector>
  </TitlesOfParts>
  <Manager/>
  <Company>Ministry of Finance &amp; National Economy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NAO</dc:creator>
  <cp:keywords/>
  <dc:description/>
  <cp:lastModifiedBy>Nawara Abdulelah AlMoalem</cp:lastModifiedBy>
  <cp:revision/>
  <cp:lastPrinted>2025-08-18T05:01:02Z</cp:lastPrinted>
  <dcterms:created xsi:type="dcterms:W3CDTF">2003-05-10T11:11:16Z</dcterms:created>
  <dcterms:modified xsi:type="dcterms:W3CDTF">2025-08-20T05:14:06Z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y fmtid="{D5CDD505-2E9C-101B-9397-08002B2CF9AE}" pid="4" name="MSIP_Label_2d9f8cd3-b3ff-4e34-aa30-758ae5cee663_Enabled">
    <vt:lpwstr>true</vt:lpwstr>
  </property>
  <property fmtid="{D5CDD505-2E9C-101B-9397-08002B2CF9AE}" pid="5" name="MSIP_Label_2d9f8cd3-b3ff-4e34-aa30-758ae5cee663_SetDate">
    <vt:lpwstr>2025-08-10T10:28:53Z</vt:lpwstr>
  </property>
  <property fmtid="{D5CDD505-2E9C-101B-9397-08002B2CF9AE}" pid="6" name="MSIP_Label_2d9f8cd3-b3ff-4e34-aa30-758ae5cee663_Method">
    <vt:lpwstr>Privileged</vt:lpwstr>
  </property>
  <property fmtid="{D5CDD505-2E9C-101B-9397-08002B2CF9AE}" pid="7" name="MSIP_Label_2d9f8cd3-b3ff-4e34-aa30-758ae5cee663_Name">
    <vt:lpwstr>Public</vt:lpwstr>
  </property>
  <property fmtid="{D5CDD505-2E9C-101B-9397-08002B2CF9AE}" pid="8" name="MSIP_Label_2d9f8cd3-b3ff-4e34-aa30-758ae5cee663_SiteId">
    <vt:lpwstr>1ee8112a-6995-4930-bdef-c4f42f0fdb53</vt:lpwstr>
  </property>
  <property fmtid="{D5CDD505-2E9C-101B-9397-08002B2CF9AE}" pid="9" name="MSIP_Label_2d9f8cd3-b3ff-4e34-aa30-758ae5cee663_ActionId">
    <vt:lpwstr>d7931790-c080-4a5f-9d18-114d69c04a8e</vt:lpwstr>
  </property>
  <property fmtid="{D5CDD505-2E9C-101B-9397-08002B2CF9AE}" pid="10" name="MSIP_Label_2d9f8cd3-b3ff-4e34-aa30-758ae5cee663_ContentBits">
    <vt:lpwstr>0</vt:lpwstr>
  </property>
  <property fmtid="{D5CDD505-2E9C-101B-9397-08002B2CF9AE}" pid="11" name="MSIP_Label_2d9f8cd3-b3ff-4e34-aa30-758ae5cee663_Tag">
    <vt:lpwstr>10, 0, 1, 1</vt:lpwstr>
  </property>
</Properties>
</file>