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13/"/>
    </mc:Choice>
  </mc:AlternateContent>
  <xr:revisionPtr revIDLastSave="63" documentId="8_{8C5959B8-0C82-426A-ACCB-324315DA6482}" xr6:coauthVersionLast="47" xr6:coauthVersionMax="47" xr10:uidLastSave="{8C32BF3A-98E4-41BB-892E-E23CB006797A}"/>
  <bookViews>
    <workbookView xWindow="14325" yWindow="105" windowWidth="14580" windowHeight="14175" tabRatio="907" xr2:uid="{00000000-000D-0000-FFFF-FFFF00000000}"/>
  </bookViews>
  <sheets>
    <sheet name="الحساب الختامي" sheetId="2" r:id="rId1"/>
    <sheet name="إيرادات النفط " sheetId="53" r:id="rId2"/>
    <sheet name="مصروفات وايرادات الوزارات" sheetId="56" r:id="rId3"/>
    <sheet name="الايرادات" sheetId="57" r:id="rId4"/>
    <sheet name="تفصيل الإيرادات" sheetId="58" r:id="rId5"/>
    <sheet name="الميزانية المعتمدة" sheetId="8" r:id="rId6"/>
    <sheet name="مناقلات الميزانية " sheetId="39" r:id="rId7"/>
    <sheet name="مصروفات الوزارات" sheetId="24" r:id="rId8"/>
    <sheet name="تفصيل المصروفات " sheetId="45" r:id="rId9"/>
    <sheet name="مصروفات الميزانية التحويلية" sheetId="36" r:id="rId10"/>
    <sheet name="مشاريع" sheetId="59" r:id="rId11"/>
    <sheet name="المقبوضات والمدفوعات" sheetId="50" r:id="rId12"/>
    <sheet name="المطلوبات المستحقة" sheetId="29" r:id="rId13"/>
    <sheet name="المصروفات المستحقة" sheetId="30" r:id="rId14"/>
    <sheet name="الارتباطات" sheetId="60" r:id="rId15"/>
    <sheet name="التمويـل" sheetId="61" r:id="rId16"/>
    <sheet name="التسهيلات الإئتمانية " sheetId="44" r:id="rId17"/>
  </sheets>
  <externalReferences>
    <externalReference r:id="rId18"/>
  </externalReferences>
  <definedNames>
    <definedName name="leer" localSheetId="11">'[1]تفصيل المصروفات (3)'!$A$2:$A$6</definedName>
    <definedName name="leer">'[1]تفصيل المصروفات (3)'!$A$2:$A$6</definedName>
    <definedName name="_xlnm.Print_Area" localSheetId="14">الارتباطات!$A$1:$E$19</definedName>
    <definedName name="_xlnm.Print_Area" localSheetId="3">الايرادات!$A$1:$K$47</definedName>
    <definedName name="_xlnm.Print_Area" localSheetId="16">'التسهيلات الإئتمانية '!$A$1:$D$13</definedName>
    <definedName name="_xlnm.Print_Area" localSheetId="15">التمويـل!$A$1:$F$15</definedName>
    <definedName name="_xlnm.Print_Area" localSheetId="0">'الحساب الختامي'!$A$1:$E$42</definedName>
    <definedName name="_xlnm.Print_Area" localSheetId="13">'المصروفات المستحقة'!$A$1:$E$15</definedName>
    <definedName name="_xlnm.Print_Area" localSheetId="12">'المطلوبات المستحقة'!$A$1:$E$16</definedName>
    <definedName name="_xlnm.Print_Area" localSheetId="11">'المقبوضات والمدفوعات'!$A$1:$D$37</definedName>
    <definedName name="_xlnm.Print_Area" localSheetId="5">'الميزانية المعتمدة'!$A$1:$I$26</definedName>
    <definedName name="_xlnm.Print_Area" localSheetId="1">'إيرادات النفط '!$A$1:$C$25</definedName>
    <definedName name="_xlnm.Print_Area" localSheetId="4">'تفصيل الإيرادات'!$A$1:$I$206</definedName>
    <definedName name="_xlnm.Print_Area" localSheetId="8">'تفصيل المصروفات '!$A$1:$I$423</definedName>
    <definedName name="_xlnm.Print_Area" localSheetId="10">مشاريع!$A$1:$E$46</definedName>
    <definedName name="_xlnm.Print_Area" localSheetId="9">'مصروفات الميزانية التحويلية'!$A$1:$E$23</definedName>
    <definedName name="_xlnm.Print_Area" localSheetId="7">'مصروفات الوزارات'!$A$1:$K$57</definedName>
    <definedName name="_xlnm.Print_Area" localSheetId="2">'مصروفات وايرادات الوزارات'!$A$1:$L$60</definedName>
    <definedName name="_xlnm.Print_Area" localSheetId="6">'مناقلات الميزانية '!$A$1:$G$124</definedName>
    <definedName name="_xlnm.Print_Titles" localSheetId="4">'تفصيل الإيرادات'!$71:$74</definedName>
    <definedName name="_xlnm.Print_Titles" localSheetId="8">'تفصيل المصروفات '!$54:$57</definedName>
    <definedName name="_xlnm.Print_Titles" localSheetId="9">'مصروفات الميزانية التحويلية'!$1:$4</definedName>
    <definedName name="_xlnm.Print_Titles" localSheetId="7">'مصروفات الوزارات'!$26:$28</definedName>
    <definedName name="_xlnm.Print_Titles" localSheetId="6">'مناقلات الميزانية '!$45:$47</definedName>
    <definedName name="المصروفات_حسب_الأبواب_والأقسام_والبنود" localSheetId="14">#REF!</definedName>
    <definedName name="المصروفات_حسب_الأبواب_والأقسام_والبنود" localSheetId="3">#REF!</definedName>
    <definedName name="المصروفات_حسب_الأبواب_والأقسام_والبنود" localSheetId="15">#REF!</definedName>
    <definedName name="المصروفات_حسب_الأبواب_والأقسام_والبنود" localSheetId="4">#REF!</definedName>
    <definedName name="المصروفات_حسب_الأبواب_والأقسام_والبنود" localSheetId="10">#REF!</definedName>
    <definedName name="المصروفات_حسب_الأبواب_والأقسام_والبنود" localSheetId="2">#REF!</definedName>
    <definedName name="المصروفات_حسب_الأبواب_والأقسام_والبنود">#REF!</definedName>
  </definedNames>
  <calcPr calcId="191029"/>
  <customWorkbookViews>
    <customWorkbookView name="mfadhkm - Personal View" guid="{59AEDEC5-F969-4EC4-8B7C-A5FABAF15261}" mergeInterval="0" changesSavedWin="1" personalView="1" maximized="1" windowWidth="796" windowHeight="454" tabRatio="824" activeSheetId="19"/>
    <customWorkbookView name="mfadtr1 - Personal View" guid="{8B0CEBC0-8CF2-4235-AE87-6B90A4C21969}" mergeInterval="0" personalView="1" maximized="1" windowWidth="1020" windowHeight="622" tabRatio="824" activeSheetId="1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58" l="1"/>
  <c r="G58" i="56" l="1"/>
  <c r="I49" i="58" l="1"/>
  <c r="G49" i="58"/>
  <c r="F49" i="58"/>
  <c r="I18" i="24" l="1"/>
  <c r="H36" i="45" l="1"/>
  <c r="H34" i="45"/>
  <c r="H35" i="45"/>
  <c r="E8" i="39" l="1"/>
  <c r="G8" i="39" s="1"/>
  <c r="E7" i="39"/>
  <c r="G7" i="39" s="1"/>
  <c r="E9" i="39"/>
  <c r="G9" i="39" s="1"/>
  <c r="E13" i="8"/>
  <c r="H22" i="56"/>
  <c r="D7" i="56"/>
  <c r="D5" i="39" l="1"/>
  <c r="D27" i="39"/>
  <c r="D39" i="39"/>
  <c r="D43" i="39"/>
  <c r="D55" i="39"/>
  <c r="B55" i="39"/>
  <c r="B43" i="39"/>
  <c r="B39" i="39"/>
  <c r="B27" i="39"/>
  <c r="B5" i="39"/>
  <c r="H225" i="45"/>
  <c r="H226" i="45"/>
  <c r="G38" i="58" l="1"/>
  <c r="F38" i="58"/>
  <c r="G31" i="58"/>
  <c r="F31" i="58"/>
  <c r="G22" i="58"/>
  <c r="G10" i="58"/>
  <c r="F6" i="58"/>
  <c r="B9" i="61"/>
  <c r="D9" i="56"/>
  <c r="I37" i="24" l="1"/>
  <c r="F55" i="56" l="1"/>
  <c r="K55" i="56" l="1"/>
  <c r="D53" i="56" l="1"/>
  <c r="E4" i="61" l="1"/>
  <c r="F4" i="61" s="1"/>
  <c r="E5" i="61"/>
  <c r="F5" i="61" s="1"/>
  <c r="E6" i="61"/>
  <c r="F6" i="61" s="1"/>
  <c r="E7" i="61"/>
  <c r="F7" i="61" s="1"/>
  <c r="E8" i="61"/>
  <c r="F8" i="61" s="1"/>
  <c r="C9" i="61"/>
  <c r="D9" i="61"/>
  <c r="E10" i="61"/>
  <c r="F10" i="61"/>
  <c r="E11" i="61"/>
  <c r="F11" i="61"/>
  <c r="E12" i="61"/>
  <c r="F12" i="61"/>
  <c r="B13" i="61"/>
  <c r="B14" i="61" s="1"/>
  <c r="C13" i="61"/>
  <c r="D13" i="61"/>
  <c r="D12" i="60"/>
  <c r="E12" i="60"/>
  <c r="D5" i="59"/>
  <c r="D6" i="59"/>
  <c r="D8" i="59"/>
  <c r="D9" i="59"/>
  <c r="D10" i="59"/>
  <c r="D11" i="59"/>
  <c r="D12" i="59"/>
  <c r="D13" i="59"/>
  <c r="D14" i="59"/>
  <c r="D15" i="59"/>
  <c r="D16" i="59"/>
  <c r="D17" i="59"/>
  <c r="D18" i="59"/>
  <c r="D19" i="59"/>
  <c r="D20" i="59"/>
  <c r="D21" i="59"/>
  <c r="D22" i="59"/>
  <c r="D23" i="59"/>
  <c r="D24" i="59"/>
  <c r="D25" i="59"/>
  <c r="D26" i="59"/>
  <c r="D27" i="59"/>
  <c r="D28" i="59"/>
  <c r="D29" i="59"/>
  <c r="D31" i="59"/>
  <c r="D32" i="59"/>
  <c r="D33" i="59"/>
  <c r="D34" i="59"/>
  <c r="D35" i="59"/>
  <c r="D37" i="59"/>
  <c r="D38" i="59"/>
  <c r="D39" i="59"/>
  <c r="D40" i="59"/>
  <c r="D41" i="59"/>
  <c r="D42" i="59"/>
  <c r="D43" i="59"/>
  <c r="B46" i="59"/>
  <c r="C23" i="2" s="1"/>
  <c r="C46" i="59"/>
  <c r="D23" i="2" s="1"/>
  <c r="E46" i="59"/>
  <c r="E23" i="2" s="1"/>
  <c r="I6" i="58"/>
  <c r="G6" i="58"/>
  <c r="H8" i="58"/>
  <c r="H9" i="58"/>
  <c r="F10" i="58"/>
  <c r="H10" i="58" s="1"/>
  <c r="I10" i="58"/>
  <c r="H11" i="58"/>
  <c r="H12" i="58"/>
  <c r="H13" i="58"/>
  <c r="H14" i="58"/>
  <c r="H15" i="58"/>
  <c r="H16" i="58"/>
  <c r="H17" i="58"/>
  <c r="H18" i="58"/>
  <c r="H19" i="58"/>
  <c r="H20" i="58"/>
  <c r="H21" i="58"/>
  <c r="F22" i="58"/>
  <c r="I22" i="58"/>
  <c r="H23" i="58"/>
  <c r="H24" i="58"/>
  <c r="H25" i="58"/>
  <c r="F26" i="58"/>
  <c r="G26" i="58"/>
  <c r="I26" i="58"/>
  <c r="H27" i="58"/>
  <c r="H26" i="58" s="1"/>
  <c r="F29" i="58"/>
  <c r="F28" i="58" s="1"/>
  <c r="G29" i="58"/>
  <c r="I29" i="58"/>
  <c r="H30" i="58"/>
  <c r="H31" i="58"/>
  <c r="I31" i="58"/>
  <c r="H32" i="58"/>
  <c r="H33" i="58"/>
  <c r="H34" i="58"/>
  <c r="H35" i="58"/>
  <c r="H36" i="58"/>
  <c r="H37" i="58"/>
  <c r="H38" i="58"/>
  <c r="I38" i="58"/>
  <c r="H39" i="58"/>
  <c r="H40" i="58"/>
  <c r="H41" i="58"/>
  <c r="H42" i="58"/>
  <c r="H43" i="58"/>
  <c r="H44" i="58"/>
  <c r="H45" i="58"/>
  <c r="H46" i="58"/>
  <c r="H47" i="58"/>
  <c r="H48" i="58"/>
  <c r="H51" i="58"/>
  <c r="H52" i="58"/>
  <c r="H53" i="58"/>
  <c r="H54" i="58"/>
  <c r="H55" i="58"/>
  <c r="H56" i="58"/>
  <c r="H57" i="58"/>
  <c r="H58" i="58"/>
  <c r="H59" i="58"/>
  <c r="H60" i="58"/>
  <c r="H61" i="58"/>
  <c r="H62" i="58"/>
  <c r="H63" i="58"/>
  <c r="H64" i="58"/>
  <c r="H65" i="58"/>
  <c r="H66" i="58"/>
  <c r="H67" i="58"/>
  <c r="H68" i="58"/>
  <c r="H69" i="58"/>
  <c r="H75" i="58"/>
  <c r="H76" i="58"/>
  <c r="H77" i="58"/>
  <c r="H78" i="58"/>
  <c r="H70" i="58"/>
  <c r="H79" i="58"/>
  <c r="H80" i="58"/>
  <c r="H81" i="58"/>
  <c r="H82" i="58"/>
  <c r="H83" i="58"/>
  <c r="H84" i="58"/>
  <c r="H85" i="58"/>
  <c r="H86" i="58"/>
  <c r="H87" i="58"/>
  <c r="H88" i="58"/>
  <c r="F90" i="58"/>
  <c r="I90" i="58"/>
  <c r="H91" i="58"/>
  <c r="H92" i="58"/>
  <c r="H93" i="58"/>
  <c r="H94" i="58"/>
  <c r="H95" i="58"/>
  <c r="H96" i="58"/>
  <c r="H97" i="58"/>
  <c r="H98" i="58"/>
  <c r="H99" i="58"/>
  <c r="H100" i="58"/>
  <c r="H101" i="58"/>
  <c r="H102" i="58"/>
  <c r="H103" i="58"/>
  <c r="H104" i="58"/>
  <c r="H105" i="58"/>
  <c r="H106" i="58"/>
  <c r="H107" i="58"/>
  <c r="H108" i="58"/>
  <c r="H109" i="58"/>
  <c r="H110" i="58"/>
  <c r="H111" i="58"/>
  <c r="H112" i="58"/>
  <c r="H113" i="58"/>
  <c r="H114" i="58"/>
  <c r="H115" i="58"/>
  <c r="H116" i="58"/>
  <c r="H117" i="58"/>
  <c r="H118" i="58"/>
  <c r="H119" i="58"/>
  <c r="H120" i="58"/>
  <c r="H121" i="58"/>
  <c r="H122" i="58"/>
  <c r="H123" i="58"/>
  <c r="H124" i="58"/>
  <c r="H125" i="58"/>
  <c r="H126" i="58"/>
  <c r="H127" i="58"/>
  <c r="H129" i="58"/>
  <c r="H130" i="58"/>
  <c r="H131" i="58"/>
  <c r="H132" i="58"/>
  <c r="H133" i="58"/>
  <c r="H134" i="58"/>
  <c r="H135" i="58"/>
  <c r="F136" i="58"/>
  <c r="G136" i="58"/>
  <c r="H136" i="58" s="1"/>
  <c r="I136" i="58"/>
  <c r="H137" i="58"/>
  <c r="H138" i="58"/>
  <c r="H139" i="58"/>
  <c r="H140" i="58"/>
  <c r="H141" i="58"/>
  <c r="H142" i="58"/>
  <c r="H143" i="58"/>
  <c r="H144" i="58"/>
  <c r="H145" i="58"/>
  <c r="H146" i="58"/>
  <c r="H147" i="58"/>
  <c r="H148" i="58"/>
  <c r="H149" i="58"/>
  <c r="H150" i="58"/>
  <c r="F152" i="58"/>
  <c r="I152" i="58"/>
  <c r="G152" i="58"/>
  <c r="H154" i="58"/>
  <c r="H155" i="58"/>
  <c r="H156" i="58"/>
  <c r="H157" i="58"/>
  <c r="F158" i="58"/>
  <c r="G158" i="58"/>
  <c r="H158" i="58" s="1"/>
  <c r="I158" i="58"/>
  <c r="H159" i="58"/>
  <c r="H160" i="58"/>
  <c r="H161" i="58"/>
  <c r="H162" i="58"/>
  <c r="H163" i="58"/>
  <c r="H164" i="58"/>
  <c r="H165" i="58"/>
  <c r="F167" i="58"/>
  <c r="G167" i="58"/>
  <c r="H167" i="58" s="1"/>
  <c r="I167" i="58"/>
  <c r="H168" i="58"/>
  <c r="H169" i="58"/>
  <c r="F171" i="58"/>
  <c r="F170" i="58" s="1"/>
  <c r="C10" i="2" s="1"/>
  <c r="G171" i="58"/>
  <c r="G170" i="58" s="1"/>
  <c r="I171" i="58"/>
  <c r="I170" i="58" s="1"/>
  <c r="E10" i="2" s="1"/>
  <c r="H172" i="58"/>
  <c r="F174" i="58"/>
  <c r="I174" i="58"/>
  <c r="H175" i="58"/>
  <c r="G174" i="58"/>
  <c r="H176" i="58"/>
  <c r="H177" i="58"/>
  <c r="H178" i="58"/>
  <c r="H179" i="58"/>
  <c r="H180" i="58"/>
  <c r="F181" i="58"/>
  <c r="H183" i="58"/>
  <c r="F184" i="58"/>
  <c r="G184" i="58"/>
  <c r="H184" i="58" s="1"/>
  <c r="I184" i="58"/>
  <c r="H185" i="58"/>
  <c r="F187" i="58"/>
  <c r="G187" i="58"/>
  <c r="I187" i="58"/>
  <c r="H188" i="58"/>
  <c r="H189" i="58"/>
  <c r="H190" i="58"/>
  <c r="H191" i="58"/>
  <c r="H192" i="58"/>
  <c r="H193" i="58"/>
  <c r="F194" i="58"/>
  <c r="G194" i="58"/>
  <c r="H194" i="58" s="1"/>
  <c r="I194" i="58"/>
  <c r="H195" i="58"/>
  <c r="H196" i="58"/>
  <c r="H197" i="58"/>
  <c r="H198" i="58"/>
  <c r="H199" i="58"/>
  <c r="H200" i="58"/>
  <c r="H201" i="58"/>
  <c r="H202" i="58"/>
  <c r="F203" i="58"/>
  <c r="G203" i="58"/>
  <c r="I203" i="58"/>
  <c r="H204" i="58"/>
  <c r="H205" i="58"/>
  <c r="I4" i="57"/>
  <c r="I6" i="57"/>
  <c r="I7" i="57"/>
  <c r="D46" i="57"/>
  <c r="I8" i="57"/>
  <c r="I9" i="57"/>
  <c r="G46" i="57"/>
  <c r="I10" i="57"/>
  <c r="I11" i="57"/>
  <c r="I12" i="57"/>
  <c r="I13" i="57"/>
  <c r="I14" i="57"/>
  <c r="I15" i="57"/>
  <c r="I16" i="57"/>
  <c r="I17" i="57"/>
  <c r="I18" i="57"/>
  <c r="I20" i="57"/>
  <c r="I21" i="57"/>
  <c r="I22" i="57"/>
  <c r="I23" i="57"/>
  <c r="I24" i="57"/>
  <c r="I25" i="57"/>
  <c r="I29" i="57"/>
  <c r="I30" i="57"/>
  <c r="I31" i="57"/>
  <c r="I32" i="57"/>
  <c r="I33" i="57"/>
  <c r="I34" i="57"/>
  <c r="I35" i="57"/>
  <c r="I40" i="57"/>
  <c r="I41" i="57"/>
  <c r="I42" i="57"/>
  <c r="I43" i="57"/>
  <c r="I44" i="57"/>
  <c r="I45" i="57"/>
  <c r="B46" i="57"/>
  <c r="C46" i="57"/>
  <c r="E46" i="57"/>
  <c r="F46" i="57"/>
  <c r="H46" i="57"/>
  <c r="J46" i="57"/>
  <c r="K46" i="57"/>
  <c r="H5" i="56"/>
  <c r="H6" i="56"/>
  <c r="L6" i="56"/>
  <c r="H7" i="56"/>
  <c r="L7" i="56"/>
  <c r="H8" i="56"/>
  <c r="L8" i="56"/>
  <c r="H9" i="56"/>
  <c r="D10" i="56"/>
  <c r="H10" i="56"/>
  <c r="L10" i="56"/>
  <c r="D11" i="56"/>
  <c r="H11" i="56"/>
  <c r="L11" i="56"/>
  <c r="D12" i="56"/>
  <c r="H12" i="56"/>
  <c r="L12" i="56"/>
  <c r="D13" i="56"/>
  <c r="H13" i="56"/>
  <c r="L13" i="56"/>
  <c r="D14" i="56"/>
  <c r="H14" i="56"/>
  <c r="L14" i="56"/>
  <c r="D15" i="56"/>
  <c r="H15" i="56"/>
  <c r="L15" i="56"/>
  <c r="D16" i="56"/>
  <c r="H16" i="56"/>
  <c r="L16" i="56"/>
  <c r="H17" i="56"/>
  <c r="D18" i="56"/>
  <c r="H18" i="56"/>
  <c r="L18" i="56"/>
  <c r="H19" i="56"/>
  <c r="D20" i="56"/>
  <c r="H20" i="56"/>
  <c r="L20" i="56"/>
  <c r="D21" i="56"/>
  <c r="H21" i="56"/>
  <c r="L21" i="56"/>
  <c r="H23" i="56"/>
  <c r="L23" i="56"/>
  <c r="H24" i="56"/>
  <c r="H25" i="56"/>
  <c r="D26" i="56"/>
  <c r="H26" i="56"/>
  <c r="L26" i="56"/>
  <c r="H27" i="56"/>
  <c r="D28" i="56"/>
  <c r="H28" i="56"/>
  <c r="L28" i="56"/>
  <c r="H33" i="56"/>
  <c r="D34" i="56"/>
  <c r="H34" i="56"/>
  <c r="L34" i="56"/>
  <c r="H35" i="56"/>
  <c r="L35" i="56"/>
  <c r="H36" i="56"/>
  <c r="H37" i="56"/>
  <c r="L37" i="56"/>
  <c r="H38" i="56"/>
  <c r="H39" i="56"/>
  <c r="H40" i="56"/>
  <c r="H41" i="56"/>
  <c r="L41" i="56"/>
  <c r="D42" i="56"/>
  <c r="H42" i="56"/>
  <c r="L42" i="56"/>
  <c r="D43" i="56"/>
  <c r="D44" i="56"/>
  <c r="H44" i="56"/>
  <c r="L44" i="56"/>
  <c r="D45" i="56"/>
  <c r="H45" i="56"/>
  <c r="L45" i="56"/>
  <c r="D46" i="56"/>
  <c r="H46" i="56"/>
  <c r="L46" i="56"/>
  <c r="H47" i="56"/>
  <c r="D48" i="56"/>
  <c r="H48" i="56"/>
  <c r="L48" i="56"/>
  <c r="H49" i="56"/>
  <c r="H50" i="56"/>
  <c r="L50" i="56"/>
  <c r="D51" i="56"/>
  <c r="H51" i="56"/>
  <c r="L51" i="56"/>
  <c r="D52" i="56"/>
  <c r="H52" i="56"/>
  <c r="L52" i="56"/>
  <c r="H53" i="56"/>
  <c r="L53" i="56"/>
  <c r="D55" i="56"/>
  <c r="H55" i="56"/>
  <c r="L55" i="56"/>
  <c r="H57" i="56"/>
  <c r="L57" i="56"/>
  <c r="C58" i="56"/>
  <c r="J58" i="56"/>
  <c r="K58" i="56"/>
  <c r="H49" i="58" l="1"/>
  <c r="C14" i="61"/>
  <c r="C7" i="2"/>
  <c r="F206" i="58"/>
  <c r="H203" i="58"/>
  <c r="I186" i="58"/>
  <c r="E12" i="2" s="1"/>
  <c r="F186" i="58"/>
  <c r="C12" i="2" s="1"/>
  <c r="I173" i="58"/>
  <c r="E11" i="2" s="1"/>
  <c r="H170" i="58"/>
  <c r="D10" i="2"/>
  <c r="F151" i="58"/>
  <c r="C9" i="2" s="1"/>
  <c r="I89" i="58"/>
  <c r="E8" i="2" s="1"/>
  <c r="H187" i="58"/>
  <c r="G186" i="58"/>
  <c r="D12" i="2" s="1"/>
  <c r="F173" i="58"/>
  <c r="C11" i="2" s="1"/>
  <c r="I151" i="58"/>
  <c r="E9" i="2" s="1"/>
  <c r="F89" i="58"/>
  <c r="C8" i="2" s="1"/>
  <c r="F5" i="58"/>
  <c r="C6" i="2" s="1"/>
  <c r="I28" i="58"/>
  <c r="E7" i="2" s="1"/>
  <c r="I5" i="58"/>
  <c r="E6" i="2" s="1"/>
  <c r="G28" i="58"/>
  <c r="D7" i="2" s="1"/>
  <c r="H22" i="58"/>
  <c r="L58" i="56"/>
  <c r="F9" i="61"/>
  <c r="F13" i="61"/>
  <c r="D14" i="61"/>
  <c r="E13" i="61"/>
  <c r="E9" i="61"/>
  <c r="D46" i="59"/>
  <c r="D45" i="59"/>
  <c r="G173" i="58"/>
  <c r="H174" i="58"/>
  <c r="G151" i="58"/>
  <c r="H152" i="58"/>
  <c r="G5" i="58"/>
  <c r="D6" i="2" s="1"/>
  <c r="H6" i="58"/>
  <c r="G90" i="58"/>
  <c r="H171" i="58"/>
  <c r="H153" i="58"/>
  <c r="H29" i="58"/>
  <c r="H7" i="58"/>
  <c r="I46" i="57"/>
  <c r="B58" i="56"/>
  <c r="D58" i="56" s="1"/>
  <c r="F58" i="56"/>
  <c r="H58" i="56" s="1"/>
  <c r="B106" i="39"/>
  <c r="B64" i="39"/>
  <c r="B63" i="39" s="1"/>
  <c r="B124" i="39" s="1"/>
  <c r="C55" i="39"/>
  <c r="F55" i="39"/>
  <c r="C43" i="39"/>
  <c r="F43" i="39"/>
  <c r="C27" i="39"/>
  <c r="F27" i="39"/>
  <c r="C5" i="39"/>
  <c r="F5" i="39"/>
  <c r="E24" i="39"/>
  <c r="G24" i="39" s="1"/>
  <c r="F14" i="61" l="1"/>
  <c r="H186" i="58"/>
  <c r="I206" i="58"/>
  <c r="H173" i="58"/>
  <c r="D11" i="2"/>
  <c r="H151" i="58"/>
  <c r="D9" i="2"/>
  <c r="H28" i="58"/>
  <c r="E14" i="61"/>
  <c r="H90" i="58"/>
  <c r="G89" i="58"/>
  <c r="H5" i="58"/>
  <c r="H89" i="58" l="1"/>
  <c r="D8" i="2"/>
  <c r="G206" i="58"/>
  <c r="H206" i="58" s="1"/>
  <c r="C64" i="39" l="1"/>
  <c r="D64" i="39"/>
  <c r="F64" i="39"/>
  <c r="C106" i="39"/>
  <c r="D106" i="39"/>
  <c r="F106" i="39"/>
  <c r="E105" i="39"/>
  <c r="G105" i="39" s="1"/>
  <c r="E104" i="39"/>
  <c r="G104" i="39" s="1"/>
  <c r="E103" i="39"/>
  <c r="G103" i="39" s="1"/>
  <c r="E102" i="39"/>
  <c r="G102" i="39" s="1"/>
  <c r="D63" i="39" l="1"/>
  <c r="D13" i="29"/>
  <c r="D12" i="30"/>
  <c r="H380" i="45" l="1"/>
  <c r="D33" i="2" l="1"/>
  <c r="D12" i="8" l="1"/>
  <c r="F12" i="8"/>
  <c r="B9" i="53" l="1"/>
  <c r="C9" i="53"/>
  <c r="B15" i="53"/>
  <c r="C15" i="53"/>
  <c r="C24" i="53" s="1"/>
  <c r="B24" i="53" l="1"/>
  <c r="C13" i="50"/>
  <c r="D13" i="50"/>
  <c r="D25" i="50" s="1"/>
  <c r="D36" i="50" s="1"/>
  <c r="C24" i="50"/>
  <c r="D24" i="50"/>
  <c r="C31" i="50"/>
  <c r="D31" i="50"/>
  <c r="C35" i="50"/>
  <c r="D35" i="50"/>
  <c r="H13" i="8"/>
  <c r="C25" i="50" l="1"/>
  <c r="C36" i="50" s="1"/>
  <c r="I30" i="24"/>
  <c r="I50" i="24" l="1"/>
  <c r="B56" i="24"/>
  <c r="I38" i="24"/>
  <c r="I358" i="45"/>
  <c r="G358" i="45"/>
  <c r="F358" i="45"/>
  <c r="H367" i="45"/>
  <c r="I58" i="45"/>
  <c r="G58" i="45"/>
  <c r="F58" i="45"/>
  <c r="F418" i="45" l="1"/>
  <c r="F416" i="45"/>
  <c r="F406" i="45"/>
  <c r="F401" i="45"/>
  <c r="F395" i="45"/>
  <c r="I384" i="45"/>
  <c r="G384" i="45"/>
  <c r="F384" i="45"/>
  <c r="F381" i="45"/>
  <c r="I379" i="45"/>
  <c r="G379" i="45"/>
  <c r="F379" i="45"/>
  <c r="F372" i="45"/>
  <c r="F368" i="45"/>
  <c r="F344" i="45"/>
  <c r="I334" i="45"/>
  <c r="G334" i="45"/>
  <c r="F334" i="45"/>
  <c r="F324" i="45"/>
  <c r="F321" i="45"/>
  <c r="F315" i="45"/>
  <c r="F290" i="45"/>
  <c r="F278" i="45"/>
  <c r="I253" i="45"/>
  <c r="G253" i="45"/>
  <c r="F253" i="45"/>
  <c r="F248" i="45"/>
  <c r="I233" i="45"/>
  <c r="G233" i="45"/>
  <c r="F233" i="45"/>
  <c r="F227" i="45"/>
  <c r="I216" i="45"/>
  <c r="G216" i="45"/>
  <c r="F216" i="45"/>
  <c r="F212" i="45"/>
  <c r="F208" i="45"/>
  <c r="F199" i="45"/>
  <c r="F192" i="45"/>
  <c r="F175" i="45"/>
  <c r="F167" i="45"/>
  <c r="F162" i="45"/>
  <c r="F148" i="45"/>
  <c r="F139" i="45"/>
  <c r="F131" i="45"/>
  <c r="F119" i="45"/>
  <c r="F114" i="45"/>
  <c r="F102" i="45"/>
  <c r="F94" i="45"/>
  <c r="F90" i="45"/>
  <c r="F81" i="45"/>
  <c r="F68" i="45"/>
  <c r="F47" i="45"/>
  <c r="F39" i="45"/>
  <c r="I23" i="45"/>
  <c r="G23" i="45"/>
  <c r="F23" i="45"/>
  <c r="F6" i="45"/>
  <c r="H343" i="45"/>
  <c r="H342" i="45"/>
  <c r="H341" i="45"/>
  <c r="H340" i="45"/>
  <c r="H277" i="45"/>
  <c r="H276" i="45"/>
  <c r="H275" i="45"/>
  <c r="H274" i="45"/>
  <c r="H273" i="45"/>
  <c r="H272" i="45"/>
  <c r="H271" i="45"/>
  <c r="H270" i="45"/>
  <c r="H269" i="45"/>
  <c r="H268" i="45"/>
  <c r="H267" i="45"/>
  <c r="H266" i="45"/>
  <c r="H265" i="45"/>
  <c r="H264" i="45"/>
  <c r="H247" i="45"/>
  <c r="H246" i="45"/>
  <c r="H245" i="45"/>
  <c r="H244" i="45"/>
  <c r="H243" i="45"/>
  <c r="H242" i="45"/>
  <c r="H241" i="45"/>
  <c r="H240" i="45"/>
  <c r="H239" i="45"/>
  <c r="H238" i="45"/>
  <c r="H379" i="45" l="1"/>
  <c r="F215" i="45"/>
  <c r="C18" i="2" s="1"/>
  <c r="F314" i="45"/>
  <c r="C19" i="2" s="1"/>
  <c r="F161" i="45"/>
  <c r="C17" i="2" s="1"/>
  <c r="F383" i="45"/>
  <c r="C21" i="2" s="1"/>
  <c r="F371" i="45"/>
  <c r="C20" i="2" s="1"/>
  <c r="F5" i="45"/>
  <c r="C15" i="2" s="1"/>
  <c r="H189" i="45"/>
  <c r="H151" i="45" l="1"/>
  <c r="H127" i="45"/>
  <c r="H86" i="45"/>
  <c r="H108" i="45"/>
  <c r="H109" i="45"/>
  <c r="H110" i="45"/>
  <c r="H111" i="45"/>
  <c r="H112" i="45"/>
  <c r="H79" i="45"/>
  <c r="H38" i="45"/>
  <c r="H63" i="45"/>
  <c r="H67" i="45"/>
  <c r="H19" i="45" l="1"/>
  <c r="H43" i="45" l="1"/>
  <c r="I45" i="24" l="1"/>
  <c r="I41" i="24"/>
  <c r="I40" i="24"/>
  <c r="I21" i="24"/>
  <c r="E58" i="39"/>
  <c r="G58" i="39" s="1"/>
  <c r="E57" i="39"/>
  <c r="G57" i="39" s="1"/>
  <c r="E36" i="39"/>
  <c r="G36" i="39" s="1"/>
  <c r="E37" i="39"/>
  <c r="G37" i="39" s="1"/>
  <c r="E10" i="39"/>
  <c r="G10" i="39" s="1"/>
  <c r="H303" i="45"/>
  <c r="H361" i="45"/>
  <c r="H360" i="45"/>
  <c r="H302" i="45"/>
  <c r="H301" i="45"/>
  <c r="H221" i="45"/>
  <c r="H220" i="45"/>
  <c r="I167" i="45"/>
  <c r="G167" i="45"/>
  <c r="H170" i="45"/>
  <c r="H169" i="45"/>
  <c r="H115" i="45"/>
  <c r="H116" i="45"/>
  <c r="H117" i="45"/>
  <c r="H118" i="45"/>
  <c r="I114" i="45"/>
  <c r="G114" i="45"/>
  <c r="G381" i="45"/>
  <c r="H381" i="45" s="1"/>
  <c r="G372" i="45"/>
  <c r="G368" i="45"/>
  <c r="H368" i="45" s="1"/>
  <c r="G344" i="45"/>
  <c r="G324" i="45"/>
  <c r="H324" i="45" s="1"/>
  <c r="G321" i="45"/>
  <c r="G315" i="45"/>
  <c r="G290" i="45"/>
  <c r="G288" i="45"/>
  <c r="G278" i="45"/>
  <c r="H278" i="45" s="1"/>
  <c r="G248" i="45"/>
  <c r="G227" i="45"/>
  <c r="G212" i="45"/>
  <c r="G208" i="45"/>
  <c r="H208" i="45" s="1"/>
  <c r="G199" i="45"/>
  <c r="G192" i="45"/>
  <c r="G175" i="45"/>
  <c r="H175" i="45" s="1"/>
  <c r="G162" i="45"/>
  <c r="G159" i="45"/>
  <c r="G148" i="45"/>
  <c r="H148" i="45" s="1"/>
  <c r="G139" i="45"/>
  <c r="G131" i="45"/>
  <c r="H131" i="45" s="1"/>
  <c r="G119" i="45"/>
  <c r="H119" i="45" s="1"/>
  <c r="G102" i="45"/>
  <c r="G94" i="45"/>
  <c r="G90" i="45"/>
  <c r="H90" i="45" s="1"/>
  <c r="G81" i="45"/>
  <c r="H81" i="45" s="1"/>
  <c r="G68" i="45"/>
  <c r="G47" i="45"/>
  <c r="H47" i="45" s="1"/>
  <c r="G39" i="45"/>
  <c r="G6" i="45"/>
  <c r="H6" i="45" s="1"/>
  <c r="H289" i="45"/>
  <c r="E12" i="30"/>
  <c r="E13" i="29"/>
  <c r="H382" i="45"/>
  <c r="I381" i="45"/>
  <c r="I372" i="45"/>
  <c r="H378" i="45"/>
  <c r="H44" i="45"/>
  <c r="J56" i="24"/>
  <c r="H56" i="24"/>
  <c r="F56" i="24"/>
  <c r="C56" i="24"/>
  <c r="C9" i="44"/>
  <c r="D9" i="44"/>
  <c r="B20" i="36"/>
  <c r="C20" i="36"/>
  <c r="E20" i="36"/>
  <c r="I6" i="45"/>
  <c r="H7" i="45"/>
  <c r="H8" i="45"/>
  <c r="H9" i="45"/>
  <c r="H10" i="45"/>
  <c r="H11" i="45"/>
  <c r="H12" i="45"/>
  <c r="H13" i="45"/>
  <c r="H14" i="45"/>
  <c r="H15" i="45"/>
  <c r="H16" i="45"/>
  <c r="H17" i="45"/>
  <c r="H18" i="45"/>
  <c r="H20" i="45"/>
  <c r="H21" i="45"/>
  <c r="H22" i="45"/>
  <c r="H24" i="45"/>
  <c r="H25" i="45"/>
  <c r="H26" i="45"/>
  <c r="H27" i="45"/>
  <c r="H28" i="45"/>
  <c r="H29" i="45"/>
  <c r="H30" i="45"/>
  <c r="H31" i="45"/>
  <c r="H32" i="45"/>
  <c r="H33" i="45"/>
  <c r="H37" i="45"/>
  <c r="I39" i="45"/>
  <c r="H40" i="45"/>
  <c r="H41" i="45"/>
  <c r="H42" i="45"/>
  <c r="H45" i="45"/>
  <c r="H46" i="45"/>
  <c r="I47" i="45"/>
  <c r="H48" i="45"/>
  <c r="H49" i="45"/>
  <c r="H50" i="45"/>
  <c r="H51" i="45"/>
  <c r="H52" i="45"/>
  <c r="H53" i="45"/>
  <c r="H58" i="45"/>
  <c r="H59" i="45"/>
  <c r="H60" i="45"/>
  <c r="H61" i="45"/>
  <c r="H62" i="45"/>
  <c r="H64" i="45"/>
  <c r="H65" i="45"/>
  <c r="H66" i="45"/>
  <c r="I68" i="45"/>
  <c r="H69" i="45"/>
  <c r="H70" i="45"/>
  <c r="H71" i="45"/>
  <c r="H72" i="45"/>
  <c r="H73" i="45"/>
  <c r="H74" i="45"/>
  <c r="H75" i="45"/>
  <c r="H76" i="45"/>
  <c r="H77" i="45"/>
  <c r="H78" i="45"/>
  <c r="H80" i="45"/>
  <c r="I81" i="45"/>
  <c r="H82" i="45"/>
  <c r="H83" i="45"/>
  <c r="H84" i="45"/>
  <c r="H85" i="45"/>
  <c r="H87" i="45"/>
  <c r="H88" i="45"/>
  <c r="H89" i="45"/>
  <c r="I90" i="45"/>
  <c r="H91" i="45"/>
  <c r="H92" i="45"/>
  <c r="I94" i="45"/>
  <c r="H95" i="45"/>
  <c r="H96" i="45"/>
  <c r="H97" i="45"/>
  <c r="H98" i="45"/>
  <c r="H99" i="45"/>
  <c r="H100" i="45"/>
  <c r="H101" i="45"/>
  <c r="H102" i="45"/>
  <c r="I102" i="45"/>
  <c r="H103" i="45"/>
  <c r="H104" i="45"/>
  <c r="H105" i="45"/>
  <c r="H106" i="45"/>
  <c r="H107" i="45"/>
  <c r="H113" i="45"/>
  <c r="I119" i="45"/>
  <c r="H120" i="45"/>
  <c r="H121" i="45"/>
  <c r="H122" i="45"/>
  <c r="H123" i="45"/>
  <c r="H124" i="45"/>
  <c r="H125" i="45"/>
  <c r="H126" i="45"/>
  <c r="H128" i="45"/>
  <c r="H129" i="45"/>
  <c r="H130" i="45"/>
  <c r="I131" i="45"/>
  <c r="H132" i="45"/>
  <c r="H133" i="45"/>
  <c r="H134" i="45"/>
  <c r="H135" i="45"/>
  <c r="H136" i="45"/>
  <c r="H137" i="45"/>
  <c r="H138" i="45"/>
  <c r="I139" i="45"/>
  <c r="H140" i="45"/>
  <c r="H141" i="45"/>
  <c r="H142" i="45"/>
  <c r="H143" i="45"/>
  <c r="H144" i="45"/>
  <c r="H145" i="45"/>
  <c r="H146" i="45"/>
  <c r="H147" i="45"/>
  <c r="I148" i="45"/>
  <c r="H149" i="45"/>
  <c r="H150" i="45"/>
  <c r="H152" i="45"/>
  <c r="H153" i="45"/>
  <c r="H154" i="45"/>
  <c r="H155" i="45"/>
  <c r="H156" i="45"/>
  <c r="H157" i="45"/>
  <c r="H158" i="45"/>
  <c r="F159" i="45"/>
  <c r="I159" i="45"/>
  <c r="H160" i="45"/>
  <c r="I162" i="45"/>
  <c r="H163" i="45"/>
  <c r="H164" i="45"/>
  <c r="H165" i="45"/>
  <c r="H166" i="45"/>
  <c r="H168" i="45"/>
  <c r="H171" i="45"/>
  <c r="H172" i="45"/>
  <c r="H173" i="45"/>
  <c r="H174" i="45"/>
  <c r="I175" i="45"/>
  <c r="H176" i="45"/>
  <c r="H177" i="45"/>
  <c r="H178" i="45"/>
  <c r="H179" i="45"/>
  <c r="H180" i="45"/>
  <c r="H181" i="45"/>
  <c r="H182" i="45"/>
  <c r="H183" i="45"/>
  <c r="H184" i="45"/>
  <c r="H185" i="45"/>
  <c r="H186" i="45"/>
  <c r="H187" i="45"/>
  <c r="H188" i="45"/>
  <c r="H190" i="45"/>
  <c r="H191" i="45"/>
  <c r="I192" i="45"/>
  <c r="H193" i="45"/>
  <c r="H194" i="45"/>
  <c r="H195" i="45"/>
  <c r="H196" i="45"/>
  <c r="H197" i="45"/>
  <c r="H198" i="45"/>
  <c r="I199" i="45"/>
  <c r="H200" i="45"/>
  <c r="H201" i="45"/>
  <c r="H202" i="45"/>
  <c r="H203" i="45"/>
  <c r="H204" i="45"/>
  <c r="H205" i="45"/>
  <c r="H206" i="45"/>
  <c r="H207" i="45"/>
  <c r="I208" i="45"/>
  <c r="H209" i="45"/>
  <c r="H210" i="45"/>
  <c r="H211" i="45"/>
  <c r="H212" i="45"/>
  <c r="I212" i="45"/>
  <c r="H213" i="45"/>
  <c r="H214" i="45"/>
  <c r="H217" i="45"/>
  <c r="H218" i="45"/>
  <c r="H219" i="45"/>
  <c r="H222" i="45"/>
  <c r="H223" i="45"/>
  <c r="H224" i="45"/>
  <c r="I227" i="45"/>
  <c r="H228" i="45"/>
  <c r="H229" i="45"/>
  <c r="H230" i="45"/>
  <c r="H231" i="45"/>
  <c r="H232" i="45"/>
  <c r="H233" i="45"/>
  <c r="H234" i="45"/>
  <c r="H235" i="45"/>
  <c r="H236" i="45"/>
  <c r="H237" i="45"/>
  <c r="I248" i="45"/>
  <c r="H249" i="45"/>
  <c r="H250" i="45"/>
  <c r="H251" i="45"/>
  <c r="H252" i="45"/>
  <c r="H254" i="45"/>
  <c r="H255" i="45"/>
  <c r="H256" i="45"/>
  <c r="H257" i="45"/>
  <c r="H258" i="45"/>
  <c r="H259" i="45"/>
  <c r="H260" i="45"/>
  <c r="H261" i="45"/>
  <c r="H262" i="45"/>
  <c r="H263" i="45"/>
  <c r="I278" i="45"/>
  <c r="H279" i="45"/>
  <c r="H280" i="45"/>
  <c r="H281" i="45"/>
  <c r="H282" i="45"/>
  <c r="H283" i="45"/>
  <c r="H284" i="45"/>
  <c r="H285" i="45"/>
  <c r="H286" i="45"/>
  <c r="H287" i="45"/>
  <c r="F288" i="45"/>
  <c r="I288" i="45"/>
  <c r="I290" i="45"/>
  <c r="H291" i="45"/>
  <c r="H292" i="45"/>
  <c r="H293" i="45"/>
  <c r="H294" i="45"/>
  <c r="H295" i="45"/>
  <c r="H296" i="45"/>
  <c r="H297" i="45"/>
  <c r="H298" i="45"/>
  <c r="H299" i="45"/>
  <c r="H300" i="45"/>
  <c r="H304" i="45"/>
  <c r="H305" i="45"/>
  <c r="H306" i="45"/>
  <c r="H307" i="45"/>
  <c r="H308" i="45"/>
  <c r="H309" i="45"/>
  <c r="H310" i="45"/>
  <c r="F311" i="45"/>
  <c r="G311" i="45"/>
  <c r="I311" i="45"/>
  <c r="H312" i="45"/>
  <c r="H313" i="45"/>
  <c r="I315" i="45"/>
  <c r="H316" i="45"/>
  <c r="H317" i="45"/>
  <c r="H318" i="45"/>
  <c r="H319" i="45"/>
  <c r="H320" i="45"/>
  <c r="H322" i="45"/>
  <c r="H323" i="45"/>
  <c r="I321" i="45"/>
  <c r="I324" i="45"/>
  <c r="H325" i="45"/>
  <c r="H326" i="45"/>
  <c r="H327" i="45"/>
  <c r="H328" i="45"/>
  <c r="H329" i="45"/>
  <c r="H330" i="45"/>
  <c r="H331" i="45"/>
  <c r="H332" i="45"/>
  <c r="H333" i="45"/>
  <c r="H335" i="45"/>
  <c r="H336" i="45"/>
  <c r="H337" i="45"/>
  <c r="H338" i="45"/>
  <c r="H339" i="45"/>
  <c r="I344" i="45"/>
  <c r="H345" i="45"/>
  <c r="H346" i="45"/>
  <c r="H347" i="45"/>
  <c r="H348" i="45"/>
  <c r="H349" i="45"/>
  <c r="H350" i="45"/>
  <c r="H351" i="45"/>
  <c r="H352" i="45"/>
  <c r="H353" i="45"/>
  <c r="H354" i="45"/>
  <c r="H355" i="45"/>
  <c r="H356" i="45"/>
  <c r="H357" i="45"/>
  <c r="H359" i="45"/>
  <c r="H362" i="45"/>
  <c r="H363" i="45"/>
  <c r="H364" i="45"/>
  <c r="H365" i="45"/>
  <c r="H366" i="45"/>
  <c r="I368" i="45"/>
  <c r="H369" i="45"/>
  <c r="H370" i="45"/>
  <c r="H373" i="45"/>
  <c r="H374" i="45"/>
  <c r="H375" i="45"/>
  <c r="H376" i="45"/>
  <c r="H377" i="45"/>
  <c r="H385" i="45"/>
  <c r="H386" i="45"/>
  <c r="H387" i="45"/>
  <c r="H388" i="45"/>
  <c r="H389" i="45"/>
  <c r="H390" i="45"/>
  <c r="H391" i="45"/>
  <c r="H392" i="45"/>
  <c r="H393" i="45"/>
  <c r="H394" i="45"/>
  <c r="G395" i="45"/>
  <c r="I395" i="45"/>
  <c r="H396" i="45"/>
  <c r="H397" i="45"/>
  <c r="H398" i="45"/>
  <c r="H399" i="45"/>
  <c r="H400" i="45"/>
  <c r="G401" i="45"/>
  <c r="I401" i="45"/>
  <c r="H402" i="45"/>
  <c r="H403" i="45"/>
  <c r="H404" i="45"/>
  <c r="H405" i="45"/>
  <c r="G406" i="45"/>
  <c r="I406" i="45"/>
  <c r="H407" i="45"/>
  <c r="H408" i="45"/>
  <c r="H409" i="45"/>
  <c r="H410" i="45"/>
  <c r="H411" i="45"/>
  <c r="H412" i="45"/>
  <c r="H413" i="45"/>
  <c r="H414" i="45"/>
  <c r="H415" i="45"/>
  <c r="G416" i="45"/>
  <c r="I416" i="45"/>
  <c r="H417" i="45"/>
  <c r="G418" i="45"/>
  <c r="I418" i="45"/>
  <c r="H419" i="45"/>
  <c r="H420" i="45"/>
  <c r="H421" i="45"/>
  <c r="H422" i="45"/>
  <c r="I4" i="24"/>
  <c r="I5" i="24"/>
  <c r="I6" i="24"/>
  <c r="I7" i="24"/>
  <c r="I8" i="24"/>
  <c r="I9" i="24"/>
  <c r="I10" i="24"/>
  <c r="I11" i="24"/>
  <c r="I12" i="24"/>
  <c r="I13" i="24"/>
  <c r="I14" i="24"/>
  <c r="I15" i="24"/>
  <c r="I16" i="24"/>
  <c r="I17" i="24"/>
  <c r="I22" i="24"/>
  <c r="I24" i="24"/>
  <c r="I31" i="24"/>
  <c r="I32" i="24"/>
  <c r="I23" i="24"/>
  <c r="I33" i="24"/>
  <c r="I34" i="24"/>
  <c r="I35" i="24"/>
  <c r="I36" i="24"/>
  <c r="I39" i="24"/>
  <c r="I42" i="24"/>
  <c r="I43" i="24"/>
  <c r="I44" i="24"/>
  <c r="I25" i="24"/>
  <c r="I46" i="24"/>
  <c r="I47" i="24"/>
  <c r="I48" i="24"/>
  <c r="I49" i="24"/>
  <c r="I51" i="24"/>
  <c r="I52" i="24"/>
  <c r="I53" i="24"/>
  <c r="I54" i="24"/>
  <c r="I55" i="24"/>
  <c r="G56" i="24"/>
  <c r="E6" i="39"/>
  <c r="E11" i="39"/>
  <c r="G11" i="39" s="1"/>
  <c r="E12" i="39"/>
  <c r="G12" i="39" s="1"/>
  <c r="E13" i="39"/>
  <c r="G13" i="39" s="1"/>
  <c r="E14" i="39"/>
  <c r="G14" i="39" s="1"/>
  <c r="E15" i="39"/>
  <c r="G15" i="39" s="1"/>
  <c r="E16" i="39"/>
  <c r="G16" i="39" s="1"/>
  <c r="E17" i="39"/>
  <c r="G17" i="39" s="1"/>
  <c r="E18" i="39"/>
  <c r="G18" i="39" s="1"/>
  <c r="E19" i="39"/>
  <c r="G19" i="39" s="1"/>
  <c r="E20" i="39"/>
  <c r="G20" i="39" s="1"/>
  <c r="E21" i="39"/>
  <c r="G21" i="39" s="1"/>
  <c r="E22" i="39"/>
  <c r="G22" i="39" s="1"/>
  <c r="E23" i="39"/>
  <c r="G23" i="39" s="1"/>
  <c r="E25" i="39"/>
  <c r="G25" i="39" s="1"/>
  <c r="E28" i="39"/>
  <c r="E29" i="39"/>
  <c r="G29" i="39" s="1"/>
  <c r="E30" i="39"/>
  <c r="G30" i="39" s="1"/>
  <c r="E31" i="39"/>
  <c r="G31" i="39" s="1"/>
  <c r="E32" i="39"/>
  <c r="G32" i="39" s="1"/>
  <c r="E33" i="39"/>
  <c r="G33" i="39" s="1"/>
  <c r="E34" i="39"/>
  <c r="G34" i="39" s="1"/>
  <c r="E35" i="39"/>
  <c r="G35" i="39" s="1"/>
  <c r="E40" i="39"/>
  <c r="E41" i="39"/>
  <c r="G41" i="39" s="1"/>
  <c r="E42" i="39"/>
  <c r="G42" i="39" s="1"/>
  <c r="E44" i="39"/>
  <c r="E49" i="39"/>
  <c r="G49" i="39" s="1"/>
  <c r="E50" i="39"/>
  <c r="G50" i="39" s="1"/>
  <c r="E51" i="39"/>
  <c r="G51" i="39" s="1"/>
  <c r="E52" i="39"/>
  <c r="G52" i="39" s="1"/>
  <c r="E53" i="39"/>
  <c r="G53" i="39" s="1"/>
  <c r="E56" i="39"/>
  <c r="E59" i="39"/>
  <c r="G59" i="39" s="1"/>
  <c r="E60" i="39"/>
  <c r="G60" i="39" s="1"/>
  <c r="E65" i="39"/>
  <c r="E66" i="39"/>
  <c r="G66" i="39" s="1"/>
  <c r="E71" i="39"/>
  <c r="G71" i="39" s="1"/>
  <c r="E72" i="39"/>
  <c r="G72" i="39" s="1"/>
  <c r="E73" i="39"/>
  <c r="G73" i="39" s="1"/>
  <c r="E74" i="39"/>
  <c r="G74" i="39" s="1"/>
  <c r="E75" i="39"/>
  <c r="G75" i="39" s="1"/>
  <c r="E78" i="39"/>
  <c r="G78" i="39" s="1"/>
  <c r="E79" i="39"/>
  <c r="G79" i="39" s="1"/>
  <c r="E80" i="39"/>
  <c r="G80" i="39" s="1"/>
  <c r="E91" i="39"/>
  <c r="G91" i="39" s="1"/>
  <c r="E81" i="39"/>
  <c r="G81" i="39" s="1"/>
  <c r="E82" i="39"/>
  <c r="G82" i="39" s="1"/>
  <c r="E83" i="39"/>
  <c r="G83" i="39" s="1"/>
  <c r="E84" i="39"/>
  <c r="G84" i="39" s="1"/>
  <c r="E85" i="39"/>
  <c r="G85" i="39" s="1"/>
  <c r="E86" i="39"/>
  <c r="G86" i="39" s="1"/>
  <c r="E87" i="39"/>
  <c r="G87" i="39" s="1"/>
  <c r="E88" i="39"/>
  <c r="G88" i="39" s="1"/>
  <c r="E90" i="39"/>
  <c r="G90" i="39" s="1"/>
  <c r="E92" i="39"/>
  <c r="G92" i="39" s="1"/>
  <c r="E93" i="39"/>
  <c r="G93" i="39" s="1"/>
  <c r="E100" i="39"/>
  <c r="G100" i="39" s="1"/>
  <c r="E94" i="39"/>
  <c r="G94" i="39" s="1"/>
  <c r="E95" i="39"/>
  <c r="G95" i="39" s="1"/>
  <c r="E97" i="39"/>
  <c r="G97" i="39" s="1"/>
  <c r="E119" i="39"/>
  <c r="G119" i="39" s="1"/>
  <c r="E98" i="39"/>
  <c r="E67" i="39"/>
  <c r="G67" i="39" s="1"/>
  <c r="E69" i="39"/>
  <c r="G69" i="39" s="1"/>
  <c r="E77" i="39"/>
  <c r="G77" i="39" s="1"/>
  <c r="E76" i="39"/>
  <c r="G76" i="39" s="1"/>
  <c r="E96" i="39"/>
  <c r="G96" i="39" s="1"/>
  <c r="E99" i="39"/>
  <c r="G99" i="39" s="1"/>
  <c r="E101" i="39"/>
  <c r="G101" i="39" s="1"/>
  <c r="E68" i="39"/>
  <c r="G68" i="39" s="1"/>
  <c r="E70" i="39"/>
  <c r="G70" i="39" s="1"/>
  <c r="C63" i="39"/>
  <c r="E107" i="39"/>
  <c r="E108" i="39"/>
  <c r="G108" i="39" s="1"/>
  <c r="E109" i="39"/>
  <c r="G109" i="39" s="1"/>
  <c r="E110" i="39"/>
  <c r="G110" i="39" s="1"/>
  <c r="E111" i="39"/>
  <c r="G111" i="39" s="1"/>
  <c r="E112" i="39"/>
  <c r="G112" i="39" s="1"/>
  <c r="E113" i="39"/>
  <c r="G113" i="39" s="1"/>
  <c r="E114" i="39"/>
  <c r="G114" i="39" s="1"/>
  <c r="E115" i="39"/>
  <c r="G115" i="39" s="1"/>
  <c r="E116" i="39"/>
  <c r="G116" i="39" s="1"/>
  <c r="E117" i="39"/>
  <c r="G117" i="39" s="1"/>
  <c r="E118" i="39"/>
  <c r="G118" i="39" s="1"/>
  <c r="E122" i="39"/>
  <c r="G122" i="39" s="1"/>
  <c r="E120" i="39"/>
  <c r="G120" i="39" s="1"/>
  <c r="E121" i="39"/>
  <c r="G121" i="39" s="1"/>
  <c r="E5" i="8"/>
  <c r="E6" i="8"/>
  <c r="G6" i="8" s="1"/>
  <c r="E7" i="8"/>
  <c r="G7" i="8" s="1"/>
  <c r="E8" i="8"/>
  <c r="G8" i="8" s="1"/>
  <c r="E9" i="8"/>
  <c r="G9" i="8" s="1"/>
  <c r="E10" i="8"/>
  <c r="G10" i="8" s="1"/>
  <c r="E11" i="8"/>
  <c r="G11" i="8" s="1"/>
  <c r="B12" i="8"/>
  <c r="B14" i="8" s="1"/>
  <c r="D14" i="8"/>
  <c r="F14" i="8"/>
  <c r="G13" i="8"/>
  <c r="I13" i="8" s="1"/>
  <c r="E33" i="2"/>
  <c r="C13" i="2"/>
  <c r="E13" i="2"/>
  <c r="D13" i="2"/>
  <c r="K56" i="24"/>
  <c r="E56" i="24"/>
  <c r="D56" i="24"/>
  <c r="I20" i="24"/>
  <c r="I19" i="24"/>
  <c r="E61" i="39"/>
  <c r="G61" i="39" s="1"/>
  <c r="E123" i="39"/>
  <c r="G123" i="39" s="1"/>
  <c r="E55" i="39" l="1"/>
  <c r="E39" i="39"/>
  <c r="E27" i="39"/>
  <c r="E43" i="39"/>
  <c r="E5" i="39"/>
  <c r="E12" i="8"/>
  <c r="E14" i="8" s="1"/>
  <c r="D20" i="36"/>
  <c r="G44" i="39"/>
  <c r="G43" i="39" s="1"/>
  <c r="G6" i="39"/>
  <c r="G5" i="39" s="1"/>
  <c r="G40" i="39"/>
  <c r="G39" i="39" s="1"/>
  <c r="G28" i="39"/>
  <c r="G27" i="39" s="1"/>
  <c r="G56" i="39"/>
  <c r="G55" i="39" s="1"/>
  <c r="G107" i="39"/>
  <c r="G106" i="39" s="1"/>
  <c r="E106" i="39"/>
  <c r="G98" i="39"/>
  <c r="E64" i="39"/>
  <c r="G371" i="45"/>
  <c r="D20" i="2" s="1"/>
  <c r="H10" i="8" s="1"/>
  <c r="I10" i="8" s="1"/>
  <c r="G65" i="39"/>
  <c r="G5" i="8"/>
  <c r="I371" i="45"/>
  <c r="E20" i="2" s="1"/>
  <c r="H159" i="45"/>
  <c r="F93" i="45"/>
  <c r="C16" i="2" s="1"/>
  <c r="C22" i="2" s="1"/>
  <c r="C24" i="2" s="1"/>
  <c r="C25" i="2" s="1"/>
  <c r="C28" i="2" s="1"/>
  <c r="I314" i="45"/>
  <c r="E19" i="2" s="1"/>
  <c r="I215" i="45"/>
  <c r="E18" i="2" s="1"/>
  <c r="H358" i="45"/>
  <c r="G314" i="45"/>
  <c r="D19" i="2" s="1"/>
  <c r="H9" i="8" s="1"/>
  <c r="I9" i="8" s="1"/>
  <c r="G215" i="45"/>
  <c r="D18" i="2" s="1"/>
  <c r="H8" i="8" s="1"/>
  <c r="I8" i="8" s="1"/>
  <c r="H311" i="45"/>
  <c r="H167" i="45"/>
  <c r="I383" i="45"/>
  <c r="E21" i="2" s="1"/>
  <c r="G383" i="45"/>
  <c r="D21" i="2" s="1"/>
  <c r="H406" i="45"/>
  <c r="H39" i="45"/>
  <c r="I161" i="45"/>
  <c r="E17" i="2" s="1"/>
  <c r="H418" i="45"/>
  <c r="H384" i="45"/>
  <c r="H344" i="45"/>
  <c r="H114" i="45"/>
  <c r="H68" i="45"/>
  <c r="H334" i="45"/>
  <c r="G93" i="45"/>
  <c r="D16" i="2" s="1"/>
  <c r="H6" i="8" s="1"/>
  <c r="I6" i="8" s="1"/>
  <c r="H216" i="45"/>
  <c r="H248" i="45"/>
  <c r="H199" i="45"/>
  <c r="H321" i="45"/>
  <c r="H416" i="45"/>
  <c r="G161" i="45"/>
  <c r="D17" i="2" s="1"/>
  <c r="H7" i="8" s="1"/>
  <c r="I7" i="8" s="1"/>
  <c r="G5" i="45"/>
  <c r="H401" i="45"/>
  <c r="H371" i="45"/>
  <c r="H372" i="45"/>
  <c r="H315" i="45"/>
  <c r="H290" i="45"/>
  <c r="H288" i="45"/>
  <c r="H253" i="45"/>
  <c r="H227" i="45"/>
  <c r="H192" i="45"/>
  <c r="I93" i="45"/>
  <c r="E16" i="2" s="1"/>
  <c r="H139" i="45"/>
  <c r="H94" i="45"/>
  <c r="I5" i="45"/>
  <c r="E15" i="2" s="1"/>
  <c r="H23" i="45"/>
  <c r="I56" i="24"/>
  <c r="F63" i="39"/>
  <c r="H162" i="45"/>
  <c r="H395" i="45"/>
  <c r="D15" i="2" l="1"/>
  <c r="H5" i="8" s="1"/>
  <c r="I5" i="8" s="1"/>
  <c r="G423" i="45"/>
  <c r="E63" i="39"/>
  <c r="G64" i="39"/>
  <c r="G63" i="39" s="1"/>
  <c r="E22" i="2"/>
  <c r="E24" i="2" s="1"/>
  <c r="E25" i="2" s="1"/>
  <c r="E28" i="2" s="1"/>
  <c r="H11" i="8"/>
  <c r="I11" i="8" s="1"/>
  <c r="G12" i="8"/>
  <c r="G14" i="8" s="1"/>
  <c r="H161" i="45"/>
  <c r="H383" i="45"/>
  <c r="H215" i="45"/>
  <c r="H314" i="45"/>
  <c r="H93" i="45"/>
  <c r="H5" i="45"/>
  <c r="I423" i="45"/>
  <c r="F423" i="45"/>
  <c r="I12" i="8" l="1"/>
  <c r="I14" i="8" s="1"/>
  <c r="D22" i="2"/>
  <c r="D24" i="2" s="1"/>
  <c r="D25" i="2" s="1"/>
  <c r="D28" i="2" s="1"/>
  <c r="H12" i="8"/>
  <c r="H14" i="8" s="1"/>
  <c r="H423" i="45"/>
  <c r="G124" i="39" l="1"/>
  <c r="C124" i="39"/>
  <c r="D124" i="39"/>
  <c r="E124" i="39"/>
  <c r="F124" i="39"/>
</calcChain>
</file>

<file path=xl/sharedStrings.xml><?xml version="1.0" encoding="utf-8"?>
<sst xmlns="http://schemas.openxmlformats.org/spreadsheetml/2006/main" count="1366" uniqueCount="892">
  <si>
    <t>الباب</t>
  </si>
  <si>
    <t>الإعانات</t>
  </si>
  <si>
    <t>المجموع</t>
  </si>
  <si>
    <t>القوى العاملة</t>
  </si>
  <si>
    <t>الخدمات</t>
  </si>
  <si>
    <t>السلع الإستهلاكية</t>
  </si>
  <si>
    <t>السلع الرأسمالية</t>
  </si>
  <si>
    <t>الصيانة</t>
  </si>
  <si>
    <t>المشاريع</t>
  </si>
  <si>
    <t>الإيرادات</t>
  </si>
  <si>
    <t xml:space="preserve">   النفط والغاز الطبيعي</t>
  </si>
  <si>
    <t xml:space="preserve">   الضرائب والرسوم</t>
  </si>
  <si>
    <t xml:space="preserve">   منتجات خدمية وسلعية حكومية</t>
  </si>
  <si>
    <t xml:space="preserve">   الإستثمارات والأملاك الحكومية</t>
  </si>
  <si>
    <t xml:space="preserve">   الإعانات</t>
  </si>
  <si>
    <t xml:space="preserve">   مبيعات الأصول الرأسمالية</t>
  </si>
  <si>
    <t xml:space="preserve">   مجموع الإيرادات</t>
  </si>
  <si>
    <t>المصروفات المتكررة</t>
  </si>
  <si>
    <t xml:space="preserve">   القوى العاملة</t>
  </si>
  <si>
    <t xml:space="preserve">   الخدمات</t>
  </si>
  <si>
    <t xml:space="preserve">   السلع الإستهلاكية</t>
  </si>
  <si>
    <t xml:space="preserve">   السلع الرأسمالية</t>
  </si>
  <si>
    <t xml:space="preserve">   الصيانة</t>
  </si>
  <si>
    <t xml:space="preserve">   نفقات تحويلية</t>
  </si>
  <si>
    <t xml:space="preserve">   مجموع المصروفات المتكررة</t>
  </si>
  <si>
    <t>مصروفات المشاريع</t>
  </si>
  <si>
    <t>قوى عاملة</t>
  </si>
  <si>
    <t>خدمات</t>
  </si>
  <si>
    <t>صيانة</t>
  </si>
  <si>
    <t>نفقات تحويلية</t>
  </si>
  <si>
    <t>الضرائب والرسوم</t>
  </si>
  <si>
    <t>الإستثمارات والأملاك الحكومية</t>
  </si>
  <si>
    <t>مبيعات الأصول الرأسمالية</t>
  </si>
  <si>
    <t>المبلغ المستلم</t>
  </si>
  <si>
    <t>المبلغ المدفوع</t>
  </si>
  <si>
    <t>قروض داخلية أخرى</t>
  </si>
  <si>
    <t>تسهيلات اضافية</t>
  </si>
  <si>
    <t>التسهيلات المتوفرة</t>
  </si>
  <si>
    <t>المبلغ المستخدم</t>
  </si>
  <si>
    <t>التسهيلات الملغية</t>
  </si>
  <si>
    <t>النفط والغاز الطبيعي</t>
  </si>
  <si>
    <t>مبيعات النفط</t>
  </si>
  <si>
    <t>حقل أبوسعفة</t>
  </si>
  <si>
    <t>مبيعات الغاز</t>
  </si>
  <si>
    <t>محطة المنامة للكهرباء</t>
  </si>
  <si>
    <t>محطة سترة للكهرباء</t>
  </si>
  <si>
    <t>محطة سترة للمياه</t>
  </si>
  <si>
    <t>محطة الرفاع للكهرباء</t>
  </si>
  <si>
    <t>محطة الحد للكهرباء</t>
  </si>
  <si>
    <t>شركة نفط البحرين (بابكو)</t>
  </si>
  <si>
    <t>شركة غاز البحرين الوطنية (بناغاز)</t>
  </si>
  <si>
    <t>الشركات المحلية الاخرى</t>
  </si>
  <si>
    <t>الضرائب والرسوم النفطية</t>
  </si>
  <si>
    <t>ضريبة دخل الغاز</t>
  </si>
  <si>
    <t>رسوم تفتيش المنتجات النفطية</t>
  </si>
  <si>
    <t>الضرائب والرسوم على استهلاك السلع والمنتجات</t>
  </si>
  <si>
    <t>ضريبة البنزين</t>
  </si>
  <si>
    <t>الضرائب والرسوم على التجارة الدولية</t>
  </si>
  <si>
    <t>ضرائب جمركية على السلع الضرورية الأساسية</t>
  </si>
  <si>
    <t>ضرائب جمركية على العربات</t>
  </si>
  <si>
    <t>ضرائب جمركية على التبغ المصنع وغير المصنع ومشتقاته</t>
  </si>
  <si>
    <t>ضرائب جمركية على السلع الكمالية</t>
  </si>
  <si>
    <t>ضرائب جمركية على اليخوت والزوارق والقوارب</t>
  </si>
  <si>
    <t>ضريبة حماية الصناعة الوطنية</t>
  </si>
  <si>
    <t>رسوم التسجيل والتراخيص</t>
  </si>
  <si>
    <t>نشاطات التجارة العامة</t>
  </si>
  <si>
    <t>نشاطات الصناعة</t>
  </si>
  <si>
    <t>نشاطات الخدمات المالية</t>
  </si>
  <si>
    <t>نشاطات الخدمات المتنوعة</t>
  </si>
  <si>
    <t>رسوم تسجيل الوكالات التجارية</t>
  </si>
  <si>
    <t>تراخيص مكاتب المحاماة</t>
  </si>
  <si>
    <t>رسوم تنظيم مزاولة المهن الهندسية</t>
  </si>
  <si>
    <t>الرسوم والأتعاب الإدارية</t>
  </si>
  <si>
    <t>رسوم الجوازات</t>
  </si>
  <si>
    <t>رسوم الإقامات</t>
  </si>
  <si>
    <t>رسوم التأشيرات وشهادات عدم الممانعة</t>
  </si>
  <si>
    <t>رسوم البطاقة الشخصية</t>
  </si>
  <si>
    <t>رسوم رخص الوصول والمغادرة للسفن</t>
  </si>
  <si>
    <t>رسوم رخص العمل</t>
  </si>
  <si>
    <t>رسوم تجديد رخص العمل</t>
  </si>
  <si>
    <t>رسوم تسجيل الملكية</t>
  </si>
  <si>
    <t>رسوم نقل الملكية</t>
  </si>
  <si>
    <t>رسوم قضائية</t>
  </si>
  <si>
    <t>رسوم التوثيق</t>
  </si>
  <si>
    <t>رسوم تسجيل العربات</t>
  </si>
  <si>
    <t>رسوم رخص السياقة</t>
  </si>
  <si>
    <t>رسوم الأجهزة اللآسلكية</t>
  </si>
  <si>
    <t>رسوم تصنيف الفنادق</t>
  </si>
  <si>
    <t>رسوم خدمات الفنادق</t>
  </si>
  <si>
    <t>حقوق توزيع أشرطة الفيديو</t>
  </si>
  <si>
    <t>رسوم فحص اللؤلؤ</t>
  </si>
  <si>
    <t>رسوم المواصفات والمقاييس</t>
  </si>
  <si>
    <t>رسوم التصميمات والعلامات التجارية</t>
  </si>
  <si>
    <t>رسوم تأشير السجل والعلامات التجارية</t>
  </si>
  <si>
    <t>رسوم فحص الذهب</t>
  </si>
  <si>
    <t>رسوم البطاقة السكانية</t>
  </si>
  <si>
    <t>رسوم تصديق المعاملات الرسمية</t>
  </si>
  <si>
    <t>رسوم المغادرة</t>
  </si>
  <si>
    <t>رسوم التصاريح</t>
  </si>
  <si>
    <t>رسوم المناقصات</t>
  </si>
  <si>
    <t>رسوم الجهة التحاسبية</t>
  </si>
  <si>
    <t>رسوم اعتماد النوعية</t>
  </si>
  <si>
    <t>رسوم تقديم الطلبات</t>
  </si>
  <si>
    <t>المنتجات الخدمية والسلعية الحكومية</t>
  </si>
  <si>
    <t>المنتجات الخدمية الحكومية</t>
  </si>
  <si>
    <t>الغرف الخاصة بالمستشفيات</t>
  </si>
  <si>
    <t>المرضى الخارجيون</t>
  </si>
  <si>
    <t>الرعاية الصحية الأساسية</t>
  </si>
  <si>
    <t>خدمات الصحة العامة</t>
  </si>
  <si>
    <t>الطب الخاص المحدود</t>
  </si>
  <si>
    <t>الخدمات الطبية الخاصة</t>
  </si>
  <si>
    <t>القومسيون الطبي</t>
  </si>
  <si>
    <t>رسوم علاج اصابات العمل</t>
  </si>
  <si>
    <t>رسوم علاج اصابات حوادث الطرق</t>
  </si>
  <si>
    <t>رسوم التسجيل في كلية العلوم الصحية</t>
  </si>
  <si>
    <t>الطرود البريدية</t>
  </si>
  <si>
    <t>صناديق البريد الخاصة</t>
  </si>
  <si>
    <t>بريد العبور</t>
  </si>
  <si>
    <t>الطوابع البريدية</t>
  </si>
  <si>
    <t>مكائن التخليص الآلي</t>
  </si>
  <si>
    <t>مناولة وتخزين الحاويات</t>
  </si>
  <si>
    <t>خدمات المرفأ</t>
  </si>
  <si>
    <t>عمليات الموانىء</t>
  </si>
  <si>
    <t>خدمات الموانىء الإدارية</t>
  </si>
  <si>
    <t>قيمة الأختام الجمركية للحاويات</t>
  </si>
  <si>
    <t>الفحص بالشاشات التلفزيونية</t>
  </si>
  <si>
    <t>نزول الطائرات</t>
  </si>
  <si>
    <t>وقوف الطائرات</t>
  </si>
  <si>
    <t>تحليق وارشاد الطائرات</t>
  </si>
  <si>
    <t>استخدام الهواتف</t>
  </si>
  <si>
    <t>مواقف السيارات</t>
  </si>
  <si>
    <t>تدريب السياقة</t>
  </si>
  <si>
    <t>اشتراكات البرامج التدريبية</t>
  </si>
  <si>
    <t>الإعلانات</t>
  </si>
  <si>
    <t>اصدار الشهادات</t>
  </si>
  <si>
    <t>رسوم الإمتحانات</t>
  </si>
  <si>
    <t>دخل الحراسة</t>
  </si>
  <si>
    <t>حفر آبار المياه</t>
  </si>
  <si>
    <t>مسح الأراضي</t>
  </si>
  <si>
    <t>خدمات التخليص</t>
  </si>
  <si>
    <t>المسلخ</t>
  </si>
  <si>
    <t>المنتجات السلعية الحكومية</t>
  </si>
  <si>
    <t>مبيعات الكهرباء</t>
  </si>
  <si>
    <t>مبيعات المياه</t>
  </si>
  <si>
    <t>توصيلات الكهرباء</t>
  </si>
  <si>
    <t>توصيلات المياه</t>
  </si>
  <si>
    <t>مبيعات زراعية</t>
  </si>
  <si>
    <t>مبيعات المنتجات الحيوانية</t>
  </si>
  <si>
    <t>مبيعات المطبعة</t>
  </si>
  <si>
    <t>مبيعات المطبوعات</t>
  </si>
  <si>
    <t>مبيعات الكتب</t>
  </si>
  <si>
    <t>مبيعات المجلات والجرائد</t>
  </si>
  <si>
    <t>مبيعات الإستمارات والأوراق الرسمية</t>
  </si>
  <si>
    <t>مبيعات مكتب الهواه</t>
  </si>
  <si>
    <t>الإستثمارات</t>
  </si>
  <si>
    <t>عوائد الأسهم وحصص رأس المال</t>
  </si>
  <si>
    <t>عوائد السوق الحرة</t>
  </si>
  <si>
    <t>فوائد الأمانات</t>
  </si>
  <si>
    <t>الإيجارات</t>
  </si>
  <si>
    <t>ايجار العربات</t>
  </si>
  <si>
    <t>الإمتيازات</t>
  </si>
  <si>
    <t>الإمتيازات الحكومية</t>
  </si>
  <si>
    <t>الإعانات الخارجية</t>
  </si>
  <si>
    <t>مبيعات المعدات والأدوات</t>
  </si>
  <si>
    <t>مبيعات المعدات</t>
  </si>
  <si>
    <t>مبيعات المواد</t>
  </si>
  <si>
    <t xml:space="preserve">مبيعات الاثاث </t>
  </si>
  <si>
    <t>مبيعات الأجهزة</t>
  </si>
  <si>
    <t>مبيعات السيارات</t>
  </si>
  <si>
    <t>مبيعات المزادات</t>
  </si>
  <si>
    <t>الغرامات والجزاءات والايرادات المتنوعة</t>
  </si>
  <si>
    <t>الغرامات والجزاءات</t>
  </si>
  <si>
    <t>غرامات التأخير في تنفيذ الأعمال</t>
  </si>
  <si>
    <t>مصادرة الكفالات المالية</t>
  </si>
  <si>
    <t>الغرامات</t>
  </si>
  <si>
    <t>التعويضات</t>
  </si>
  <si>
    <t>سحب العربات</t>
  </si>
  <si>
    <t>الحوادث المرورية وتقاريرها</t>
  </si>
  <si>
    <t>ايرادات أخرى</t>
  </si>
  <si>
    <t>استرجاع مصروفات السنوات السابقة</t>
  </si>
  <si>
    <t>تغطية المصروفات الثابتة</t>
  </si>
  <si>
    <t>كلفة العمال والموظفين</t>
  </si>
  <si>
    <t>فروق مبيعات الطوابع المالية</t>
  </si>
  <si>
    <t>التركات المصادرة</t>
  </si>
  <si>
    <t>إيرادات غير مصنفة</t>
  </si>
  <si>
    <t>التبويــب</t>
  </si>
  <si>
    <t xml:space="preserve"> بند </t>
  </si>
  <si>
    <t>قسم</t>
  </si>
  <si>
    <t>باب</t>
  </si>
  <si>
    <t>نوع</t>
  </si>
  <si>
    <t>الفعلي</t>
  </si>
  <si>
    <t>البيـــان</t>
  </si>
  <si>
    <t>مبيعات أصول رأسمالية</t>
  </si>
  <si>
    <t>الفرق</t>
  </si>
  <si>
    <t>الفرق بين المبلغ المستلم والمدفوع</t>
  </si>
  <si>
    <t>الإعتمادات المدورة من سنوات سابقة</t>
  </si>
  <si>
    <t>مجموع المصروفات</t>
  </si>
  <si>
    <t xml:space="preserve"> المجموع</t>
  </si>
  <si>
    <t>تسهيلات غير مستخدمة في  بداية السنة</t>
  </si>
  <si>
    <t>وزارة الدفاع</t>
  </si>
  <si>
    <t>وزارة الداخلية</t>
  </si>
  <si>
    <t>وزارة الخارجية</t>
  </si>
  <si>
    <t>وزارة التربية والتعليم</t>
  </si>
  <si>
    <t>وزارة الصحة</t>
  </si>
  <si>
    <t>المؤسسة العامة للشباب والرياضة</t>
  </si>
  <si>
    <t>نادى الفروسية وسباق الخيل</t>
  </si>
  <si>
    <t>الحرس الوطنى</t>
  </si>
  <si>
    <t>وزارة النفط</t>
  </si>
  <si>
    <t>ديوان الخدمة المدنية</t>
  </si>
  <si>
    <t>محطة الحد للماء</t>
  </si>
  <si>
    <t>تزويد المطار بالمعلومات</t>
  </si>
  <si>
    <t>مبيعات المخزون</t>
  </si>
  <si>
    <t>مبيعات الأراضى</t>
  </si>
  <si>
    <t>الربح المحقق ( المصاريف العمومية )</t>
  </si>
  <si>
    <t>الوفر (التجاوز)</t>
  </si>
  <si>
    <t xml:space="preserve">المجموع </t>
  </si>
  <si>
    <t>غرامــات  وإيرادات متنوعة</t>
  </si>
  <si>
    <t>بيان القرض</t>
  </si>
  <si>
    <t>المجموع/ الرصيد</t>
  </si>
  <si>
    <t xml:space="preserve">  الاعتماد</t>
  </si>
  <si>
    <t>الوزارة أو الجهة الحكومية</t>
  </si>
  <si>
    <t>البيان</t>
  </si>
  <si>
    <t>الحرس الوطني</t>
  </si>
  <si>
    <t>جهاز المساحة والتسجيل العقاري</t>
  </si>
  <si>
    <t>المحافظات</t>
  </si>
  <si>
    <t>وزارة شئون مجلس الوزراء</t>
  </si>
  <si>
    <t>إدارة المخازن المركزية</t>
  </si>
  <si>
    <t>المجالس البلدية</t>
  </si>
  <si>
    <t>المحكمة الدستورية</t>
  </si>
  <si>
    <t>الأوقاف الجعفرية</t>
  </si>
  <si>
    <t>جامعة البحرين</t>
  </si>
  <si>
    <t>بيت القرآن</t>
  </si>
  <si>
    <t>مجلس الشورى</t>
  </si>
  <si>
    <t>مجلس النواب</t>
  </si>
  <si>
    <t>المجلس الأعلى للشئون الإسلامية</t>
  </si>
  <si>
    <t>نصيب البحرين في مجلس التعاون</t>
  </si>
  <si>
    <t>مساعدات حكومية</t>
  </si>
  <si>
    <t>حصة ومساهمة الحكومة في أنظمة التقاعد</t>
  </si>
  <si>
    <t>إشتراكات ومساهمات في منظمات الأمم المتحدة</t>
  </si>
  <si>
    <t>إلتزامات متنوعة</t>
  </si>
  <si>
    <t>تقديرات أخرى للوزارات والجهات الحكومية</t>
  </si>
  <si>
    <t>تمويل الأخطار</t>
  </si>
  <si>
    <t>الميزانية التحويلية</t>
  </si>
  <si>
    <t xml:space="preserve">الميزانية التحويلية </t>
  </si>
  <si>
    <t>البيــان</t>
  </si>
  <si>
    <t>مجموع المصروفات المتكررة</t>
  </si>
  <si>
    <t>البيـان</t>
  </si>
  <si>
    <t>المطلوبات المستحقة:</t>
  </si>
  <si>
    <t>هي المطلوبات المستحقة على الوزارات والجهات الحكومية، وذلك للمعاملات المالية التي تمت معالجتها كمصروفات ولم يتم سدادها حتى نهاية السنة المالية.</t>
  </si>
  <si>
    <t>المصروفات المستحقة</t>
  </si>
  <si>
    <t xml:space="preserve">وزارة المالية </t>
  </si>
  <si>
    <t>التعديل</t>
  </si>
  <si>
    <t>الاعتمادات بعد التعديل</t>
  </si>
  <si>
    <t>التسهيلات غير المستخدمة في نهاية السنة</t>
  </si>
  <si>
    <t>نسبة الصرف %</t>
  </si>
  <si>
    <t>دينار بحريني</t>
  </si>
  <si>
    <t>إيرادات النفط والغاز الطبيعي</t>
  </si>
  <si>
    <t>مبيعات الغاز الطبيعي</t>
  </si>
  <si>
    <t>صافي إيرادات النفط والغاز الطبيعي</t>
  </si>
  <si>
    <t>2- إيرادات النفط والغاز الطبيعي</t>
  </si>
  <si>
    <t>6- ميزانية المصروفات المتكررة والمشاريع</t>
  </si>
  <si>
    <t>7- الميزانية الأصلية والتعديل والمناقلات للمصروفات المتكررة</t>
  </si>
  <si>
    <t>3- الإيرادات والمصروفات مصنفة حسب الوزارات والجهات الحكومية</t>
  </si>
  <si>
    <t>3- الإيرادات والمصروفات مصنفة حسب الوزارات والجهات الحكومية (تتمة)</t>
  </si>
  <si>
    <t>إجمالي الإيرادات</t>
  </si>
  <si>
    <t>إيرادات حقل أبو سعفة</t>
  </si>
  <si>
    <t>إجمالي التكاليف</t>
  </si>
  <si>
    <t>صافي الإيرادات</t>
  </si>
  <si>
    <t>إيرادات حقل البحرين والمصفاة</t>
  </si>
  <si>
    <t>حقل البحرين والمصفاة</t>
  </si>
  <si>
    <t>جهاز الأمن الوطني</t>
  </si>
  <si>
    <t>مستشار سمو رئيس الوزراء للشئون القانونية</t>
  </si>
  <si>
    <t xml:space="preserve">وزارة العمل </t>
  </si>
  <si>
    <t>مبيعات الحرف اليدوية</t>
  </si>
  <si>
    <t>الهيئة الوطنية للنفط والغاز</t>
  </si>
  <si>
    <t xml:space="preserve">فوائد الدين الحكومي </t>
  </si>
  <si>
    <t>شئون الطيران المدني</t>
  </si>
  <si>
    <t xml:space="preserve">5- الإيرادات مصنفة حسب الأبواب والأقسام والبنود </t>
  </si>
  <si>
    <t>ضرائب ورسوم نفطية</t>
  </si>
  <si>
    <t>5- الإيرادات مصنفة حسب الأبواب والأقسام والبنود (تتمة)</t>
  </si>
  <si>
    <t>7- الميزانية الأصلية والتعديل والمناقلات للمصروفات المتكررة (تتمة)</t>
  </si>
  <si>
    <t>وزارة العمل</t>
  </si>
  <si>
    <t xml:space="preserve"> بيان الإيرادات والمصروفات الموحد للدولة</t>
  </si>
  <si>
    <t>قطاع الإدارة العامة</t>
  </si>
  <si>
    <t>قطاع البنية الأساسية</t>
  </si>
  <si>
    <t>الميزانيات المتنوعة</t>
  </si>
  <si>
    <t>الميزانيات التحويلية</t>
  </si>
  <si>
    <t>أذونات الخزينة</t>
  </si>
  <si>
    <t>الارتباطات المالية:</t>
  </si>
  <si>
    <t>وزارة الصناعة والتجارة</t>
  </si>
  <si>
    <t xml:space="preserve">حسابات تحت إشراف وزارة المالية </t>
  </si>
  <si>
    <t xml:space="preserve">   غرامات وجزاءات وإيرادات متنوعة</t>
  </si>
  <si>
    <t>قطاع الخدمات الإجتماعية</t>
  </si>
  <si>
    <t>صكوك التأجير الإسلامية</t>
  </si>
  <si>
    <t>صكوك السلم الإسلامية</t>
  </si>
  <si>
    <t>قطاع الخدمات الإقتصادية</t>
  </si>
  <si>
    <t>مجلس التنمية الإقتصادية</t>
  </si>
  <si>
    <t>اعتمادات المصروفات المتكررة</t>
  </si>
  <si>
    <t>اعتمادات المشاريع</t>
  </si>
  <si>
    <t>هيئة البحرين للمؤتمرات والمعارض</t>
  </si>
  <si>
    <t>مبيعات مباني</t>
  </si>
  <si>
    <t>معهد البحرين للتنمية السياسية</t>
  </si>
  <si>
    <t>هيئة تنظيم سوق العمل</t>
  </si>
  <si>
    <t>صندوق الضمان الاجتماعي</t>
  </si>
  <si>
    <t>المساهمات في المنظمات الاقليمية والدولية</t>
  </si>
  <si>
    <t>دعم السلع الغذائية</t>
  </si>
  <si>
    <t>الجهات ذات الميزانيات الملحقة والمستقلة</t>
  </si>
  <si>
    <t>الفوائد على القروض والصكوك</t>
  </si>
  <si>
    <t xml:space="preserve">1- كشف المقبوضات والمدفوعات </t>
  </si>
  <si>
    <t>المقبوضات</t>
  </si>
  <si>
    <t xml:space="preserve"> النفط والغاز الطبيعي</t>
  </si>
  <si>
    <t xml:space="preserve"> الضرائب والرسوم</t>
  </si>
  <si>
    <t xml:space="preserve"> منتجات خدمية وسلعية حكومية</t>
  </si>
  <si>
    <t xml:space="preserve"> الإعانات</t>
  </si>
  <si>
    <t xml:space="preserve"> غرامات وجزاءات وايرادات متنوعة</t>
  </si>
  <si>
    <t xml:space="preserve"> القوى العاملة</t>
  </si>
  <si>
    <t xml:space="preserve"> الخدمات</t>
  </si>
  <si>
    <t xml:space="preserve"> الصيانة</t>
  </si>
  <si>
    <t xml:space="preserve"> نفقات تحويلية</t>
  </si>
  <si>
    <t xml:space="preserve"> مشتريات المخزون</t>
  </si>
  <si>
    <t xml:space="preserve"> مدفوعات اخرى</t>
  </si>
  <si>
    <t xml:space="preserve">صافي التدفقات النقدية من الأنشطة التشغيلية </t>
  </si>
  <si>
    <t xml:space="preserve"> عوائد الاستثمارات والأملاك الحكومية</t>
  </si>
  <si>
    <t>2- المطلوبات المستحقة (الذمم الدائنة)</t>
  </si>
  <si>
    <t xml:space="preserve">3- المصروفات المستحقة </t>
  </si>
  <si>
    <t xml:space="preserve"> </t>
  </si>
  <si>
    <t>5,4,2</t>
  </si>
  <si>
    <t>5,4</t>
  </si>
  <si>
    <t>5,4,3</t>
  </si>
  <si>
    <t>9,8,6</t>
  </si>
  <si>
    <t xml:space="preserve">10- مصروفات الميزانيات التحويلية </t>
  </si>
  <si>
    <t>9,8,7,6,3</t>
  </si>
  <si>
    <t>وزارة شئون مجلسي الشورى والنواب</t>
  </si>
  <si>
    <t>شئون الجمارك</t>
  </si>
  <si>
    <t xml:space="preserve">شئون الجمارك </t>
  </si>
  <si>
    <t>حصة الحكومة في التأمين ضد التعطل</t>
  </si>
  <si>
    <t>إجمالي المقبوضات التشغيلية</t>
  </si>
  <si>
    <t xml:space="preserve">إجمالي المدفوعات التشغيلية </t>
  </si>
  <si>
    <t>وزارة الإسكان</t>
  </si>
  <si>
    <t>وزارة الأشغال</t>
  </si>
  <si>
    <t>هيئة الكهرباء والماء</t>
  </si>
  <si>
    <t>الطيران الملكي</t>
  </si>
  <si>
    <t>رسوم هيئة تنظيم سوق العمل</t>
  </si>
  <si>
    <t>مصروفات مشاريع التسليح والتطوير</t>
  </si>
  <si>
    <t>وزارة المواصلات</t>
  </si>
  <si>
    <t>الميزانيات التحويلية وحسابات تحت اشراف وزارة المالية</t>
  </si>
  <si>
    <t>وزارة الاسكان</t>
  </si>
  <si>
    <t>وزارة شئون البلديات والزراعة - شئون البلديات</t>
  </si>
  <si>
    <t xml:space="preserve">وزارة الأشغال </t>
  </si>
  <si>
    <t>رسوم الأشعة</t>
  </si>
  <si>
    <t>رسوم المختبر</t>
  </si>
  <si>
    <t xml:space="preserve">رسوم العمليات </t>
  </si>
  <si>
    <t>رسوم الولادة</t>
  </si>
  <si>
    <t>الإعانات وتسديد فوائد القروض</t>
  </si>
  <si>
    <t>ديوان صاحب السمو الملكي رئيس الوزراء</t>
  </si>
  <si>
    <t>كلية المعلمين (جامعة البحرين)</t>
  </si>
  <si>
    <t>صندوق النفقة</t>
  </si>
  <si>
    <t>بوليتكنك البحرين</t>
  </si>
  <si>
    <t>حساب الاحتياطي (3%)</t>
  </si>
  <si>
    <t xml:space="preserve"> الإعانات و تسديد فوائد القروض</t>
  </si>
  <si>
    <t>صكوك التأجير الإسلامية الدولية</t>
  </si>
  <si>
    <t xml:space="preserve">قروض صناديق التنمية </t>
  </si>
  <si>
    <t>ديوان صاحب السمو الملكي رئيس  الوزراء</t>
  </si>
  <si>
    <t>عوائد الاستثمارات في النفط</t>
  </si>
  <si>
    <t>توزيعات أرباح مستلمة (الشركة القابضة للنفط والغاز)</t>
  </si>
  <si>
    <t xml:space="preserve">9- المصروفات المتكررة مصنفة حسب الأبواب والأقسام والبنود </t>
  </si>
  <si>
    <t>نفقات القوى العاملة</t>
  </si>
  <si>
    <t>وظائف البحرينيين</t>
  </si>
  <si>
    <t>الرواتب الأساسية</t>
  </si>
  <si>
    <t>العمل الإضافي</t>
  </si>
  <si>
    <t>علاوة السيارة والمواصلات</t>
  </si>
  <si>
    <t>علاوات شخصية أخرى</t>
  </si>
  <si>
    <t>بدل التفرغ للعمل الحكومي للأطباء الاستشاريين</t>
  </si>
  <si>
    <t>تكاليف السكن</t>
  </si>
  <si>
    <t>وظائف غير البحرينيين</t>
  </si>
  <si>
    <t xml:space="preserve">بدل اغتراب </t>
  </si>
  <si>
    <t>تكاليف أخرى</t>
  </si>
  <si>
    <t>الوظائف المؤقتة للبحرينيين</t>
  </si>
  <si>
    <t>الوظائف المؤقتة لغير البحرينيين</t>
  </si>
  <si>
    <t>تدريب الموظفين داخل البحرين</t>
  </si>
  <si>
    <t>مخصصات التدريب</t>
  </si>
  <si>
    <t>تكاليف المقررات الدراسية للحاسب الآلي</t>
  </si>
  <si>
    <t>تكاليف الكتب وأدوات القرطاسية</t>
  </si>
  <si>
    <t>9- المصروفات المتكررة مصنفة حسب الأبواب والأقسام والبنود (تتمة)</t>
  </si>
  <si>
    <t>تدريب الموظفين خارج البحرين</t>
  </si>
  <si>
    <t>علاوات التدريب</t>
  </si>
  <si>
    <t>أجور السفر</t>
  </si>
  <si>
    <t>أدوات ومعدات أخرى</t>
  </si>
  <si>
    <t>الفوائد النقدية والعينية للموظفين</t>
  </si>
  <si>
    <t>نظام التقاعد للعسكريين البحرينيين</t>
  </si>
  <si>
    <t>نظام المكافآت للعسكريين غير البحرينيين</t>
  </si>
  <si>
    <t>إيجار المركبات والشاحنات</t>
  </si>
  <si>
    <t>ملابس للموظفين</t>
  </si>
  <si>
    <t>أغذية للموظفين</t>
  </si>
  <si>
    <t xml:space="preserve">توريد الأيدي العاملة </t>
  </si>
  <si>
    <t>العمل الجزئي</t>
  </si>
  <si>
    <t>نفقات الخدمات</t>
  </si>
  <si>
    <t>مؤتمرات داخل البحرين</t>
  </si>
  <si>
    <t>مؤتمرات ومهمات رسمية خارج البحرين</t>
  </si>
  <si>
    <t>نفقات المهام الرسمية</t>
  </si>
  <si>
    <t>نفقات إقامة المعارض داخل وخارج البحرين</t>
  </si>
  <si>
    <t>نفقات إقامة الدورات الرياضية داخل البحرين</t>
  </si>
  <si>
    <t>نفقات إقامة الدورات الرياضية خارج البحرين</t>
  </si>
  <si>
    <t>نفقات الضيافة داخل البحرين</t>
  </si>
  <si>
    <t>تكاليف تركيب واستخدام الهاتف</t>
  </si>
  <si>
    <t>أجهزة الإتصال الداخلي</t>
  </si>
  <si>
    <t>تكاليف تركيب واستخدام الأجهزة اللاسلكية</t>
  </si>
  <si>
    <t>تكاليف المنافع العامة</t>
  </si>
  <si>
    <t>تكاليف توصيل واستخدام الكهرباء</t>
  </si>
  <si>
    <t>رسوم البلدية بأنواعها</t>
  </si>
  <si>
    <t>إيجار الأراضي</t>
  </si>
  <si>
    <t>إيجار وحدة الحاسب الآلي</t>
  </si>
  <si>
    <t>إيجار وحدة الحاسب الآلي المساعدة</t>
  </si>
  <si>
    <t>إيجار برامج التشغيل والبرامج التطبيقية</t>
  </si>
  <si>
    <t>إيجار الحاسب الآلي الشخصي</t>
  </si>
  <si>
    <t>إيجار العدد والآليات الثقيلة</t>
  </si>
  <si>
    <t>إيجار الأجهزة والمعدات</t>
  </si>
  <si>
    <t>التأمين والنقل والتنظيف</t>
  </si>
  <si>
    <t>التأمين على محطات الكهرباء وتحلية المياه</t>
  </si>
  <si>
    <t>التأمين على المركبات</t>
  </si>
  <si>
    <t>التأمين على المباني وموجودات المكتب</t>
  </si>
  <si>
    <t>التأمين على الأجهزة والآلات والمعدات</t>
  </si>
  <si>
    <t>التأمين على السفن والطائرات</t>
  </si>
  <si>
    <t>الإعلان والطباعة والإشتراكات</t>
  </si>
  <si>
    <t xml:space="preserve">الإعلان </t>
  </si>
  <si>
    <t>الإشتراكات في الجرائد والمجلات والنشرات</t>
  </si>
  <si>
    <t xml:space="preserve">الإشتراكات في المعارض والجمعيات والأندية </t>
  </si>
  <si>
    <t>الإشتراكات في  الهيئات والمنظمات بأنواعها</t>
  </si>
  <si>
    <t>الطباعة</t>
  </si>
  <si>
    <t>خدمات متنوعة</t>
  </si>
  <si>
    <t>أمن وحراسة</t>
  </si>
  <si>
    <t>الرسوم والعمولات</t>
  </si>
  <si>
    <t>استشارات فنية وأبحاث ودراسات</t>
  </si>
  <si>
    <t>بعثات دراسية لغير الموظفين</t>
  </si>
  <si>
    <t>نفقات العلاج في الخارج</t>
  </si>
  <si>
    <t>خدمات متنوعة أخرى</t>
  </si>
  <si>
    <t xml:space="preserve">خدمات عسكرية </t>
  </si>
  <si>
    <t>اعتمادات محولة</t>
  </si>
  <si>
    <t>الغاز</t>
  </si>
  <si>
    <t>غاز لتوليد الكهرباء</t>
  </si>
  <si>
    <t>غاز لتشغيل محطات المياه</t>
  </si>
  <si>
    <t>وقود ومواد تزييت وتشحيم</t>
  </si>
  <si>
    <t>مواد تزييت وتشحيم</t>
  </si>
  <si>
    <t>وقود وزيوت للطائرات</t>
  </si>
  <si>
    <t>وقود وزيوت أخرى</t>
  </si>
  <si>
    <t>مؤن ومواد وأدوات</t>
  </si>
  <si>
    <t>مشتريات المياه (الكهرباء والماء)</t>
  </si>
  <si>
    <t>مشتريات الكهرباء (الكهرباء والماء)</t>
  </si>
  <si>
    <t>مشتريات الكهرباء (الكهرباء والماء- الحد)</t>
  </si>
  <si>
    <t>مركبات كيماوية وإبادة الحشرات</t>
  </si>
  <si>
    <t>عدد وأدوات خفيفة متنوعة</t>
  </si>
  <si>
    <t>زينة للمناسبات</t>
  </si>
  <si>
    <t>نفقات متنوعة</t>
  </si>
  <si>
    <t>فروقات الأسعار</t>
  </si>
  <si>
    <t>استبعاد المخزون المستهلك</t>
  </si>
  <si>
    <t>نفقات عسكرية</t>
  </si>
  <si>
    <t>مطبوعات وأدوات قرطاسية</t>
  </si>
  <si>
    <t>أدوات قرطاسية للحاسب الآلي</t>
  </si>
  <si>
    <t>أدوات قرطاسية</t>
  </si>
  <si>
    <t>مواد طباعة وتصوير</t>
  </si>
  <si>
    <t>كتب</t>
  </si>
  <si>
    <t>الخرائط والملصقات</t>
  </si>
  <si>
    <t>أدوية ومواد طبية</t>
  </si>
  <si>
    <t>عقاقير وأدوية</t>
  </si>
  <si>
    <t>مواد جراحة</t>
  </si>
  <si>
    <t>مواد أشعة</t>
  </si>
  <si>
    <t>مواد مختبرية</t>
  </si>
  <si>
    <t>تكاليف البرامج الإعلامية</t>
  </si>
  <si>
    <t>برامج الدعاية والإعلان</t>
  </si>
  <si>
    <t>برامج تعليمية</t>
  </si>
  <si>
    <t>برامج تلفزيونية</t>
  </si>
  <si>
    <t>نفقات السلع الرأسمالية</t>
  </si>
  <si>
    <t>مشتريات الأثاث</t>
  </si>
  <si>
    <t>مشتريات سيارات الركاب</t>
  </si>
  <si>
    <t>مشتريات السيارات ذات الطبيعة الخاصة</t>
  </si>
  <si>
    <t>مشتريات السفن والمعدات البحرية</t>
  </si>
  <si>
    <t>مشتريات العدد والآلات الثقيلة</t>
  </si>
  <si>
    <t>مشتريات الآلات والمعدات</t>
  </si>
  <si>
    <t>مشتريات الدراجات النارية والهوائية</t>
  </si>
  <si>
    <t xml:space="preserve">الأصول البديلة </t>
  </si>
  <si>
    <t>مشتريات وحدة الحاسب الآلي المركزية</t>
  </si>
  <si>
    <t>مشتريات أجهزة الحاسب الآلي المساعدة</t>
  </si>
  <si>
    <t>مشتريات الحاسب الآلي الشخصي</t>
  </si>
  <si>
    <t>مشتريات برامج التشغيل والبرامج التطبيقية</t>
  </si>
  <si>
    <t>الأصول البديلة للحاسب الآلي</t>
  </si>
  <si>
    <t>أجهزة تلفزيونية</t>
  </si>
  <si>
    <t>أجهزة إذاعية</t>
  </si>
  <si>
    <t>أجهزة طبية</t>
  </si>
  <si>
    <t>أجهزة سلكية ولاسلكية</t>
  </si>
  <si>
    <t>الأصول البديلة للأجهزة المتنوعة</t>
  </si>
  <si>
    <t xml:space="preserve"> أجهزة تلفزيونية</t>
  </si>
  <si>
    <t>التخلص من الأجهزة السلكية واللاسلكية</t>
  </si>
  <si>
    <t>الطيور والمواشي</t>
  </si>
  <si>
    <t>أصول ثابتة</t>
  </si>
  <si>
    <t>إضافات الأصول الثابتة</t>
  </si>
  <si>
    <t>إضافات المعدات الأخرى</t>
  </si>
  <si>
    <t>إضافات الآلات والمعدات</t>
  </si>
  <si>
    <t>إضافات المعدات اللاسلكية</t>
  </si>
  <si>
    <t>إضافات معدات أجهزة التبريد</t>
  </si>
  <si>
    <t>إضافات المعدات الطبية</t>
  </si>
  <si>
    <t>إضافات المكونات المادية للحاسب الآلي</t>
  </si>
  <si>
    <t>إضافات برامج الحاسب الآلي</t>
  </si>
  <si>
    <t>احتياطي سنوات سابقة</t>
  </si>
  <si>
    <t>مصاريف الأصول</t>
  </si>
  <si>
    <t>تحويل اعتماد خارجي</t>
  </si>
  <si>
    <t>تحويل اعتماد داخلى</t>
  </si>
  <si>
    <t>نفقات الصيانة</t>
  </si>
  <si>
    <t>صيانة المباني الحكومية</t>
  </si>
  <si>
    <t xml:space="preserve"> صيانة السفن والمعدات البحرية</t>
  </si>
  <si>
    <t>صيانة أجهزة الحاسب الآلي المساعدة</t>
  </si>
  <si>
    <t>صيانة الحاسب الآلي الشخصي</t>
  </si>
  <si>
    <t>صيانة برامج التشغيل والبرامج التطبيقية</t>
  </si>
  <si>
    <t>صيانات أخرى</t>
  </si>
  <si>
    <t>صيانات متنوعة</t>
  </si>
  <si>
    <t>نفقات تحويلية محلية</t>
  </si>
  <si>
    <t>اللجنة العليا لرعاية شئون المعاقين</t>
  </si>
  <si>
    <t>تحويلات خارجية</t>
  </si>
  <si>
    <t>الفوائد المستحقة للقروض الخارجية</t>
  </si>
  <si>
    <t>الصندوق السعودي للتنمية</t>
  </si>
  <si>
    <t>صندوق أبوظبي للإنماء الإقتصادي</t>
  </si>
  <si>
    <t>الصندوق العربي للإنماء الإقتصادي والإجتماعي</t>
  </si>
  <si>
    <t>الصندوق الكويتي للتنمية الإقتصادية العربية</t>
  </si>
  <si>
    <t>الصندوق الإسلامي</t>
  </si>
  <si>
    <t>الفوائد المستحقة للقروض الداخلية</t>
  </si>
  <si>
    <t>فوائد أذونات الخزينة</t>
  </si>
  <si>
    <t>فوائد أخرى</t>
  </si>
  <si>
    <t>فوائد صكوك السلم الإسلامية</t>
  </si>
  <si>
    <t>إعانة المواد الغذائية</t>
  </si>
  <si>
    <t>الطحين</t>
  </si>
  <si>
    <t>لحوم الأبقار والأغنام</t>
  </si>
  <si>
    <t>لحوم الدجاج</t>
  </si>
  <si>
    <t>الشوار</t>
  </si>
  <si>
    <t>مساعدات الأسر الفقيرة</t>
  </si>
  <si>
    <t>مساعدات الجمعيات</t>
  </si>
  <si>
    <t>مساعدات الأندية في الداخل</t>
  </si>
  <si>
    <t>إعانة تخفيف أعباء المعيشة</t>
  </si>
  <si>
    <t>مساعدات أخرى</t>
  </si>
  <si>
    <t>المنح والمساعدات الأخرى</t>
  </si>
  <si>
    <t>مكاتب مستشاري صاحب السمو الملكي رئيس الوزراء</t>
  </si>
  <si>
    <t>مكاتب نواب صاحب السمو الملكي رئيس الوزراء</t>
  </si>
  <si>
    <t>-</t>
  </si>
  <si>
    <t>نواب صاحب السمو الملكي رئيس الوزراء</t>
  </si>
  <si>
    <t>(دينار بحريني)</t>
  </si>
  <si>
    <t>نفقات السلع الإستهلاكية</t>
  </si>
  <si>
    <t>(دينار بحرينى)</t>
  </si>
  <si>
    <t>15,7,6</t>
  </si>
  <si>
    <t>16,6</t>
  </si>
  <si>
    <t xml:space="preserve">صافي الزيادة في النقد </t>
  </si>
  <si>
    <t xml:space="preserve">   الإعانات وتسديد فوائد القروض</t>
  </si>
  <si>
    <t xml:space="preserve">الإعانات </t>
  </si>
  <si>
    <t>علاوة خاصة</t>
  </si>
  <si>
    <t>مؤتمرات داخلية</t>
  </si>
  <si>
    <t>هيئة شئون الإعلام</t>
  </si>
  <si>
    <t>وزارة العدل والشئون الإسلامية والأوقاف- شئون العدل</t>
  </si>
  <si>
    <t>مجلس المناقصات والمزايدات</t>
  </si>
  <si>
    <t>وزارة العدل والشئون الإسلامية والأوقاف- الشئون الإسلامية</t>
  </si>
  <si>
    <t>سندات التنمية الحكومية الدولية</t>
  </si>
  <si>
    <t>(آلاف الدنانير)</t>
  </si>
  <si>
    <t>يقصد بها الارتباطات المالية الخاصة بمشتريات المصروفات المتكررة والمشاريع التي صدرت لها أوامر شراء أو أوامر تنفيذ عقود ولكن لم يتم استلام أو تنفيذ المشتريات المطلوبة من قبل المجهز أو المتعاقد معه حتى نهاية السنة المالية.</t>
  </si>
  <si>
    <t>مشتريات الطائرات ومعداتها</t>
  </si>
  <si>
    <t>صيانة الدراجات النارية والهوائية</t>
  </si>
  <si>
    <t>صيانة السفن والمعدات البحرية</t>
  </si>
  <si>
    <t>صيانة الأثاث</t>
  </si>
  <si>
    <t>صيانة العدد والآليات الثقيلة</t>
  </si>
  <si>
    <t>صيانة الآلات والمعدات</t>
  </si>
  <si>
    <t>صيانة وحدة الحاسب الآلي المركزية</t>
  </si>
  <si>
    <t>صيانة أجهزة إطفاء الحريق</t>
  </si>
  <si>
    <t>صيانة الأجهزة الأخرى</t>
  </si>
  <si>
    <t>صيانة المصاعد</t>
  </si>
  <si>
    <t>صيانة شبكات توزيع المياه العامة</t>
  </si>
  <si>
    <t>صيانة محطات إنتاج المياه</t>
  </si>
  <si>
    <t>صيانة الشبكات الكهربائية العامة</t>
  </si>
  <si>
    <t>صيانة محطات توليد وتوزيع الكهرباء</t>
  </si>
  <si>
    <t>صيانة مهابط الطائرات</t>
  </si>
  <si>
    <t>صيانات متنوعة أخرى</t>
  </si>
  <si>
    <t>مساعدات أندية الطلبة في الخارج</t>
  </si>
  <si>
    <t>مساعدات اللجان المختلفة لعمال البحرين</t>
  </si>
  <si>
    <t>أجهزة تصوير ونسخ ومعالجة الكلمات</t>
  </si>
  <si>
    <t>أجهزة زراعية</t>
  </si>
  <si>
    <t>أجهزة تبريد وتدفئة</t>
  </si>
  <si>
    <t>أجهزة إطفاء الحريق</t>
  </si>
  <si>
    <t>أجهزة أخرى</t>
  </si>
  <si>
    <t xml:space="preserve">وزارة العدل والشئون الإسلامية  والأوقاف- الشئون الإسلامية </t>
  </si>
  <si>
    <t>وزارة العدل والشئون الإسلامية والأوقاف - شئون العدل</t>
  </si>
  <si>
    <t>هيئة التشريع والإفتاء القانوني</t>
  </si>
  <si>
    <t>وزارة العدل والشئون الإسلامية والأوقاف - الشئون الإسلامية</t>
  </si>
  <si>
    <t>ديوان الرقابة المالية والإدارية</t>
  </si>
  <si>
    <t>مبيعات الغاز- محطات الكهرباء والماء</t>
  </si>
  <si>
    <t>وزارة العدل والشئون الإسلامية والأوقاف-الشئون الإسلامية</t>
  </si>
  <si>
    <t>11- مصروفات المشاريع مصنفة حسب الوزارات والجهات الحكومية</t>
  </si>
  <si>
    <t>سندات التنمية الحكومية المحلية</t>
  </si>
  <si>
    <t>11,6,3</t>
  </si>
  <si>
    <t>العجز للسنة</t>
  </si>
  <si>
    <t>بيان الاعتمادات المدورة</t>
  </si>
  <si>
    <t xml:space="preserve">      الفعلي</t>
  </si>
  <si>
    <t>الإيضاحات</t>
  </si>
  <si>
    <t>وزارة الدفاع (إيضاح رقم 13)</t>
  </si>
  <si>
    <t>هيئة الكهرباء والماء (إيضاح رقم 12)</t>
  </si>
  <si>
    <t>الاعتماد</t>
  </si>
  <si>
    <t xml:space="preserve">الاعتماد </t>
  </si>
  <si>
    <t xml:space="preserve">    الفرق</t>
  </si>
  <si>
    <t>الاعتماد الإضافي</t>
  </si>
  <si>
    <t>الاعتمادات المدورة من سنوات سابقة</t>
  </si>
  <si>
    <t>الأوقاف السنية</t>
  </si>
  <si>
    <t>دعم برنامج الاسكان (علاوة الإيجار)</t>
  </si>
  <si>
    <t>دعم برنامج الاسكان (تخفيض الأقساط الاسكانية)</t>
  </si>
  <si>
    <t>الهيئه الوطنية لتنظيم المهن والخدمات الصحية</t>
  </si>
  <si>
    <t xml:space="preserve">   الإجمالي</t>
  </si>
  <si>
    <t>توظيف وإجازة وإنهاء عقود الموظفين</t>
  </si>
  <si>
    <t>غاز للاستخدامات الأخرى</t>
  </si>
  <si>
    <t>كساء وأغذية لغير الموظفين</t>
  </si>
  <si>
    <t>مجموع القروض الخارجية</t>
  </si>
  <si>
    <t>مكافأة خاصة</t>
  </si>
  <si>
    <t>مركز الشيخ محمد بن خليفة آل خليفة التخصصي للقلب (إيضاح رقم 13)</t>
  </si>
  <si>
    <t>الأمانة العامة للمجلس الأعلى للشباب والرياضة</t>
  </si>
  <si>
    <t>وزارة الثقافة</t>
  </si>
  <si>
    <t>نادى راشد للفروسية وسباق الخيل</t>
  </si>
  <si>
    <t>إشتراكات أخرى</t>
  </si>
  <si>
    <t>مركبات كيماوية وإبادة الحشرات (غير مخزنة)</t>
  </si>
  <si>
    <t>عقاقير وأدوية (غير مخزنة)</t>
  </si>
  <si>
    <t>مواد جراحة (غير مخزنة)</t>
  </si>
  <si>
    <t>مواد أشعة (غير مخزنة)</t>
  </si>
  <si>
    <t>مواد مختبرية (غير مخزنة)</t>
  </si>
  <si>
    <t>إضافات الأثاث</t>
  </si>
  <si>
    <t>تصفية مصاريف الأثاث</t>
  </si>
  <si>
    <t>تصفية مصاريف الأجهزة</t>
  </si>
  <si>
    <t>تصفية مصاريف الأجهزة والآلات</t>
  </si>
  <si>
    <t>تصفية مصاريف سلكية ولاسلكية</t>
  </si>
  <si>
    <t>تصفية مصاريف أجهزة التكييف</t>
  </si>
  <si>
    <t>تصفية مصاريف الأجهزة الطبية</t>
  </si>
  <si>
    <t>تصفية المكونات المادية للحاسب الآلي</t>
  </si>
  <si>
    <t>تصفية برامج الحاسب الآلي</t>
  </si>
  <si>
    <t>صندوق قطر للتنمية</t>
  </si>
  <si>
    <t>سندات التنمية (الإصدار الدولي)</t>
  </si>
  <si>
    <t>المؤسسة العامة للموانئ البحرية</t>
  </si>
  <si>
    <t>الأخبار والخدمات الإعلامية</t>
  </si>
  <si>
    <t xml:space="preserve">وزارة الثقافة </t>
  </si>
  <si>
    <t>إعانة الغاز- هيئة الكهرباء والماء</t>
  </si>
  <si>
    <t>معهد البحرين للإدارة العامة</t>
  </si>
  <si>
    <t>غرفة البحرين لتسوية المنازعات الاقتصادية والمالية والإستثمارية</t>
  </si>
  <si>
    <t>نادي راشد للفروسية وسباق الخيل</t>
  </si>
  <si>
    <t>المؤسسة الوطنية لحقوق الإنسان</t>
  </si>
  <si>
    <t>مركز عيسى الثقافي</t>
  </si>
  <si>
    <t>اللجنة التنفيذية لإنتخابات ممثلي مجلس النواب</t>
  </si>
  <si>
    <t>معرض البحرين الدولي للطيران</t>
  </si>
  <si>
    <t>قصر القضيبية</t>
  </si>
  <si>
    <t>دعم الأسر البحرينية</t>
  </si>
  <si>
    <t>السلامة الوطنية</t>
  </si>
  <si>
    <t>دعم الأسر محدودة الدخل</t>
  </si>
  <si>
    <t>المؤسسة الخيرية الملكية</t>
  </si>
  <si>
    <t>الميزانية التحويلية (إيضاح رقم 10)</t>
  </si>
  <si>
    <t>نسبة الصرف
 %</t>
  </si>
  <si>
    <t>نسبة 
الصرف
 %</t>
  </si>
  <si>
    <t>نسبة 
التحصيل
 %</t>
  </si>
  <si>
    <t>وزارة  الصناعة والتجارة</t>
  </si>
  <si>
    <t>احتياطي الأجيال القادمة- حقل أبوسعفة</t>
  </si>
  <si>
    <t>شركة المنيوم البحرين (ألبا)</t>
  </si>
  <si>
    <t>الاعتمادات 
الأصلية</t>
  </si>
  <si>
    <t>الاعتماد 
الإضافي</t>
  </si>
  <si>
    <t xml:space="preserve">الاعتمادات 
المتوفرة  </t>
  </si>
  <si>
    <t>المصروفات 
الفعلية</t>
  </si>
  <si>
    <t>الاعتمادات 
المتوفرة</t>
  </si>
  <si>
    <t>سلع 
رأسمالية</t>
  </si>
  <si>
    <t>نفقات 
تحويلية</t>
  </si>
  <si>
    <t>برنامج التقاعد المبكر</t>
  </si>
  <si>
    <t xml:space="preserve"> السلع الإستهلاكية </t>
  </si>
  <si>
    <t xml:space="preserve"> مدفوعات مقدمة وتسديد ذمم دائنة  </t>
  </si>
  <si>
    <t>التدفقات النقدية من الأنشطة الاستثمارية</t>
  </si>
  <si>
    <t>المدفوعات</t>
  </si>
  <si>
    <t>التدفقات النقدية من الأنشطة التشغيلية</t>
  </si>
  <si>
    <t xml:space="preserve"> مدفوعات المشاريع  </t>
  </si>
  <si>
    <t>صافي التدفقات النقدية من الأنشطة الاستثمارية</t>
  </si>
  <si>
    <t>التدفقات النقدية من الأنشطة التمويلية</t>
  </si>
  <si>
    <t xml:space="preserve">تسديد القروض  </t>
  </si>
  <si>
    <t>صافي التدفقات النقدية من الأنشطة التمويلية</t>
  </si>
  <si>
    <t>الجهاز المركزي للمعلومات والإتصالات</t>
  </si>
  <si>
    <t>شركة بورصة البحرين</t>
  </si>
  <si>
    <t>مستشفى الملك حمد (إيضاح رقم 14،13)</t>
  </si>
  <si>
    <t>4- الإيرادات مصنفة حسب الأبواب والوزارات والجهات الحكومية</t>
  </si>
  <si>
    <t>رسوم المحاماة ومقاولي الحج</t>
  </si>
  <si>
    <t>رسوم الفحص الطبي للعمالة الجديدة</t>
  </si>
  <si>
    <t>إيجار المناطق الصناعية</t>
  </si>
  <si>
    <t>إيجار البيوت والمباني</t>
  </si>
  <si>
    <t>إيجار المحلات التجارية</t>
  </si>
  <si>
    <t>إيجار الصالات والمسارح</t>
  </si>
  <si>
    <t>إيجار المعدات</t>
  </si>
  <si>
    <t>إيجار المعارض</t>
  </si>
  <si>
    <t>إيرادات  أخرى</t>
  </si>
  <si>
    <t xml:space="preserve">   مصروفات المشاريع</t>
  </si>
  <si>
    <t>مركز البحرين للدراسات الاستراتيجية والدولية والطاقة</t>
  </si>
  <si>
    <t>الأمانة العامة لمجلس الدفاع الأعلى</t>
  </si>
  <si>
    <t>هيئة الحكومة الإلكترونية</t>
  </si>
  <si>
    <t>8- المصروفات المتكررة مصنفة حسب الأبواب والوزارات والجهات الحكومية</t>
  </si>
  <si>
    <t>توريد الأيدي العاملة  والعمل الجزئي</t>
  </si>
  <si>
    <t>مشتريات سيارات النقل والشاحنات بأنواعها</t>
  </si>
  <si>
    <t>إضافات سيارات الركاب</t>
  </si>
  <si>
    <t>صيانة المباني غير الحكومية</t>
  </si>
  <si>
    <t>التزامات متنوعة ومبالغ محجوزة أو مدورة</t>
  </si>
  <si>
    <t>4- الإيرادات مصنفة حسب الأبواب والوزارات والجهات الحكومية (تتمة)</t>
  </si>
  <si>
    <t>8- المصروفات المتكررة مصنفة حسب الأبواب والوزارات والجهات الحكومية (تتمة)</t>
  </si>
  <si>
    <t xml:space="preserve">     الفعلي 2012</t>
  </si>
  <si>
    <t>المجلس الأعلى للبيئة</t>
  </si>
  <si>
    <t>وزارة التنمية الإجتماعية</t>
  </si>
  <si>
    <t>وزارة التنمية الاجتماعية</t>
  </si>
  <si>
    <t>فوائض نقدية</t>
  </si>
  <si>
    <t>الفوائض التشغيلية</t>
  </si>
  <si>
    <t>الفوائض في الاعتمادات</t>
  </si>
  <si>
    <t>2012</t>
  </si>
  <si>
    <t>جائزة عيسى لخدمة الإنسانية</t>
  </si>
  <si>
    <t>تحويل اعتماد داخلي</t>
  </si>
  <si>
    <t>تسوية مصروفات سنوات سابقة</t>
  </si>
  <si>
    <t>رسوم تقديم الخدمات الاستشارية</t>
  </si>
  <si>
    <t>مبالغ مستلمة لصالح الغير</t>
  </si>
  <si>
    <t>الهيئة الوطنية للمؤهلات وضمان جودة التعليم والتدريب</t>
  </si>
  <si>
    <t>مكتب وزير الدولة لشئون المتابعة</t>
  </si>
  <si>
    <t>4- الإرتباطات حسب الأبواب</t>
  </si>
  <si>
    <t>5- القروض</t>
  </si>
  <si>
    <t>6- التسهيلات الائتمانية</t>
  </si>
  <si>
    <t>ضــرائـب ورســوم</t>
  </si>
  <si>
    <t xml:space="preserve">الفعلي 2012  </t>
  </si>
  <si>
    <t>2012 الفعلي</t>
  </si>
  <si>
    <t>علاوة تمريض</t>
  </si>
  <si>
    <t>تكاليف المقررات والرسوم الدراسية لتقنية المعلومات</t>
  </si>
  <si>
    <t>تكاليف المواد الدراسية لتقنية المعلومات</t>
  </si>
  <si>
    <t>مكافأة شراء مدة الخدمة الافتراضية</t>
  </si>
  <si>
    <t>تراخيص تقنية المعلومات - أنظمة التشغيل</t>
  </si>
  <si>
    <t>تراخيص تقنية المعلومات - برمجيات الأعمال</t>
  </si>
  <si>
    <t>تراخيص تقنية المعلومات - برمجيات الإنتاجية</t>
  </si>
  <si>
    <t>تراخيص تقنية المعلومات - برمجيات الحماية</t>
  </si>
  <si>
    <t>تراخيص تقنية المعلومات - برمجيات إدارة تقنية المعلومات</t>
  </si>
  <si>
    <t>عقود الإيجار لتقنية المعلومات</t>
  </si>
  <si>
    <t>جوائز لغير الموظفين</t>
  </si>
  <si>
    <t>التعديل على المخزون</t>
  </si>
  <si>
    <t>الأجهزة - الخوادم</t>
  </si>
  <si>
    <t>الأجهزة - التخزين</t>
  </si>
  <si>
    <t>الأجهزة - الإتصالات</t>
  </si>
  <si>
    <t>الأجهزة - الحماية</t>
  </si>
  <si>
    <t>الأجهزة - الإنتاجية</t>
  </si>
  <si>
    <t>الأجهزة - البنى التحتية الداعمة</t>
  </si>
  <si>
    <t>البرمجيات - برمجيات الإنتاجية</t>
  </si>
  <si>
    <t>البرمجيات - تطبيقات البنى التحتية</t>
  </si>
  <si>
    <t>البرمجيات - برمجيات الحماية</t>
  </si>
  <si>
    <t>مصاريف استهلاك الأصول لتقنية المعلومات</t>
  </si>
  <si>
    <t>أجهزة الإذاعة والتلفزيون</t>
  </si>
  <si>
    <t>أجهزة مكتبية</t>
  </si>
  <si>
    <t>أجهزة إطفاء الحرائق</t>
  </si>
  <si>
    <t>أجهزة التبريد والتدفئة</t>
  </si>
  <si>
    <t>أثاث</t>
  </si>
  <si>
    <t>أجهزة تعليمية</t>
  </si>
  <si>
    <t>أجهزة كهربائية</t>
  </si>
  <si>
    <t>أجهزة ومعدات</t>
  </si>
  <si>
    <t>أجهزة رياضية</t>
  </si>
  <si>
    <t>اتفاقيات الصيانة لتقنية المعلومات</t>
  </si>
  <si>
    <t>صيانة أجهزة الإنتاجية</t>
  </si>
  <si>
    <t>صيانة برمجيات الحماية</t>
  </si>
  <si>
    <t>صيانة برمجيات إدارة تقنية المعلومات</t>
  </si>
  <si>
    <t>وزير الدولة لشئون الاتصالات</t>
  </si>
  <si>
    <t>المجلس الأعلى للقضاء</t>
  </si>
  <si>
    <t xml:space="preserve">  للسنة المالية المنتهية في 31 ديسمبر 2013</t>
  </si>
  <si>
    <t>2013</t>
  </si>
  <si>
    <t>هي السلع والخدمات التي تم استلامها من قبل الوزارات والجهات الحكومية وتم تسجيلها كمصاريف على حسابات السنة المالية 2013، ولم يتم تسجيلها ضمن حسابات المطلوبات (الذمم الدائنة).</t>
  </si>
  <si>
    <t>وزارة شئون حقوق الإنسان</t>
  </si>
  <si>
    <t xml:space="preserve">  الفعلي 2012  </t>
  </si>
  <si>
    <t xml:space="preserve">     الفعلي 2013</t>
  </si>
  <si>
    <t xml:space="preserve">المجلس الأعلى للقضاء </t>
  </si>
  <si>
    <t xml:space="preserve">وزير الدولة لشئون الاتصالات </t>
  </si>
  <si>
    <t xml:space="preserve">     الرصيد في    2013/12/31</t>
  </si>
  <si>
    <t>الرصيد في 2013/1/1</t>
  </si>
  <si>
    <t>العلاوة الاجتماعية</t>
  </si>
  <si>
    <t>علاوة تحسين المعيشة</t>
  </si>
  <si>
    <t>علاوة هاتف</t>
  </si>
  <si>
    <t xml:space="preserve">مكافأة انضباط </t>
  </si>
  <si>
    <t>بدل علاوة الأطباء المستشاريين</t>
  </si>
  <si>
    <t>بدل تفرغ للأطباء الإستشاريين</t>
  </si>
  <si>
    <t>بدل الملاحة الجوية</t>
  </si>
  <si>
    <t>علاوات وتكاليف أخرى</t>
  </si>
  <si>
    <t>تكاليف سكن</t>
  </si>
  <si>
    <t>تكاليف المقررات والرسوم الدراسية</t>
  </si>
  <si>
    <t>تكاليف الدراسة الأكاديمية والمهنية</t>
  </si>
  <si>
    <t>مخصصات التدريب لتقنية المعلومات</t>
  </si>
  <si>
    <t>علاوات التدريب لتقنية المعلومات</t>
  </si>
  <si>
    <t>أجور السفر لدورات تقنية المعلومات</t>
  </si>
  <si>
    <t>حصة الحكومة في نظام التقاعد المدني</t>
  </si>
  <si>
    <t>حصة الحكومة في نظام التأمين ضد التعطل</t>
  </si>
  <si>
    <t>نفقات إقامة المؤتمرات والمهمات الرسمية والمعارض والدورات</t>
  </si>
  <si>
    <t>الإتصالات والتراخيص</t>
  </si>
  <si>
    <t>تكاليف تركيب واستخدام التلكس</t>
  </si>
  <si>
    <t>تكاليف استخدام البرقيات</t>
  </si>
  <si>
    <t>تكاليف البريد</t>
  </si>
  <si>
    <t>تكاليف توصيل واستخدام المياه</t>
  </si>
  <si>
    <t>متأخرات الكهرباء والماء</t>
  </si>
  <si>
    <t>إيجار المباني - تشغيلي</t>
  </si>
  <si>
    <t>إيجار المباني - تمويلي</t>
  </si>
  <si>
    <t>تنظيف المباني ومحطات الكهرباء والماء</t>
  </si>
  <si>
    <t>النقل والشحن بأنواعها</t>
  </si>
  <si>
    <t>الإشتراكات في  وكالات الأنباء الإخبارية والمصورة</t>
  </si>
  <si>
    <t>مكافآت لغير الموظفين</t>
  </si>
  <si>
    <t>إدارة وتشغيل المستشفيات من قبل القطاع الخاص</t>
  </si>
  <si>
    <t>غازللإستعمال المعملي والمكتبي</t>
  </si>
  <si>
    <t>وقود وزيوت للمولدات الكهربائية</t>
  </si>
  <si>
    <t>وقود وزيوت للسيارات والآليات الثقيلة</t>
  </si>
  <si>
    <t>وقود وزيوت للسفن</t>
  </si>
  <si>
    <t>طعام لغير الموظفين (غير مخزنة)</t>
  </si>
  <si>
    <t>معدل فرق الربح والخسارة</t>
  </si>
  <si>
    <t>تعديل سعر التكلفة للمخزون</t>
  </si>
  <si>
    <t xml:space="preserve">مصروفات نثرية </t>
  </si>
  <si>
    <t>مصروفات نثرية للطائرات</t>
  </si>
  <si>
    <t>أصول المركبات والآليات والسفن والطائرات</t>
  </si>
  <si>
    <t>سيارات الركاب</t>
  </si>
  <si>
    <t>أصول تقنية المعلومات</t>
  </si>
  <si>
    <t>أصول الأجهزة المتنوعة</t>
  </si>
  <si>
    <t>صيانة المباني التجارية</t>
  </si>
  <si>
    <t xml:space="preserve">صيانة المباني السكنية </t>
  </si>
  <si>
    <t>صيانة المباني الإدارية</t>
  </si>
  <si>
    <t>أدوات غير مخزنة لصيانة المباني الإدارية</t>
  </si>
  <si>
    <t>صيانة المركبات والسفن والطائرات</t>
  </si>
  <si>
    <t>صيانة سيارات الركاب</t>
  </si>
  <si>
    <t>صيانة سيارات النقل والشاحنات</t>
  </si>
  <si>
    <t>صيانة المركبات ذات الطبيعة الخاصة</t>
  </si>
  <si>
    <t>صيانة المعدات المتصلة بإعدادات الطائرات</t>
  </si>
  <si>
    <t>صيانة أجهزة لتقنية المعلومات</t>
  </si>
  <si>
    <t>صيانة الأجهزة</t>
  </si>
  <si>
    <t>صيانة الأجهزة التلفزيونية</t>
  </si>
  <si>
    <t>صيانة الأجهزة الإذاعية</t>
  </si>
  <si>
    <t>صيانة الأجهزة الطبية</t>
  </si>
  <si>
    <t>صيانة الأجهزة الزراعية</t>
  </si>
  <si>
    <t>أدوات غير مخزنة لصيانة الأجهزة الطبية</t>
  </si>
  <si>
    <t>صيانة الأجهزة السلكية واللاسلكية</t>
  </si>
  <si>
    <t>صيانة الأجهزة المكتبية</t>
  </si>
  <si>
    <t>صيانة أجهزة التبريد والتدفئة</t>
  </si>
  <si>
    <t>صيانة الحدائق</t>
  </si>
  <si>
    <t>اللجنة الوطنية للطفوله</t>
  </si>
  <si>
    <t>تحويلات محلية للرواتب</t>
  </si>
  <si>
    <t>فوائد صكوك التأجير الإسلامية الدولية - الإصدار الثاني</t>
  </si>
  <si>
    <t>فوائد صكوك التأجير الإسلامية الدولية - الإصدار الأول</t>
  </si>
  <si>
    <t>قروض خارجية أخرى</t>
  </si>
  <si>
    <t>فوائد سندات التنمية</t>
  </si>
  <si>
    <t>فوائد صكوك الإسلامية</t>
  </si>
  <si>
    <t>مساعدات اجتماعية</t>
  </si>
  <si>
    <t>مساعدات ذوي الاحتياجات الخاصة</t>
  </si>
  <si>
    <t>الصندوق الوطني لتعويض المتضررين</t>
  </si>
  <si>
    <t>المجلس الأعلى للصحة</t>
  </si>
  <si>
    <t>الهيئة العليا للاعلام</t>
  </si>
  <si>
    <t>بدالة انترنت البحرين</t>
  </si>
  <si>
    <t>علاوة تحسين مستوى المعيشة للمتقاعدين</t>
  </si>
  <si>
    <t>وزارة شئون البلديات والتخطيط العمراني - الإدارة العامة للتخطيط العمراني وإدارة الإستملاك والتعويض وشئون الزراعة والثروة البحرية</t>
  </si>
  <si>
    <t>اللجنة الأولمبية البحرينية</t>
  </si>
  <si>
    <t>تحويلات محلية للاتحادات الرياضية</t>
  </si>
  <si>
    <t xml:space="preserve">وزير الدولة لشئون الإتصالات </t>
  </si>
  <si>
    <t xml:space="preserve">مكاتب مستشاري صاحب سمو الملكي رئيس مجلس الوزراء </t>
  </si>
  <si>
    <t xml:space="preserve">مكاتب نواب صاحب سمو الملكي رئيس مجلس الوزارء </t>
  </si>
  <si>
    <t xml:space="preserve">عوائد الحكومة من هيئة تنظيم الإتصالات </t>
  </si>
  <si>
    <t>رسوم وتراخيص المهن الصحية</t>
  </si>
  <si>
    <t>رسوم وتراخيص المواد الصيدلانية</t>
  </si>
  <si>
    <t>وزارة  شئون البلديات والتخطيط العمراني - الإدارة العامة للتخطيط العمراني وإدارة الإستملاك والتعويض وشئون الزراعة والثروة البحرية</t>
  </si>
  <si>
    <t xml:space="preserve">مكتب نائب رئيس مجلس الوزراء </t>
  </si>
  <si>
    <t>وزارة  شئون البلديات و التخطيط العمراني- الإدارة العامة للتخطيط العمراني وإدارة الإستملاك والتعويض وشئون الزراعة والثروة البحرية</t>
  </si>
  <si>
    <t xml:space="preserve">  </t>
  </si>
  <si>
    <t xml:space="preserve">وزارة شئون مجلس الوزراء </t>
  </si>
  <si>
    <t xml:space="preserve">مكاتب نواب صاحب السمو الملكي رئيس مجلس الوزراء </t>
  </si>
  <si>
    <t>مجموع القروض الداخلية</t>
  </si>
  <si>
    <t>وزير الدولة لشئون الإعلام</t>
  </si>
  <si>
    <t>وزير الدولة لشئون الكهرباء والماء</t>
  </si>
  <si>
    <t xml:space="preserve">هيئة التشريع والإفتاء القانوني </t>
  </si>
  <si>
    <t>مجموع الاعتمادات المدورة</t>
  </si>
  <si>
    <t>الفعلي
2013</t>
  </si>
  <si>
    <t>الفعلي
2012</t>
  </si>
  <si>
    <t>إحتياطي الاجيال القادمة</t>
  </si>
  <si>
    <t>مكتب صاحب السمو الملكي النائب الأول لرئيس مجلس الوزراء</t>
  </si>
  <si>
    <t>إستثمارات وأملاك حكومية</t>
  </si>
  <si>
    <t>منتجات خدمية وسلعية حكومية</t>
  </si>
  <si>
    <t>عوائد الشركة القابضة للنفط والغاز</t>
  </si>
  <si>
    <t>رسوم وتراخيص المرافق الصحية</t>
  </si>
  <si>
    <t>سلع 
إستهلاكية</t>
  </si>
  <si>
    <t>مكتب نائب صاحب السمو الملكي النائب الأول لرئيس مجلس الوزراء</t>
  </si>
  <si>
    <t>دعم الاسر محدودة الدخل</t>
  </si>
  <si>
    <t>الهيئة العامة للتأمين الاجتماعي</t>
  </si>
  <si>
    <t>حصة و مساهمة الحكومة في انظمة التقاعد</t>
  </si>
  <si>
    <t>مشروع تأهيل و توظيف العاطلين الجامعيين</t>
  </si>
  <si>
    <t>علاوة تحسين معيشة للمتقاعدين</t>
  </si>
  <si>
    <t>دعم السلع الغذائية (اللحوم-الدواجن-الطحين)</t>
  </si>
  <si>
    <t>تم إعادة تبويب بعض أرقام المقارنة لإعطاء مقارنة عادلة مع عرض السنة الحالية.</t>
  </si>
  <si>
    <t xml:space="preserve"> الإعانات وتسديد فوائد القروض </t>
  </si>
  <si>
    <t xml:space="preserve"> القروض المستلمة</t>
  </si>
  <si>
    <t xml:space="preserve"> مدفوعات السلع الرأسمالية</t>
  </si>
  <si>
    <t xml:space="preserve"> إيرادات بيع الأصول الرأسمالية</t>
  </si>
  <si>
    <t>أخرى</t>
  </si>
  <si>
    <t>الإيضاحات الواردة على الصفحات من (4) إلى (31) هي جزء مكمل للحساب الختامي الموحد للدولة.</t>
  </si>
  <si>
    <t>دعم برامج الاسكان (علاوة الايجار-تخفيض الاقساط)</t>
  </si>
  <si>
    <t>جميع التسهيلات الإئتمانية المذكورة أعلاه عبارة عن عملية تسوية توفيقية لضمان سرعة انسياب التحويلات النقدية بين الحسابات المصرفية الحكومية.</t>
  </si>
  <si>
    <t>الهيئة العامة للتأمين الإجتماعي</t>
  </si>
  <si>
    <t xml:space="preserve">مستشفى الملك حمد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</si>
</sst>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_(* \(#,##0\);_(* &quot;-&quot;_);_(@_)"/>
    <numFmt numFmtId="43" formatCode="_(* #,##0.00_);_(* \(#,##0.00\);_(* &quot;-&quot;??_);_(@_)"/>
    <numFmt numFmtId="164" formatCode="_-* #,##0_-;_-* #,##0\-;_-* &quot;-&quot;_-;_-@_-"/>
    <numFmt numFmtId="165" formatCode="_-&quot;د.ب.&quot;\ * #,##0.00_-;_-&quot;د.ب.&quot;\ * #,##0.00\-;_-&quot;د.ب.&quot;\ * &quot;-&quot;??_-;_-@_-"/>
    <numFmt numFmtId="166" formatCode="_(&quot; &quot;* #,##0_);_(&quot; &quot;* \(#,##0\);_(&quot; &quot;* &quot;-&quot;_);_(@_)"/>
    <numFmt numFmtId="167" formatCode="_(&quot;د.ب.&quot;\ * #,##0.00_);_(&quot;د.ب.&quot;\ * \(#,##0.00\);_(&quot;د.ب.&quot;\ * &quot;-&quot;??_);_(@_)"/>
    <numFmt numFmtId="168" formatCode="00"/>
    <numFmt numFmtId="169" formatCode="_-* #,##0.000_-;_-* #,##0.000\-;_-* &quot;-&quot;???_-;_-@_-"/>
    <numFmt numFmtId="170" formatCode="_(* #,##0_);_(* \(#,##0\);_(* &quot;-&quot;??_);_(@_)"/>
    <numFmt numFmtId="171" formatCode="_-* #,##0_-;_-* #,##0\-;_-* &quot;-&quot;???_-;_-@_-"/>
    <numFmt numFmtId="172" formatCode="_(&quot; &quot;* #,##0.0_);_(&quot; &quot;* \(#,##0.0\);_(&quot; &quot;* &quot;-&quot;??_);_(@_)"/>
    <numFmt numFmtId="173" formatCode="0.0"/>
    <numFmt numFmtId="174" formatCode="_(* #,##0.0_);_(* \(#,##0.0\);_(* &quot;-&quot;?_);_(@_)"/>
  </numFmts>
  <fonts count="85">
    <font>
      <sz val="10"/>
      <name val="Arial"/>
      <charset val="178"/>
    </font>
    <font>
      <sz val="11"/>
      <color theme="1"/>
      <name val="Calibri"/>
      <family val="2"/>
      <scheme val="minor"/>
    </font>
    <font>
      <sz val="10"/>
      <name val="Arial"/>
      <family val="2"/>
    </font>
    <font>
      <b/>
      <sz val="18"/>
      <name val="Arabic Transparent"/>
      <charset val="178"/>
    </font>
    <font>
      <sz val="18"/>
      <name val="Arabic Transparent"/>
      <charset val="178"/>
    </font>
    <font>
      <sz val="12"/>
      <name val="Arabic Transparent"/>
      <charset val="178"/>
    </font>
    <font>
      <sz val="10"/>
      <name val="Arabic Transparent"/>
      <charset val="178"/>
    </font>
    <font>
      <sz val="14"/>
      <name val="Arabic Transparent"/>
      <charset val="178"/>
    </font>
    <font>
      <b/>
      <sz val="14"/>
      <name val="Arabic Transparent"/>
      <charset val="178"/>
    </font>
    <font>
      <b/>
      <sz val="12"/>
      <name val="Arabic Transparent"/>
      <charset val="178"/>
    </font>
    <font>
      <b/>
      <sz val="16"/>
      <name val="Arabic Transparent"/>
      <charset val="178"/>
    </font>
    <font>
      <b/>
      <sz val="10"/>
      <name val="Arabic Transparent"/>
      <charset val="178"/>
    </font>
    <font>
      <b/>
      <sz val="12"/>
      <color indexed="18"/>
      <name val="Arabic Transparent"/>
      <charset val="178"/>
    </font>
    <font>
      <b/>
      <sz val="11"/>
      <name val="Arabic Transparent"/>
      <charset val="178"/>
    </font>
    <font>
      <sz val="10"/>
      <name val="Arial"/>
      <family val="2"/>
    </font>
    <font>
      <sz val="10"/>
      <name val="MS Sans Serif"/>
      <family val="2"/>
      <charset val="178"/>
    </font>
    <font>
      <sz val="11"/>
      <name val="Arabic Transparent"/>
      <charset val="178"/>
    </font>
    <font>
      <b/>
      <u/>
      <sz val="14"/>
      <name val="Arabic Transparent"/>
      <charset val="178"/>
    </font>
    <font>
      <sz val="13"/>
      <name val="Arabic Transparent"/>
      <charset val="178"/>
    </font>
    <font>
      <b/>
      <u val="doubleAccounting"/>
      <sz val="12"/>
      <name val="Arabic Transparent"/>
      <charset val="178"/>
    </font>
    <font>
      <b/>
      <sz val="13"/>
      <name val="Arabic Transparent"/>
      <charset val="178"/>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1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sz val="10"/>
      <name val="Arial"/>
      <family val="2"/>
    </font>
    <font>
      <sz val="16"/>
      <name val="Arabic Transparent"/>
      <charset val="178"/>
    </font>
    <font>
      <sz val="10"/>
      <name val="Cambria"/>
      <family val="1"/>
      <scheme val="major"/>
    </font>
    <font>
      <b/>
      <sz val="16"/>
      <name val="Cambria"/>
      <family val="1"/>
      <scheme val="major"/>
    </font>
    <font>
      <b/>
      <sz val="12"/>
      <name val="Cambria"/>
      <family val="1"/>
      <scheme val="major"/>
    </font>
    <font>
      <b/>
      <sz val="10"/>
      <name val="Cambria"/>
      <family val="1"/>
      <scheme val="major"/>
    </font>
    <font>
      <sz val="11"/>
      <name val="Cambria"/>
      <family val="1"/>
      <scheme val="major"/>
    </font>
    <font>
      <b/>
      <sz val="9"/>
      <name val="Cambria"/>
      <family val="1"/>
      <scheme val="major"/>
    </font>
    <font>
      <b/>
      <sz val="11"/>
      <name val="Cambria"/>
      <family val="1"/>
      <scheme val="major"/>
    </font>
    <font>
      <b/>
      <sz val="18"/>
      <name val="Cambria"/>
      <family val="1"/>
      <scheme val="major"/>
    </font>
    <font>
      <sz val="9"/>
      <name val="Cambria"/>
      <family val="1"/>
      <scheme val="major"/>
    </font>
    <font>
      <sz val="12"/>
      <name val="Cambria"/>
      <family val="1"/>
      <scheme val="major"/>
    </font>
    <font>
      <u/>
      <sz val="12"/>
      <name val="Cambria"/>
      <family val="1"/>
      <scheme val="major"/>
    </font>
    <font>
      <u val="singleAccounting"/>
      <sz val="10"/>
      <name val="Cambria"/>
      <family val="1"/>
      <scheme val="major"/>
    </font>
    <font>
      <b/>
      <u val="doubleAccounting"/>
      <sz val="10"/>
      <name val="Cambria"/>
      <family val="1"/>
      <scheme val="major"/>
    </font>
    <font>
      <u val="doubleAccounting"/>
      <sz val="10"/>
      <name val="Cambria"/>
      <family val="1"/>
      <scheme val="major"/>
    </font>
    <font>
      <sz val="18"/>
      <name val="Cambria"/>
      <family val="1"/>
      <scheme val="major"/>
    </font>
    <font>
      <b/>
      <sz val="14"/>
      <name val="Cambria"/>
      <family val="1"/>
      <scheme val="major"/>
    </font>
    <font>
      <u val="singleAccounting"/>
      <sz val="12"/>
      <name val="Cambria"/>
      <family val="1"/>
      <scheme val="major"/>
    </font>
    <font>
      <b/>
      <u val="doubleAccounting"/>
      <sz val="11"/>
      <name val="Cambria"/>
      <family val="1"/>
      <scheme val="major"/>
    </font>
    <font>
      <sz val="10"/>
      <color rgb="FFFF0000"/>
      <name val="Cambria"/>
      <family val="1"/>
      <scheme val="major"/>
    </font>
    <font>
      <sz val="14"/>
      <name val="Cambria"/>
      <family val="1"/>
      <scheme val="major"/>
    </font>
    <font>
      <b/>
      <u/>
      <sz val="14"/>
      <name val="Cambria"/>
      <family val="1"/>
      <scheme val="major"/>
    </font>
    <font>
      <sz val="13"/>
      <name val="Cambria"/>
      <family val="1"/>
      <scheme val="major"/>
    </font>
    <font>
      <b/>
      <u val="doubleAccounting"/>
      <sz val="14"/>
      <name val="Cambria"/>
      <family val="1"/>
      <scheme val="major"/>
    </font>
    <font>
      <b/>
      <sz val="12"/>
      <color indexed="18"/>
      <name val="Cambria"/>
      <family val="1"/>
      <scheme val="major"/>
    </font>
    <font>
      <b/>
      <u/>
      <sz val="11"/>
      <name val="Cambria"/>
      <family val="1"/>
      <scheme val="major"/>
    </font>
    <font>
      <b/>
      <sz val="11"/>
      <color indexed="18"/>
      <name val="Cambria"/>
      <family val="1"/>
      <scheme val="major"/>
    </font>
    <font>
      <sz val="11"/>
      <color indexed="18"/>
      <name val="Cambria"/>
      <family val="1"/>
      <scheme val="major"/>
    </font>
    <font>
      <sz val="16"/>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2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right/>
      <top style="thick">
        <color indexed="2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ouble">
        <color indexed="64"/>
      </bottom>
      <diagonal/>
    </border>
    <border>
      <left/>
      <right/>
      <top style="thin">
        <color indexed="64"/>
      </top>
      <bottom style="double">
        <color indexed="64"/>
      </bottom>
      <diagonal/>
    </border>
    <border>
      <left/>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9">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12" fillId="16" borderId="1" applyNumberFormat="0" applyAlignment="0">
      <alignment horizontal="center" vertical="center"/>
    </xf>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20" borderId="0" applyNumberFormat="0" applyBorder="0" applyAlignment="0" applyProtection="0"/>
    <xf numFmtId="0" fontId="23" fillId="3" borderId="0" applyNumberFormat="0" applyBorder="0" applyAlignment="0" applyProtection="0"/>
    <xf numFmtId="0" fontId="24" fillId="21" borderId="2" applyNumberFormat="0" applyAlignment="0" applyProtection="0"/>
    <xf numFmtId="0" fontId="25" fillId="22" borderId="3" applyNumberFormat="0" applyAlignment="0" applyProtection="0"/>
    <xf numFmtId="43" fontId="2" fillId="0" borderId="0" applyFont="0" applyFill="0" applyBorder="0" applyAlignment="0" applyProtection="0"/>
    <xf numFmtId="43" fontId="3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9" fillId="0" borderId="0" applyFont="0" applyFill="0" applyBorder="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0" borderId="4" applyNumberFormat="0" applyFill="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31" fillId="7" borderId="2" applyNumberFormat="0" applyAlignment="0" applyProtection="0"/>
    <xf numFmtId="0" fontId="32" fillId="0" borderId="7" applyNumberFormat="0" applyFill="0" applyAlignment="0" applyProtection="0"/>
    <xf numFmtId="0" fontId="6" fillId="0" borderId="0" applyNumberFormat="0">
      <alignment horizontal="right"/>
    </xf>
    <xf numFmtId="0" fontId="33" fillId="23" borderId="0" applyNumberFormat="0" applyBorder="0" applyAlignment="0" applyProtection="0"/>
    <xf numFmtId="0" fontId="14" fillId="0" borderId="0"/>
    <xf numFmtId="0" fontId="14" fillId="0" borderId="0"/>
    <xf numFmtId="0" fontId="15" fillId="0" borderId="0"/>
    <xf numFmtId="0" fontId="34" fillId="24" borderId="8" applyNumberFormat="0" applyFont="0" applyAlignment="0" applyProtection="0"/>
    <xf numFmtId="0" fontId="35" fillId="21" borderId="9" applyNumberFormat="0" applyAlignment="0" applyProtection="0"/>
    <xf numFmtId="0" fontId="36" fillId="0" borderId="0" applyNumberFormat="0" applyFill="0" applyBorder="0" applyAlignment="0" applyProtection="0"/>
    <xf numFmtId="0" fontId="37" fillId="0" borderId="10" applyNumberFormat="0" applyFill="0" applyAlignment="0" applyProtection="0"/>
    <xf numFmtId="0" fontId="38" fillId="0" borderId="0" applyNumberForma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1" fillId="0" borderId="0"/>
    <xf numFmtId="0" fontId="69" fillId="0" borderId="0" applyNumberFormat="0" applyFill="0" applyBorder="0" applyAlignment="0" applyProtection="0"/>
    <xf numFmtId="0" fontId="70" fillId="0" borderId="17" applyNumberFormat="0" applyFill="0" applyAlignment="0" applyProtection="0"/>
    <xf numFmtId="0" fontId="71" fillId="0" borderId="18" applyNumberFormat="0" applyFill="0" applyAlignment="0" applyProtection="0"/>
    <xf numFmtId="0" fontId="72" fillId="0" borderId="19" applyNumberFormat="0" applyFill="0" applyAlignment="0" applyProtection="0"/>
    <xf numFmtId="0" fontId="72" fillId="0" borderId="0" applyNumberFormat="0" applyFill="0" applyBorder="0" applyAlignment="0" applyProtection="0"/>
    <xf numFmtId="0" fontId="73" fillId="27" borderId="0" applyNumberFormat="0" applyBorder="0" applyAlignment="0" applyProtection="0"/>
    <xf numFmtId="0" fontId="74" fillId="28" borderId="0" applyNumberFormat="0" applyBorder="0" applyAlignment="0" applyProtection="0"/>
    <xf numFmtId="0" fontId="75" fillId="29" borderId="0" applyNumberFormat="0" applyBorder="0" applyAlignment="0" applyProtection="0"/>
    <xf numFmtId="0" fontId="76" fillId="30" borderId="20" applyNumberFormat="0" applyAlignment="0" applyProtection="0"/>
    <xf numFmtId="0" fontId="77" fillId="31" borderId="21" applyNumberFormat="0" applyAlignment="0" applyProtection="0"/>
    <xf numFmtId="0" fontId="78" fillId="31" borderId="20" applyNumberFormat="0" applyAlignment="0" applyProtection="0"/>
    <xf numFmtId="0" fontId="79" fillId="0" borderId="22" applyNumberFormat="0" applyFill="0" applyAlignment="0" applyProtection="0"/>
    <xf numFmtId="0" fontId="80" fillId="32" borderId="23" applyNumberFormat="0" applyAlignment="0" applyProtection="0"/>
    <xf numFmtId="0" fontId="81" fillId="0" borderId="0" applyNumberFormat="0" applyFill="0" applyBorder="0" applyAlignment="0" applyProtection="0"/>
    <xf numFmtId="0" fontId="1" fillId="33" borderId="24" applyNumberFormat="0" applyFont="0" applyAlignment="0" applyProtection="0"/>
    <xf numFmtId="0" fontId="82" fillId="0" borderId="0" applyNumberFormat="0" applyFill="0" applyBorder="0" applyAlignment="0" applyProtection="0"/>
    <xf numFmtId="0" fontId="83" fillId="0" borderId="25" applyNumberFormat="0" applyFill="0" applyAlignment="0" applyProtection="0"/>
    <xf numFmtId="0" fontId="84"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84" fillId="37" borderId="0" applyNumberFormat="0" applyBorder="0" applyAlignment="0" applyProtection="0"/>
    <xf numFmtId="0" fontId="84"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84" fillId="41" borderId="0" applyNumberFormat="0" applyBorder="0" applyAlignment="0" applyProtection="0"/>
    <xf numFmtId="0" fontId="84"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84" fillId="45" borderId="0" applyNumberFormat="0" applyBorder="0" applyAlignment="0" applyProtection="0"/>
    <xf numFmtId="0" fontId="84"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84" fillId="49" borderId="0" applyNumberFormat="0" applyBorder="0" applyAlignment="0" applyProtection="0"/>
    <xf numFmtId="0" fontId="84" fillId="50" borderId="0" applyNumberFormat="0" applyBorder="0" applyAlignment="0" applyProtection="0"/>
    <xf numFmtId="0" fontId="1" fillId="51" borderId="0" applyNumberFormat="0" applyBorder="0" applyAlignment="0" applyProtection="0"/>
    <xf numFmtId="0" fontId="1" fillId="52" borderId="0" applyNumberFormat="0" applyBorder="0" applyAlignment="0" applyProtection="0"/>
    <xf numFmtId="0" fontId="84" fillId="53" borderId="0" applyNumberFormat="0" applyBorder="0" applyAlignment="0" applyProtection="0"/>
    <xf numFmtId="0" fontId="84" fillId="54"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84" fillId="57" borderId="0" applyNumberFormat="0" applyBorder="0" applyAlignment="0" applyProtection="0"/>
  </cellStyleXfs>
  <cellXfs count="614">
    <xf numFmtId="0" fontId="0" fillId="0" borderId="0" xfId="0"/>
    <xf numFmtId="0" fontId="6" fillId="0" borderId="0" xfId="0" applyFont="1"/>
    <xf numFmtId="0" fontId="4" fillId="0" borderId="0" xfId="0" applyFont="1"/>
    <xf numFmtId="0" fontId="6" fillId="0" borderId="0" xfId="0" applyFont="1" applyAlignment="1">
      <alignment horizontal="right"/>
    </xf>
    <xf numFmtId="0" fontId="7" fillId="0" borderId="0" xfId="0" applyFont="1" applyAlignment="1">
      <alignment vertical="center"/>
    </xf>
    <xf numFmtId="0" fontId="6" fillId="25" borderId="0" xfId="0" applyFont="1" applyFill="1"/>
    <xf numFmtId="164" fontId="6" fillId="25" borderId="0" xfId="0" applyNumberFormat="1" applyFont="1" applyFill="1"/>
    <xf numFmtId="0" fontId="6" fillId="0" borderId="0" xfId="0" applyFont="1" applyAlignment="1">
      <alignment horizontal="center"/>
    </xf>
    <xf numFmtId="0" fontId="7" fillId="0" borderId="0" xfId="0" applyFont="1"/>
    <xf numFmtId="4" fontId="6" fillId="0" borderId="0" xfId="0" applyNumberFormat="1" applyFont="1"/>
    <xf numFmtId="0" fontId="13" fillId="0" borderId="0" xfId="0" applyFont="1" applyAlignment="1">
      <alignment vertical="top" wrapText="1"/>
    </xf>
    <xf numFmtId="0" fontId="5" fillId="25" borderId="0" xfId="0" applyFont="1" applyFill="1"/>
    <xf numFmtId="0" fontId="16" fillId="25" borderId="0" xfId="0" applyFont="1" applyFill="1" applyAlignment="1">
      <alignment horizontal="right" vertical="center"/>
    </xf>
    <xf numFmtId="0" fontId="13" fillId="25" borderId="0" xfId="0" applyFont="1" applyFill="1" applyAlignment="1">
      <alignment horizontal="right" vertical="center"/>
    </xf>
    <xf numFmtId="0" fontId="16" fillId="25" borderId="0" xfId="0" applyFont="1" applyFill="1"/>
    <xf numFmtId="170" fontId="7" fillId="0" borderId="0" xfId="29" applyNumberFormat="1" applyFont="1" applyBorder="1" applyAlignment="1">
      <alignment vertical="top"/>
    </xf>
    <xf numFmtId="170" fontId="7" fillId="0" borderId="0" xfId="29" applyNumberFormat="1" applyFont="1" applyAlignment="1">
      <alignment vertical="top"/>
    </xf>
    <xf numFmtId="170" fontId="7" fillId="0" borderId="0" xfId="29" applyNumberFormat="1" applyFont="1" applyBorder="1"/>
    <xf numFmtId="170" fontId="7" fillId="0" borderId="0" xfId="29" applyNumberFormat="1" applyFont="1"/>
    <xf numFmtId="0" fontId="6" fillId="0" borderId="0" xfId="0" applyFont="1" applyAlignment="1">
      <alignment vertical="top"/>
    </xf>
    <xf numFmtId="0" fontId="8" fillId="0" borderId="0" xfId="0" applyFont="1" applyAlignment="1">
      <alignment vertical="top" wrapText="1"/>
    </xf>
    <xf numFmtId="0" fontId="16" fillId="25" borderId="0" xfId="0" applyFont="1" applyFill="1" applyAlignment="1">
      <alignment horizontal="right" vertical="top"/>
    </xf>
    <xf numFmtId="3" fontId="13" fillId="25" borderId="0" xfId="0" applyNumberFormat="1" applyFont="1" applyFill="1" applyAlignment="1">
      <alignment horizontal="right" vertical="center"/>
    </xf>
    <xf numFmtId="9" fontId="16" fillId="25" borderId="0" xfId="0" applyNumberFormat="1" applyFont="1" applyFill="1" applyAlignment="1">
      <alignment horizontal="right" vertical="center"/>
    </xf>
    <xf numFmtId="0" fontId="6" fillId="26" borderId="0" xfId="0" applyFont="1" applyFill="1"/>
    <xf numFmtId="0" fontId="6" fillId="26" borderId="0" xfId="0" applyFont="1" applyFill="1" applyAlignment="1">
      <alignment horizontal="right"/>
    </xf>
    <xf numFmtId="38" fontId="11" fillId="0" borderId="0" xfId="29" applyNumberFormat="1" applyFont="1" applyFill="1"/>
    <xf numFmtId="0" fontId="16" fillId="26" borderId="0" xfId="0" applyFont="1" applyFill="1" applyAlignment="1">
      <alignment horizontal="right" vertical="center"/>
    </xf>
    <xf numFmtId="0" fontId="5" fillId="26" borderId="0" xfId="0" applyFont="1" applyFill="1" applyAlignment="1">
      <alignment horizontal="center"/>
    </xf>
    <xf numFmtId="0" fontId="16" fillId="26" borderId="0" xfId="0" applyFont="1" applyFill="1" applyAlignment="1">
      <alignment horizontal="center"/>
    </xf>
    <xf numFmtId="0" fontId="6" fillId="26" borderId="0" xfId="0" applyFont="1" applyFill="1" applyAlignment="1">
      <alignment horizontal="center"/>
    </xf>
    <xf numFmtId="170" fontId="41" fillId="26" borderId="0" xfId="29" applyNumberFormat="1" applyFont="1" applyFill="1"/>
    <xf numFmtId="3" fontId="45" fillId="26" borderId="0" xfId="29" applyNumberFormat="1" applyFont="1" applyFill="1" applyBorder="1" applyAlignment="1">
      <alignment horizontal="right" vertical="center"/>
    </xf>
    <xf numFmtId="170" fontId="41" fillId="26" borderId="0" xfId="29" applyNumberFormat="1" applyFont="1" applyFill="1" applyBorder="1"/>
    <xf numFmtId="0" fontId="41" fillId="26" borderId="0" xfId="0" applyFont="1" applyFill="1"/>
    <xf numFmtId="0" fontId="47" fillId="26" borderId="11" xfId="0" applyFont="1" applyFill="1" applyBorder="1"/>
    <xf numFmtId="164" fontId="41" fillId="26" borderId="11" xfId="0" applyNumberFormat="1" applyFont="1" applyFill="1" applyBorder="1"/>
    <xf numFmtId="0" fontId="41" fillId="26" borderId="11" xfId="0" applyFont="1" applyFill="1" applyBorder="1"/>
    <xf numFmtId="0" fontId="43" fillId="26" borderId="11" xfId="0" applyFont="1" applyFill="1" applyBorder="1" applyAlignment="1">
      <alignment horizontal="left"/>
    </xf>
    <xf numFmtId="164" fontId="43" fillId="26" borderId="11" xfId="0" applyNumberFormat="1" applyFont="1" applyFill="1" applyBorder="1" applyAlignment="1">
      <alignment horizontal="center" vertical="center" wrapText="1"/>
    </xf>
    <xf numFmtId="164" fontId="43" fillId="26" borderId="11" xfId="0" applyNumberFormat="1" applyFont="1" applyFill="1" applyBorder="1" applyAlignment="1">
      <alignment horizontal="right" vertical="center" wrapText="1"/>
    </xf>
    <xf numFmtId="0" fontId="43" fillId="26" borderId="0" xfId="0" applyFont="1" applyFill="1" applyAlignment="1">
      <alignment horizontal="right" vertical="center"/>
    </xf>
    <xf numFmtId="0" fontId="41" fillId="26" borderId="0" xfId="0" applyFont="1" applyFill="1" applyAlignment="1">
      <alignment horizontal="right" vertical="center"/>
    </xf>
    <xf numFmtId="169" fontId="41" fillId="26" borderId="0" xfId="0" applyNumberFormat="1" applyFont="1" applyFill="1" applyAlignment="1">
      <alignment vertical="center"/>
    </xf>
    <xf numFmtId="0" fontId="50" fillId="26" borderId="0" xfId="0" applyFont="1" applyFill="1" applyAlignment="1">
      <alignment horizontal="right" vertical="center"/>
    </xf>
    <xf numFmtId="37" fontId="45" fillId="26" borderId="0" xfId="29" applyNumberFormat="1" applyFont="1" applyFill="1" applyBorder="1" applyAlignment="1">
      <alignment horizontal="right" vertical="center"/>
    </xf>
    <xf numFmtId="41" fontId="45" fillId="26" borderId="0" xfId="29" applyNumberFormat="1" applyFont="1" applyFill="1" applyBorder="1" applyAlignment="1">
      <alignment horizontal="right" vertical="center"/>
    </xf>
    <xf numFmtId="0" fontId="43" fillId="26" borderId="13" xfId="0" applyFont="1" applyFill="1" applyBorder="1" applyAlignment="1">
      <alignment horizontal="right" vertical="center"/>
    </xf>
    <xf numFmtId="0" fontId="50" fillId="26" borderId="13" xfId="0" applyFont="1" applyFill="1" applyBorder="1" applyAlignment="1">
      <alignment horizontal="right" vertical="center"/>
    </xf>
    <xf numFmtId="171" fontId="43" fillId="26" borderId="0" xfId="0" applyNumberFormat="1" applyFont="1" applyFill="1" applyAlignment="1">
      <alignment horizontal="center" vertical="center"/>
    </xf>
    <xf numFmtId="37" fontId="47" fillId="26" borderId="15" xfId="29" applyNumberFormat="1" applyFont="1" applyFill="1" applyBorder="1" applyAlignment="1">
      <alignment horizontal="right" vertical="center"/>
    </xf>
    <xf numFmtId="38" fontId="45" fillId="26" borderId="0" xfId="0" applyNumberFormat="1" applyFont="1" applyFill="1" applyAlignment="1">
      <alignment horizontal="right"/>
    </xf>
    <xf numFmtId="0" fontId="51" fillId="26" borderId="0" xfId="0" applyFont="1" applyFill="1" applyAlignment="1">
      <alignment vertical="top"/>
    </xf>
    <xf numFmtId="164" fontId="41" fillId="26" borderId="0" xfId="0" applyNumberFormat="1" applyFont="1" applyFill="1" applyAlignment="1">
      <alignment vertical="top"/>
    </xf>
    <xf numFmtId="0" fontId="41" fillId="26" borderId="0" xfId="0" applyFont="1" applyFill="1" applyAlignment="1">
      <alignment vertical="top"/>
    </xf>
    <xf numFmtId="0" fontId="43" fillId="26" borderId="0" xfId="0" applyFont="1" applyFill="1" applyAlignment="1">
      <alignment horizontal="right" vertical="top"/>
    </xf>
    <xf numFmtId="0" fontId="50" fillId="26" borderId="0" xfId="0" applyFont="1" applyFill="1" applyAlignment="1">
      <alignment horizontal="right" vertical="top"/>
    </xf>
    <xf numFmtId="0" fontId="44" fillId="26" borderId="0" xfId="0" applyFont="1" applyFill="1" applyAlignment="1">
      <alignment horizontal="right" vertical="top"/>
    </xf>
    <xf numFmtId="169" fontId="44" fillId="26" borderId="0" xfId="0" applyNumberFormat="1" applyFont="1" applyFill="1" applyAlignment="1">
      <alignment vertical="top"/>
    </xf>
    <xf numFmtId="165" fontId="41" fillId="26" borderId="0" xfId="0" applyNumberFormat="1" applyFont="1" applyFill="1" applyAlignment="1">
      <alignment vertical="top"/>
    </xf>
    <xf numFmtId="0" fontId="41" fillId="26" borderId="0" xfId="0" applyFont="1" applyFill="1" applyAlignment="1">
      <alignment horizontal="right" vertical="top"/>
    </xf>
    <xf numFmtId="169" fontId="52" fillId="26" borderId="0" xfId="0" applyNumberFormat="1" applyFont="1" applyFill="1" applyAlignment="1">
      <alignment vertical="top"/>
    </xf>
    <xf numFmtId="165" fontId="52" fillId="26" borderId="0" xfId="0" applyNumberFormat="1" applyFont="1" applyFill="1" applyAlignment="1">
      <alignment vertical="top"/>
    </xf>
    <xf numFmtId="171" fontId="52" fillId="26" borderId="0" xfId="0" applyNumberFormat="1" applyFont="1" applyFill="1" applyAlignment="1">
      <alignment vertical="top"/>
    </xf>
    <xf numFmtId="171" fontId="53" fillId="26" borderId="0" xfId="0" applyNumberFormat="1" applyFont="1" applyFill="1" applyAlignment="1">
      <alignment vertical="top"/>
    </xf>
    <xf numFmtId="165" fontId="54" fillId="26" borderId="0" xfId="0" applyNumberFormat="1" applyFont="1" applyFill="1" applyAlignment="1">
      <alignment vertical="top"/>
    </xf>
    <xf numFmtId="0" fontId="44" fillId="26" borderId="0" xfId="0" applyFont="1" applyFill="1" applyAlignment="1">
      <alignment horizontal="right" vertical="center"/>
    </xf>
    <xf numFmtId="0" fontId="44" fillId="26" borderId="0" xfId="0" applyFont="1" applyFill="1" applyAlignment="1">
      <alignment horizontal="right"/>
    </xf>
    <xf numFmtId="171" fontId="53" fillId="26" borderId="0" xfId="0" applyNumberFormat="1" applyFont="1" applyFill="1"/>
    <xf numFmtId="165" fontId="54" fillId="26" borderId="0" xfId="0" applyNumberFormat="1" applyFont="1" applyFill="1"/>
    <xf numFmtId="164" fontId="41" fillId="26" borderId="0" xfId="0" applyNumberFormat="1" applyFont="1" applyFill="1"/>
    <xf numFmtId="37" fontId="47" fillId="26" borderId="13" xfId="29" applyNumberFormat="1" applyFont="1" applyFill="1" applyBorder="1" applyAlignment="1">
      <alignment horizontal="right" vertical="center"/>
    </xf>
    <xf numFmtId="0" fontId="41" fillId="26" borderId="0" xfId="0" applyFont="1" applyFill="1" applyAlignment="1">
      <alignment vertical="center"/>
    </xf>
    <xf numFmtId="0" fontId="6" fillId="26" borderId="0" xfId="0" applyFont="1" applyFill="1" applyAlignment="1">
      <alignment horizontal="center" vertical="justify"/>
    </xf>
    <xf numFmtId="4" fontId="7" fillId="0" borderId="0" xfId="0" applyNumberFormat="1" applyFont="1" applyAlignment="1">
      <alignment vertical="center"/>
    </xf>
    <xf numFmtId="0" fontId="43" fillId="25" borderId="0" xfId="0" applyFont="1" applyFill="1"/>
    <xf numFmtId="0" fontId="43" fillId="26" borderId="0" xfId="0" applyFont="1" applyFill="1" applyAlignment="1">
      <alignment horizontal="center"/>
    </xf>
    <xf numFmtId="0" fontId="57" fillId="25" borderId="11" xfId="0" applyFont="1" applyFill="1" applyBorder="1"/>
    <xf numFmtId="0" fontId="43" fillId="25" borderId="11" xfId="0" applyFont="1" applyFill="1" applyBorder="1" applyAlignment="1">
      <alignment horizontal="left"/>
    </xf>
    <xf numFmtId="0" fontId="43" fillId="25" borderId="11" xfId="0" applyFont="1" applyFill="1" applyBorder="1" applyAlignment="1">
      <alignment horizontal="center"/>
    </xf>
    <xf numFmtId="0" fontId="43" fillId="26" borderId="11" xfId="0" applyFont="1" applyFill="1" applyBorder="1" applyAlignment="1">
      <alignment horizontal="center"/>
    </xf>
    <xf numFmtId="164" fontId="43" fillId="25" borderId="11" xfId="0" applyNumberFormat="1" applyFont="1" applyFill="1" applyBorder="1" applyAlignment="1">
      <alignment horizontal="center" vertical="center"/>
    </xf>
    <xf numFmtId="164" fontId="43" fillId="25" borderId="11" xfId="0" applyNumberFormat="1" applyFont="1" applyFill="1" applyBorder="1" applyAlignment="1">
      <alignment horizontal="left" vertical="center"/>
    </xf>
    <xf numFmtId="0" fontId="43" fillId="25" borderId="0" xfId="0" applyFont="1" applyFill="1" applyAlignment="1">
      <alignment horizontal="right"/>
    </xf>
    <xf numFmtId="0" fontId="45" fillId="26" borderId="0" xfId="0" applyFont="1" applyFill="1" applyAlignment="1">
      <alignment horizontal="center"/>
    </xf>
    <xf numFmtId="0" fontId="45" fillId="25" borderId="0" xfId="0" applyFont="1" applyFill="1" applyAlignment="1">
      <alignment horizontal="right" vertical="center"/>
    </xf>
    <xf numFmtId="0" fontId="47" fillId="25" borderId="0" xfId="0" applyFont="1" applyFill="1" applyAlignment="1">
      <alignment horizontal="right" vertical="center"/>
    </xf>
    <xf numFmtId="49" fontId="47" fillId="26" borderId="0" xfId="0" applyNumberFormat="1" applyFont="1" applyFill="1" applyAlignment="1">
      <alignment horizontal="center" vertical="center"/>
    </xf>
    <xf numFmtId="37" fontId="45" fillId="25" borderId="0" xfId="29" applyNumberFormat="1" applyFont="1" applyFill="1" applyBorder="1" applyAlignment="1">
      <alignment vertical="center"/>
    </xf>
    <xf numFmtId="37" fontId="45" fillId="26" borderId="0" xfId="29" applyNumberFormat="1" applyFont="1" applyFill="1" applyBorder="1" applyAlignment="1">
      <alignment vertical="center"/>
    </xf>
    <xf numFmtId="0" fontId="47" fillId="26" borderId="0" xfId="0" applyFont="1" applyFill="1" applyAlignment="1">
      <alignment horizontal="center"/>
    </xf>
    <xf numFmtId="0" fontId="47" fillId="26" borderId="0" xfId="0" applyFont="1" applyFill="1" applyAlignment="1">
      <alignment horizontal="center" vertical="center"/>
    </xf>
    <xf numFmtId="0" fontId="43" fillId="26" borderId="0" xfId="0" applyFont="1" applyFill="1" applyAlignment="1">
      <alignment horizontal="right" vertical="center" readingOrder="2"/>
    </xf>
    <xf numFmtId="0" fontId="50" fillId="26" borderId="0" xfId="0" applyFont="1" applyFill="1" applyAlignment="1">
      <alignment horizontal="center"/>
    </xf>
    <xf numFmtId="170" fontId="60" fillId="26" borderId="11" xfId="29" applyNumberFormat="1" applyFont="1" applyFill="1" applyBorder="1"/>
    <xf numFmtId="0" fontId="60" fillId="26" borderId="0" xfId="0" applyFont="1" applyFill="1"/>
    <xf numFmtId="170" fontId="56" fillId="26" borderId="0" xfId="29" applyNumberFormat="1" applyFont="1" applyFill="1" applyBorder="1" applyAlignment="1">
      <alignment horizontal="center" vertical="top" readingOrder="2"/>
    </xf>
    <xf numFmtId="170" fontId="60" fillId="26" borderId="0" xfId="29" applyNumberFormat="1" applyFont="1" applyFill="1" applyBorder="1" applyAlignment="1">
      <alignment horizontal="right" vertical="top" readingOrder="2"/>
    </xf>
    <xf numFmtId="37" fontId="60" fillId="26" borderId="0" xfId="29" applyNumberFormat="1" applyFont="1" applyFill="1" applyBorder="1" applyAlignment="1">
      <alignment horizontal="right" vertical="top" readingOrder="2"/>
    </xf>
    <xf numFmtId="37" fontId="60" fillId="26" borderId="0" xfId="29" applyNumberFormat="1" applyFont="1" applyFill="1" applyBorder="1" applyAlignment="1">
      <alignment horizontal="right"/>
    </xf>
    <xf numFmtId="37" fontId="56" fillId="26" borderId="0" xfId="29" applyNumberFormat="1" applyFont="1" applyFill="1" applyBorder="1" applyAlignment="1">
      <alignment horizontal="right" vertical="top" readingOrder="2"/>
    </xf>
    <xf numFmtId="37" fontId="56" fillId="26" borderId="0" xfId="29" applyNumberFormat="1" applyFont="1" applyFill="1" applyBorder="1" applyAlignment="1">
      <alignment horizontal="right"/>
    </xf>
    <xf numFmtId="0" fontId="50" fillId="26" borderId="0" xfId="0" applyFont="1" applyFill="1"/>
    <xf numFmtId="0" fontId="60" fillId="26" borderId="0" xfId="0" applyFont="1" applyFill="1" applyAlignment="1">
      <alignment horizontal="right"/>
    </xf>
    <xf numFmtId="0" fontId="60" fillId="26" borderId="11" xfId="0" applyFont="1" applyFill="1" applyBorder="1" applyAlignment="1">
      <alignment vertical="center"/>
    </xf>
    <xf numFmtId="0" fontId="60" fillId="26" borderId="0" xfId="0" applyFont="1" applyFill="1" applyAlignment="1">
      <alignment vertical="center"/>
    </xf>
    <xf numFmtId="9" fontId="41" fillId="26" borderId="0" xfId="29" applyNumberFormat="1" applyFont="1" applyFill="1" applyBorder="1"/>
    <xf numFmtId="0" fontId="56" fillId="26" borderId="0" xfId="0" applyFont="1" applyFill="1" applyAlignment="1">
      <alignment vertical="center"/>
    </xf>
    <xf numFmtId="0" fontId="41" fillId="0" borderId="0" xfId="0" applyFont="1" applyAlignment="1">
      <alignment vertical="top"/>
    </xf>
    <xf numFmtId="0" fontId="6" fillId="26" borderId="0" xfId="0" applyFont="1" applyFill="1" applyAlignment="1">
      <alignment horizontal="center" vertical="center" wrapText="1"/>
    </xf>
    <xf numFmtId="0" fontId="17" fillId="26" borderId="0" xfId="0" applyFont="1" applyFill="1" applyAlignment="1">
      <alignment horizontal="right"/>
    </xf>
    <xf numFmtId="38" fontId="8" fillId="26" borderId="0" xfId="29" applyNumberFormat="1" applyFont="1" applyFill="1" applyBorder="1"/>
    <xf numFmtId="0" fontId="13" fillId="26" borderId="0" xfId="0" applyFont="1" applyFill="1" applyAlignment="1">
      <alignment vertical="top" wrapText="1"/>
    </xf>
    <xf numFmtId="38" fontId="11" fillId="26" borderId="0" xfId="29" applyNumberFormat="1" applyFont="1" applyFill="1"/>
    <xf numFmtId="0" fontId="41" fillId="26" borderId="0" xfId="0" applyFont="1" applyFill="1" applyAlignment="1">
      <alignment horizontal="center"/>
    </xf>
    <xf numFmtId="38" fontId="44" fillId="26" borderId="11" xfId="29" applyNumberFormat="1" applyFont="1" applyFill="1" applyBorder="1"/>
    <xf numFmtId="43" fontId="43" fillId="26" borderId="11" xfId="0" applyNumberFormat="1" applyFont="1" applyFill="1" applyBorder="1" applyAlignment="1">
      <alignment horizontal="left" vertical="center" wrapText="1"/>
    </xf>
    <xf numFmtId="167" fontId="56" fillId="26" borderId="13" xfId="0" applyNumberFormat="1" applyFont="1" applyFill="1" applyBorder="1" applyAlignment="1">
      <alignment horizontal="center" vertical="center" wrapText="1"/>
    </xf>
    <xf numFmtId="49" fontId="56" fillId="26" borderId="13" xfId="29" applyNumberFormat="1" applyFont="1" applyFill="1" applyBorder="1" applyAlignment="1">
      <alignment horizontal="center" vertical="center" wrapText="1"/>
    </xf>
    <xf numFmtId="0" fontId="60" fillId="26" borderId="0" xfId="0" applyFont="1" applyFill="1" applyAlignment="1">
      <alignment horizontal="center" vertical="center"/>
    </xf>
    <xf numFmtId="43" fontId="60" fillId="26" borderId="0" xfId="0" applyNumberFormat="1" applyFont="1" applyFill="1" applyAlignment="1">
      <alignment horizontal="right" vertical="center" wrapText="1"/>
    </xf>
    <xf numFmtId="0" fontId="60" fillId="26" borderId="11" xfId="0" applyFont="1" applyFill="1" applyBorder="1" applyAlignment="1">
      <alignment horizontal="center" vertical="center"/>
    </xf>
    <xf numFmtId="43" fontId="60" fillId="26" borderId="11" xfId="0" applyNumberFormat="1" applyFont="1" applyFill="1" applyBorder="1" applyAlignment="1">
      <alignment horizontal="right" vertical="center" wrapText="1"/>
    </xf>
    <xf numFmtId="43" fontId="56" fillId="26" borderId="0" xfId="0" applyNumberFormat="1" applyFont="1" applyFill="1" applyAlignment="1">
      <alignment horizontal="center" vertical="center"/>
    </xf>
    <xf numFmtId="43" fontId="56" fillId="26" borderId="0" xfId="0" applyNumberFormat="1" applyFont="1" applyFill="1" applyAlignment="1">
      <alignment horizontal="right" vertical="center"/>
    </xf>
    <xf numFmtId="0" fontId="56" fillId="26" borderId="0" xfId="0" applyFont="1" applyFill="1" applyAlignment="1">
      <alignment horizontal="center" vertical="center"/>
    </xf>
    <xf numFmtId="43" fontId="60" fillId="26" borderId="0" xfId="0" applyNumberFormat="1" applyFont="1" applyFill="1" applyAlignment="1">
      <alignment horizontal="center" vertical="center" wrapText="1"/>
    </xf>
    <xf numFmtId="0" fontId="41" fillId="26" borderId="0" xfId="0" applyFont="1" applyFill="1" applyAlignment="1">
      <alignment horizontal="center" vertical="center" wrapText="1"/>
    </xf>
    <xf numFmtId="38" fontId="63" fillId="26" borderId="0" xfId="29" applyNumberFormat="1" applyFont="1" applyFill="1" applyBorder="1" applyAlignment="1">
      <alignment horizontal="center" vertical="center" wrapText="1"/>
    </xf>
    <xf numFmtId="43" fontId="41" fillId="26" borderId="0" xfId="0" applyNumberFormat="1" applyFont="1" applyFill="1" applyAlignment="1">
      <alignment vertical="center" wrapText="1"/>
    </xf>
    <xf numFmtId="0" fontId="61" fillId="26" borderId="0" xfId="0" applyFont="1" applyFill="1" applyAlignment="1">
      <alignment horizontal="right"/>
    </xf>
    <xf numFmtId="38" fontId="56" fillId="26" borderId="0" xfId="29" applyNumberFormat="1" applyFont="1" applyFill="1" applyBorder="1"/>
    <xf numFmtId="38" fontId="60" fillId="26" borderId="0" xfId="0" applyNumberFormat="1" applyFont="1" applyFill="1" applyAlignment="1">
      <alignment horizontal="right" vertical="center" indent="1"/>
    </xf>
    <xf numFmtId="38" fontId="60" fillId="26" borderId="11" xfId="0" applyNumberFormat="1" applyFont="1" applyFill="1" applyBorder="1" applyAlignment="1">
      <alignment horizontal="right" vertical="center" indent="1"/>
    </xf>
    <xf numFmtId="38" fontId="56" fillId="26" borderId="14" xfId="29" applyNumberFormat="1" applyFont="1" applyFill="1" applyBorder="1" applyAlignment="1">
      <alignment horizontal="right" vertical="center" indent="1"/>
    </xf>
    <xf numFmtId="43" fontId="8" fillId="26" borderId="0" xfId="0" applyNumberFormat="1" applyFont="1" applyFill="1" applyAlignment="1">
      <alignment horizontal="center" vertical="center" wrapText="1"/>
    </xf>
    <xf numFmtId="0" fontId="11" fillId="26" borderId="0" xfId="0" applyFont="1" applyFill="1" applyAlignment="1">
      <alignment horizontal="center" vertical="center" wrapText="1"/>
    </xf>
    <xf numFmtId="38" fontId="19" fillId="26" borderId="0" xfId="29" applyNumberFormat="1" applyFont="1" applyFill="1" applyBorder="1" applyAlignment="1">
      <alignment vertical="center"/>
    </xf>
    <xf numFmtId="0" fontId="8" fillId="26" borderId="0" xfId="0" applyFont="1" applyFill="1"/>
    <xf numFmtId="38" fontId="44" fillId="26" borderId="0" xfId="29" applyNumberFormat="1" applyFont="1" applyFill="1" applyBorder="1"/>
    <xf numFmtId="43" fontId="60" fillId="26" borderId="0" xfId="29" applyFont="1" applyFill="1" applyBorder="1" applyAlignment="1">
      <alignment vertical="center"/>
    </xf>
    <xf numFmtId="43" fontId="56" fillId="26" borderId="0" xfId="0" applyNumberFormat="1" applyFont="1" applyFill="1" applyAlignment="1">
      <alignment horizontal="center" vertical="center" wrapText="1"/>
    </xf>
    <xf numFmtId="43" fontId="56" fillId="26" borderId="0" xfId="0" applyNumberFormat="1" applyFont="1" applyFill="1" applyAlignment="1">
      <alignment horizontal="right" vertical="center" wrapText="1"/>
    </xf>
    <xf numFmtId="0" fontId="60" fillId="26" borderId="0" xfId="0" applyFont="1" applyFill="1" applyAlignment="1">
      <alignment horizontal="center" vertical="center" wrapText="1"/>
    </xf>
    <xf numFmtId="0" fontId="56" fillId="26" borderId="13" xfId="0" applyFont="1" applyFill="1" applyBorder="1" applyAlignment="1">
      <alignment horizontal="center" vertical="center"/>
    </xf>
    <xf numFmtId="170" fontId="60" fillId="26" borderId="0" xfId="33" applyNumberFormat="1" applyFont="1" applyFill="1" applyBorder="1"/>
    <xf numFmtId="166" fontId="60" fillId="26" borderId="0" xfId="33" applyNumberFormat="1" applyFont="1" applyFill="1" applyBorder="1" applyAlignment="1">
      <alignment horizontal="right" vertical="center"/>
    </xf>
    <xf numFmtId="0" fontId="41" fillId="26" borderId="0" xfId="0" applyFont="1" applyFill="1" applyAlignment="1">
      <alignment horizontal="right"/>
    </xf>
    <xf numFmtId="0" fontId="60" fillId="26" borderId="13" xfId="0" applyFont="1" applyFill="1" applyBorder="1"/>
    <xf numFmtId="0" fontId="9" fillId="26" borderId="0" xfId="0" applyFont="1" applyFill="1"/>
    <xf numFmtId="37" fontId="60" fillId="26" borderId="0" xfId="33" applyNumberFormat="1" applyFont="1" applyFill="1" applyBorder="1" applyAlignment="1">
      <alignment horizontal="right" vertical="center" indent="1"/>
    </xf>
    <xf numFmtId="37" fontId="56" fillId="26" borderId="15" xfId="33" applyNumberFormat="1" applyFont="1" applyFill="1" applyBorder="1" applyAlignment="1">
      <alignment horizontal="right" vertical="center" indent="1"/>
    </xf>
    <xf numFmtId="0" fontId="56" fillId="26" borderId="0" xfId="29" applyNumberFormat="1" applyFont="1" applyFill="1" applyBorder="1" applyAlignment="1">
      <alignment horizontal="right" readingOrder="2"/>
    </xf>
    <xf numFmtId="0" fontId="6" fillId="26" borderId="0" xfId="52" applyFont="1" applyFill="1"/>
    <xf numFmtId="0" fontId="41" fillId="26" borderId="0" xfId="52" applyFont="1" applyFill="1"/>
    <xf numFmtId="0" fontId="45" fillId="26" borderId="0" xfId="52" applyFont="1" applyFill="1"/>
    <xf numFmtId="0" fontId="6" fillId="26" borderId="0" xfId="52" applyFont="1" applyFill="1" applyAlignment="1">
      <alignment vertical="center"/>
    </xf>
    <xf numFmtId="0" fontId="47" fillId="26" borderId="0" xfId="52" applyFont="1" applyFill="1" applyAlignment="1">
      <alignment horizontal="center" vertical="center"/>
    </xf>
    <xf numFmtId="0" fontId="45" fillId="26" borderId="11" xfId="52" applyFont="1" applyFill="1" applyBorder="1" applyAlignment="1">
      <alignment vertical="center"/>
    </xf>
    <xf numFmtId="3" fontId="50" fillId="26" borderId="0" xfId="53" applyNumberFormat="1" applyFont="1" applyFill="1" applyBorder="1" applyAlignment="1">
      <alignment horizontal="right" vertical="center"/>
    </xf>
    <xf numFmtId="0" fontId="45" fillId="26" borderId="0" xfId="52" applyFont="1" applyFill="1" applyAlignment="1">
      <alignment vertical="center"/>
    </xf>
    <xf numFmtId="3" fontId="45" fillId="26" borderId="0" xfId="53" applyNumberFormat="1" applyFont="1" applyFill="1" applyBorder="1" applyAlignment="1">
      <alignment horizontal="right" vertical="center"/>
    </xf>
    <xf numFmtId="0" fontId="45" fillId="26" borderId="0" xfId="52" applyFont="1" applyFill="1" applyAlignment="1">
      <alignment horizontal="right" vertical="center"/>
    </xf>
    <xf numFmtId="0" fontId="45" fillId="26" borderId="0" xfId="52" applyFont="1" applyFill="1" applyAlignment="1">
      <alignment vertical="center" wrapText="1"/>
    </xf>
    <xf numFmtId="0" fontId="6" fillId="26" borderId="0" xfId="52" applyFont="1" applyFill="1" applyAlignment="1">
      <alignment horizontal="right"/>
    </xf>
    <xf numFmtId="0" fontId="6" fillId="0" borderId="0" xfId="54" applyFont="1"/>
    <xf numFmtId="38" fontId="11" fillId="0" borderId="0" xfId="55" applyNumberFormat="1" applyFont="1" applyFill="1"/>
    <xf numFmtId="0" fontId="6" fillId="26" borderId="0" xfId="54" applyFont="1" applyFill="1"/>
    <xf numFmtId="0" fontId="6" fillId="0" borderId="0" xfId="54" applyFont="1" applyAlignment="1">
      <alignment horizontal="center"/>
    </xf>
    <xf numFmtId="0" fontId="6" fillId="0" borderId="0" xfId="54" applyFont="1" applyAlignment="1">
      <alignment vertical="center"/>
    </xf>
    <xf numFmtId="37" fontId="47" fillId="26" borderId="14" xfId="55" applyNumberFormat="1" applyFont="1" applyFill="1" applyBorder="1" applyAlignment="1">
      <alignment horizontal="right" vertical="center" indent="1"/>
    </xf>
    <xf numFmtId="37" fontId="47" fillId="26" borderId="13" xfId="55" applyNumberFormat="1" applyFont="1" applyFill="1" applyBorder="1" applyAlignment="1">
      <alignment horizontal="right" vertical="center" indent="1"/>
    </xf>
    <xf numFmtId="37" fontId="45" fillId="26" borderId="0" xfId="55" applyNumberFormat="1" applyFont="1" applyFill="1" applyBorder="1" applyAlignment="1">
      <alignment horizontal="right" vertical="center" indent="1"/>
    </xf>
    <xf numFmtId="37" fontId="67" fillId="26" borderId="0" xfId="55" applyNumberFormat="1" applyFont="1" applyFill="1" applyBorder="1" applyAlignment="1">
      <alignment horizontal="right" vertical="center" indent="1"/>
    </xf>
    <xf numFmtId="0" fontId="13" fillId="0" borderId="0" xfId="54" applyFont="1" applyAlignment="1">
      <alignment vertical="center" wrapText="1"/>
    </xf>
    <xf numFmtId="0" fontId="7" fillId="0" borderId="0" xfId="54" applyFont="1" applyAlignment="1">
      <alignment vertical="center"/>
    </xf>
    <xf numFmtId="0" fontId="8" fillId="0" borderId="0" xfId="54" applyFont="1" applyAlignment="1">
      <alignment vertical="center" wrapText="1"/>
    </xf>
    <xf numFmtId="4" fontId="6" fillId="0" borderId="0" xfId="54" applyNumberFormat="1" applyFont="1" applyAlignment="1">
      <alignment vertical="center"/>
    </xf>
    <xf numFmtId="4" fontId="7" fillId="0" borderId="0" xfId="54" applyNumberFormat="1" applyFont="1" applyAlignment="1">
      <alignment vertical="center"/>
    </xf>
    <xf numFmtId="164" fontId="45" fillId="26" borderId="0" xfId="54" applyNumberFormat="1" applyFont="1" applyFill="1" applyAlignment="1">
      <alignment vertical="center"/>
    </xf>
    <xf numFmtId="164" fontId="47" fillId="26" borderId="0" xfId="54" applyNumberFormat="1" applyFont="1" applyFill="1" applyAlignment="1">
      <alignment vertical="center"/>
    </xf>
    <xf numFmtId="40" fontId="7" fillId="0" borderId="0" xfId="54" applyNumberFormat="1" applyFont="1" applyAlignment="1">
      <alignment vertical="center"/>
    </xf>
    <xf numFmtId="0" fontId="43" fillId="26" borderId="16" xfId="54" applyFont="1" applyFill="1" applyBorder="1" applyAlignment="1">
      <alignment horizontal="center" vertical="center"/>
    </xf>
    <xf numFmtId="0" fontId="43" fillId="26" borderId="0" xfId="54" applyFont="1" applyFill="1" applyAlignment="1">
      <alignment horizontal="left"/>
    </xf>
    <xf numFmtId="0" fontId="50" fillId="26" borderId="0" xfId="54" applyFont="1" applyFill="1"/>
    <xf numFmtId="170" fontId="6" fillId="26" borderId="0" xfId="55" applyNumberFormat="1" applyFont="1" applyFill="1"/>
    <xf numFmtId="0" fontId="6" fillId="26" borderId="0" xfId="54" applyFont="1" applyFill="1" applyAlignment="1">
      <alignment horizontal="center"/>
    </xf>
    <xf numFmtId="0" fontId="7" fillId="26" borderId="0" xfId="54" applyFont="1" applyFill="1"/>
    <xf numFmtId="170" fontId="7" fillId="26" borderId="0" xfId="55" applyNumberFormat="1" applyFont="1" applyFill="1" applyBorder="1"/>
    <xf numFmtId="0" fontId="17" fillId="26" borderId="0" xfId="54" applyFont="1" applyFill="1" applyAlignment="1">
      <alignment horizontal="right"/>
    </xf>
    <xf numFmtId="43" fontId="6" fillId="26" borderId="0" xfId="54" applyNumberFormat="1" applyFont="1" applyFill="1" applyAlignment="1">
      <alignment vertical="center" wrapText="1"/>
    </xf>
    <xf numFmtId="170" fontId="6" fillId="26" borderId="0" xfId="55" applyNumberFormat="1" applyFont="1" applyFill="1" applyBorder="1" applyAlignment="1">
      <alignment vertical="center" wrapText="1"/>
    </xf>
    <xf numFmtId="43" fontId="9" fillId="26" borderId="0" xfId="54" applyNumberFormat="1" applyFont="1" applyFill="1" applyAlignment="1">
      <alignment horizontal="center" vertical="center" wrapText="1"/>
    </xf>
    <xf numFmtId="0" fontId="7" fillId="26" borderId="0" xfId="54" applyFont="1" applyFill="1" applyAlignment="1">
      <alignment vertical="center"/>
    </xf>
    <xf numFmtId="38" fontId="56" fillId="26" borderId="15" xfId="55" applyNumberFormat="1" applyFont="1" applyFill="1" applyBorder="1" applyAlignment="1">
      <alignment horizontal="right" vertical="center" indent="1"/>
    </xf>
    <xf numFmtId="0" fontId="56" fillId="26" borderId="0" xfId="54" applyFont="1" applyFill="1" applyAlignment="1">
      <alignment horizontal="center" vertical="center"/>
    </xf>
    <xf numFmtId="43" fontId="56" fillId="26" borderId="12" xfId="54" applyNumberFormat="1" applyFont="1" applyFill="1" applyBorder="1" applyAlignment="1">
      <alignment horizontal="right" vertical="center"/>
    </xf>
    <xf numFmtId="43" fontId="56" fillId="26" borderId="12" xfId="54" applyNumberFormat="1" applyFont="1" applyFill="1" applyBorder="1" applyAlignment="1">
      <alignment horizontal="center" vertical="center"/>
    </xf>
    <xf numFmtId="38" fontId="60" fillId="26" borderId="0" xfId="54" applyNumberFormat="1" applyFont="1" applyFill="1" applyAlignment="1">
      <alignment horizontal="right" vertical="center" indent="1"/>
    </xf>
    <xf numFmtId="43" fontId="60" fillId="26" borderId="11" xfId="54" applyNumberFormat="1" applyFont="1" applyFill="1" applyBorder="1" applyAlignment="1">
      <alignment horizontal="right" vertical="center" wrapText="1"/>
    </xf>
    <xf numFmtId="43" fontId="60" fillId="26" borderId="0" xfId="54" applyNumberFormat="1" applyFont="1" applyFill="1" applyAlignment="1">
      <alignment horizontal="right" vertical="center" wrapText="1"/>
    </xf>
    <xf numFmtId="0" fontId="60" fillId="26" borderId="0" xfId="54" applyFont="1" applyFill="1" applyAlignment="1">
      <alignment horizontal="center" vertical="center"/>
    </xf>
    <xf numFmtId="43" fontId="60" fillId="0" borderId="0" xfId="54" applyNumberFormat="1" applyFont="1" applyAlignment="1">
      <alignment horizontal="right" vertical="center" wrapText="1"/>
    </xf>
    <xf numFmtId="167" fontId="56" fillId="26" borderId="13" xfId="54" applyNumberFormat="1" applyFont="1" applyFill="1" applyBorder="1" applyAlignment="1">
      <alignment horizontal="center" vertical="center" wrapText="1"/>
    </xf>
    <xf numFmtId="0" fontId="4" fillId="26" borderId="0" xfId="54" applyFont="1" applyFill="1"/>
    <xf numFmtId="0" fontId="3" fillId="26" borderId="0" xfId="54" applyFont="1" applyFill="1"/>
    <xf numFmtId="0" fontId="6" fillId="26" borderId="0" xfId="54" applyFont="1" applyFill="1" applyAlignment="1">
      <alignment vertical="top"/>
    </xf>
    <xf numFmtId="0" fontId="6" fillId="25" borderId="0" xfId="54" applyFont="1" applyFill="1"/>
    <xf numFmtId="38" fontId="6" fillId="25" borderId="0" xfId="54" applyNumberFormat="1" applyFont="1" applyFill="1"/>
    <xf numFmtId="0" fontId="11" fillId="25" borderId="0" xfId="54" applyFont="1" applyFill="1" applyAlignment="1">
      <alignment vertical="center"/>
    </xf>
    <xf numFmtId="37" fontId="47" fillId="25" borderId="13" xfId="53" applyNumberFormat="1" applyFont="1" applyFill="1" applyBorder="1" applyAlignment="1">
      <alignment horizontal="right" vertical="center" indent="1"/>
    </xf>
    <xf numFmtId="0" fontId="43" fillId="25" borderId="0" xfId="54" applyFont="1" applyFill="1" applyAlignment="1">
      <alignment vertical="center"/>
    </xf>
    <xf numFmtId="0" fontId="6" fillId="26" borderId="0" xfId="54" applyFont="1" applyFill="1" applyAlignment="1">
      <alignment vertical="center"/>
    </xf>
    <xf numFmtId="0" fontId="43" fillId="25" borderId="13" xfId="54" applyFont="1" applyFill="1" applyBorder="1" applyAlignment="1">
      <alignment vertical="center"/>
    </xf>
    <xf numFmtId="37" fontId="45" fillId="25" borderId="0" xfId="53" applyNumberFormat="1" applyFont="1" applyFill="1" applyBorder="1" applyAlignment="1">
      <alignment horizontal="right" vertical="center" indent="1"/>
    </xf>
    <xf numFmtId="166" fontId="45" fillId="26" borderId="0" xfId="53" applyNumberFormat="1" applyFont="1" applyFill="1" applyBorder="1" applyAlignment="1">
      <alignment horizontal="left" vertical="center" wrapText="1" indent="2"/>
    </xf>
    <xf numFmtId="0" fontId="50" fillId="25" borderId="0" xfId="54" applyFont="1" applyFill="1" applyAlignment="1">
      <alignment vertical="center"/>
    </xf>
    <xf numFmtId="37" fontId="45" fillId="26" borderId="0" xfId="53" applyNumberFormat="1" applyFont="1" applyFill="1" applyBorder="1" applyAlignment="1">
      <alignment horizontal="right" vertical="center" indent="1"/>
    </xf>
    <xf numFmtId="37" fontId="45" fillId="25" borderId="11" xfId="53" applyNumberFormat="1" applyFont="1" applyFill="1" applyBorder="1" applyAlignment="1">
      <alignment horizontal="right" vertical="center" indent="1"/>
    </xf>
    <xf numFmtId="0" fontId="50" fillId="25" borderId="11" xfId="54" applyFont="1" applyFill="1" applyBorder="1" applyAlignment="1">
      <alignment vertical="center"/>
    </xf>
    <xf numFmtId="0" fontId="6" fillId="25" borderId="0" xfId="54" applyFont="1" applyFill="1" applyAlignment="1">
      <alignment vertical="center" wrapText="1"/>
    </xf>
    <xf numFmtId="38" fontId="43" fillId="25" borderId="13" xfId="54" applyNumberFormat="1" applyFont="1" applyFill="1" applyBorder="1" applyAlignment="1">
      <alignment horizontal="center" vertical="center" wrapText="1"/>
    </xf>
    <xf numFmtId="0" fontId="43" fillId="25" borderId="13" xfId="54" applyFont="1" applyFill="1" applyBorder="1" applyAlignment="1">
      <alignment horizontal="center" vertical="center" wrapText="1"/>
    </xf>
    <xf numFmtId="38" fontId="57" fillId="25" borderId="0" xfId="54" applyNumberFormat="1" applyFont="1" applyFill="1" applyAlignment="1">
      <alignment horizontal="center"/>
    </xf>
    <xf numFmtId="0" fontId="43" fillId="25" borderId="0" xfId="54" applyFont="1" applyFill="1" applyAlignment="1">
      <alignment horizontal="right"/>
    </xf>
    <xf numFmtId="0" fontId="7" fillId="0" borderId="0" xfId="54" applyFont="1"/>
    <xf numFmtId="0" fontId="8" fillId="0" borderId="0" xfId="54" applyFont="1"/>
    <xf numFmtId="37" fontId="56" fillId="26" borderId="0" xfId="54" applyNumberFormat="1" applyFont="1" applyFill="1" applyAlignment="1">
      <alignment horizontal="right"/>
    </xf>
    <xf numFmtId="0" fontId="60" fillId="26" borderId="0" xfId="54" applyFont="1" applyFill="1"/>
    <xf numFmtId="0" fontId="60" fillId="26" borderId="0" xfId="54" applyFont="1" applyFill="1" applyAlignment="1">
      <alignment horizontal="right" vertical="top" indent="1" readingOrder="2"/>
    </xf>
    <xf numFmtId="43" fontId="60" fillId="26" borderId="0" xfId="56" applyFont="1" applyFill="1" applyBorder="1" applyAlignment="1">
      <alignment vertical="center"/>
    </xf>
    <xf numFmtId="0" fontId="50" fillId="25" borderId="0" xfId="54" applyFont="1" applyFill="1" applyAlignment="1">
      <alignment vertical="center" wrapText="1"/>
    </xf>
    <xf numFmtId="41" fontId="45" fillId="26" borderId="0" xfId="29" applyNumberFormat="1" applyFont="1" applyFill="1" applyBorder="1" applyAlignment="1">
      <alignment vertical="center"/>
    </xf>
    <xf numFmtId="49" fontId="56" fillId="26" borderId="11" xfId="29" applyNumberFormat="1" applyFont="1" applyFill="1" applyBorder="1" applyAlignment="1">
      <alignment horizontal="center" vertical="center" wrapText="1" readingOrder="2"/>
    </xf>
    <xf numFmtId="41" fontId="45" fillId="26" borderId="0" xfId="29" applyNumberFormat="1" applyFont="1" applyFill="1" applyBorder="1" applyAlignment="1">
      <alignment horizontal="center" vertical="center"/>
    </xf>
    <xf numFmtId="41" fontId="47" fillId="26" borderId="13" xfId="29" applyNumberFormat="1" applyFont="1" applyFill="1" applyBorder="1" applyAlignment="1">
      <alignment horizontal="center" vertical="center"/>
    </xf>
    <xf numFmtId="41" fontId="47" fillId="26" borderId="15" xfId="29" applyNumberFormat="1" applyFont="1" applyFill="1" applyBorder="1" applyAlignment="1">
      <alignment horizontal="center" vertical="center"/>
    </xf>
    <xf numFmtId="0" fontId="56" fillId="26" borderId="0" xfId="54" applyFont="1" applyFill="1" applyAlignment="1">
      <alignment horizontal="right" vertical="top" readingOrder="2"/>
    </xf>
    <xf numFmtId="170" fontId="43" fillId="26" borderId="11" xfId="29" applyNumberFormat="1" applyFont="1" applyFill="1" applyBorder="1" applyAlignment="1">
      <alignment horizontal="right" vertical="center"/>
    </xf>
    <xf numFmtId="170" fontId="43" fillId="26" borderId="11" xfId="29" applyNumberFormat="1" applyFont="1" applyFill="1" applyBorder="1" applyAlignment="1">
      <alignment horizontal="center" vertical="center" wrapText="1"/>
    </xf>
    <xf numFmtId="170" fontId="43" fillId="26" borderId="11" xfId="29" applyNumberFormat="1" applyFont="1" applyFill="1" applyBorder="1" applyAlignment="1">
      <alignment horizontal="center" vertical="center"/>
    </xf>
    <xf numFmtId="0" fontId="56" fillId="26" borderId="11" xfId="52" applyFont="1" applyFill="1" applyBorder="1" applyAlignment="1" applyProtection="1">
      <alignment horizontal="right"/>
      <protection locked="0"/>
    </xf>
    <xf numFmtId="0" fontId="43" fillId="26" borderId="11" xfId="52" applyFont="1" applyFill="1" applyBorder="1" applyAlignment="1" applyProtection="1">
      <alignment horizontal="left"/>
      <protection locked="0"/>
    </xf>
    <xf numFmtId="43" fontId="45" fillId="26" borderId="0" xfId="29" applyFont="1" applyFill="1" applyBorder="1" applyAlignment="1">
      <alignment horizontal="left" vertical="center" wrapText="1" indent="4"/>
    </xf>
    <xf numFmtId="37" fontId="45" fillId="26" borderId="0" xfId="29" applyNumberFormat="1" applyFont="1" applyFill="1" applyBorder="1" applyAlignment="1">
      <alignment horizontal="right" vertical="center" indent="1"/>
    </xf>
    <xf numFmtId="49" fontId="56" fillId="26" borderId="13" xfId="55" applyNumberFormat="1" applyFont="1" applyFill="1" applyBorder="1" applyAlignment="1">
      <alignment horizontal="right" vertical="center" wrapText="1" indent="3" readingOrder="1"/>
    </xf>
    <xf numFmtId="49" fontId="56" fillId="26" borderId="13" xfId="29" applyNumberFormat="1" applyFont="1" applyFill="1" applyBorder="1" applyAlignment="1">
      <alignment horizontal="right" vertical="center" wrapText="1" indent="3"/>
    </xf>
    <xf numFmtId="37" fontId="47" fillId="25" borderId="15" xfId="53" applyNumberFormat="1" applyFont="1" applyFill="1" applyBorder="1" applyAlignment="1">
      <alignment horizontal="right" vertical="center" indent="1"/>
    </xf>
    <xf numFmtId="37" fontId="47" fillId="26" borderId="13" xfId="29" applyNumberFormat="1" applyFont="1" applyFill="1" applyBorder="1" applyAlignment="1">
      <alignment vertical="center"/>
    </xf>
    <xf numFmtId="0" fontId="43" fillId="26" borderId="0" xfId="0" applyFont="1" applyFill="1" applyAlignment="1">
      <alignment horizontal="right"/>
    </xf>
    <xf numFmtId="0" fontId="47" fillId="26" borderId="0" xfId="0" applyFont="1" applyFill="1" applyAlignment="1">
      <alignment horizontal="right" vertical="center"/>
    </xf>
    <xf numFmtId="37" fontId="47" fillId="26" borderId="15" xfId="29" applyNumberFormat="1" applyFont="1" applyFill="1" applyBorder="1" applyAlignment="1">
      <alignment vertical="center"/>
    </xf>
    <xf numFmtId="3" fontId="58" fillId="26" borderId="0" xfId="0" applyNumberFormat="1" applyFont="1" applyFill="1" applyAlignment="1">
      <alignment vertical="center"/>
    </xf>
    <xf numFmtId="43" fontId="45" fillId="26" borderId="0" xfId="29" applyFont="1" applyFill="1" applyBorder="1" applyAlignment="1">
      <alignment horizontal="right" vertical="center"/>
    </xf>
    <xf numFmtId="3" fontId="47" fillId="26" borderId="0" xfId="0" applyNumberFormat="1" applyFont="1" applyFill="1" applyAlignment="1">
      <alignment vertical="center"/>
    </xf>
    <xf numFmtId="170" fontId="56" fillId="26" borderId="11" xfId="29" applyNumberFormat="1" applyFont="1" applyFill="1" applyBorder="1" applyAlignment="1">
      <alignment horizontal="right"/>
    </xf>
    <xf numFmtId="41" fontId="45" fillId="26" borderId="11" xfId="29" applyNumberFormat="1" applyFont="1" applyFill="1" applyBorder="1" applyAlignment="1">
      <alignment horizontal="right" vertical="center"/>
    </xf>
    <xf numFmtId="170" fontId="47" fillId="26" borderId="14" xfId="29" applyNumberFormat="1" applyFont="1" applyFill="1" applyBorder="1" applyAlignment="1">
      <alignment vertical="center"/>
    </xf>
    <xf numFmtId="1" fontId="47" fillId="26" borderId="13" xfId="29" applyNumberFormat="1" applyFont="1" applyFill="1" applyBorder="1" applyAlignment="1">
      <alignment horizontal="center" vertical="top"/>
    </xf>
    <xf numFmtId="3" fontId="45" fillId="26" borderId="0" xfId="0" applyNumberFormat="1" applyFont="1" applyFill="1" applyAlignment="1">
      <alignment horizontal="right" vertical="center"/>
    </xf>
    <xf numFmtId="3" fontId="45" fillId="26" borderId="0" xfId="0" applyNumberFormat="1" applyFont="1" applyFill="1" applyAlignment="1">
      <alignment vertical="center"/>
    </xf>
    <xf numFmtId="37" fontId="47" fillId="26" borderId="15" xfId="29" applyNumberFormat="1" applyFont="1" applyFill="1" applyBorder="1" applyAlignment="1">
      <alignment horizontal="right" vertical="center" indent="1"/>
    </xf>
    <xf numFmtId="164" fontId="50" fillId="26" borderId="0" xfId="0" applyNumberFormat="1" applyFont="1" applyFill="1"/>
    <xf numFmtId="0" fontId="43" fillId="26" borderId="0" xfId="0" applyFont="1" applyFill="1"/>
    <xf numFmtId="164" fontId="5" fillId="26" borderId="0" xfId="0" applyNumberFormat="1" applyFont="1" applyFill="1"/>
    <xf numFmtId="0" fontId="13" fillId="26" borderId="0" xfId="0" applyFont="1" applyFill="1"/>
    <xf numFmtId="164" fontId="16" fillId="26" borderId="0" xfId="0" applyNumberFormat="1" applyFont="1" applyFill="1"/>
    <xf numFmtId="164" fontId="6" fillId="26" borderId="0" xfId="0" applyNumberFormat="1" applyFont="1" applyFill="1"/>
    <xf numFmtId="170" fontId="43" fillId="26" borderId="11" xfId="29" applyNumberFormat="1" applyFont="1" applyFill="1" applyBorder="1" applyAlignment="1">
      <alignment horizontal="left" vertical="center" readingOrder="2"/>
    </xf>
    <xf numFmtId="170" fontId="7" fillId="26" borderId="0" xfId="29" applyNumberFormat="1" applyFont="1" applyFill="1"/>
    <xf numFmtId="170" fontId="7" fillId="26" borderId="0" xfId="29" applyNumberFormat="1" applyFont="1" applyFill="1" applyBorder="1"/>
    <xf numFmtId="0" fontId="17" fillId="26" borderId="0" xfId="54" applyFont="1" applyFill="1"/>
    <xf numFmtId="37" fontId="60" fillId="26" borderId="0" xfId="29" applyNumberFormat="1" applyFont="1" applyFill="1" applyAlignment="1">
      <alignment horizontal="right" indent="1"/>
    </xf>
    <xf numFmtId="37" fontId="60" fillId="26" borderId="0" xfId="29" applyNumberFormat="1" applyFont="1" applyFill="1" applyBorder="1" applyAlignment="1">
      <alignment horizontal="right" vertical="top" indent="1"/>
    </xf>
    <xf numFmtId="37" fontId="56" fillId="26" borderId="13" xfId="29" applyNumberFormat="1" applyFont="1" applyFill="1" applyBorder="1" applyAlignment="1">
      <alignment horizontal="right" vertical="top" indent="1"/>
    </xf>
    <xf numFmtId="37" fontId="56" fillId="26" borderId="11" xfId="29" applyNumberFormat="1" applyFont="1" applyFill="1" applyBorder="1" applyAlignment="1">
      <alignment horizontal="right" vertical="top" indent="1"/>
    </xf>
    <xf numFmtId="37" fontId="60" fillId="26" borderId="0" xfId="29" applyNumberFormat="1" applyFont="1" applyFill="1" applyBorder="1" applyAlignment="1">
      <alignment horizontal="right" indent="1"/>
    </xf>
    <xf numFmtId="37" fontId="56" fillId="26" borderId="11" xfId="29" applyNumberFormat="1" applyFont="1" applyFill="1" applyBorder="1" applyAlignment="1">
      <alignment horizontal="right" indent="1"/>
    </xf>
    <xf numFmtId="37" fontId="56" fillId="26" borderId="0" xfId="29" applyNumberFormat="1" applyFont="1" applyFill="1" applyBorder="1" applyAlignment="1">
      <alignment horizontal="right" indent="1"/>
    </xf>
    <xf numFmtId="37" fontId="56" fillId="26" borderId="0" xfId="29" applyNumberFormat="1" applyFont="1" applyFill="1" applyAlignment="1">
      <alignment horizontal="right" indent="1"/>
    </xf>
    <xf numFmtId="37" fontId="56" fillId="26" borderId="15" xfId="29" applyNumberFormat="1" applyFont="1" applyFill="1" applyBorder="1" applyAlignment="1">
      <alignment horizontal="right" indent="1"/>
    </xf>
    <xf numFmtId="37" fontId="56" fillId="26" borderId="0" xfId="54" applyNumberFormat="1" applyFont="1" applyFill="1" applyAlignment="1">
      <alignment horizontal="right" indent="1"/>
    </xf>
    <xf numFmtId="43" fontId="47" fillId="26" borderId="11" xfId="29" applyFont="1" applyFill="1" applyBorder="1" applyAlignment="1">
      <alignment horizontal="left" vertical="center" wrapText="1" indent="5"/>
    </xf>
    <xf numFmtId="37" fontId="45" fillId="26" borderId="0" xfId="29" applyNumberFormat="1" applyFont="1" applyFill="1" applyAlignment="1">
      <alignment horizontal="right" vertical="center" indent="1"/>
    </xf>
    <xf numFmtId="37" fontId="47" fillId="26" borderId="13" xfId="29" applyNumberFormat="1" applyFont="1" applyFill="1" applyBorder="1" applyAlignment="1">
      <alignment horizontal="right" vertical="center" indent="1"/>
    </xf>
    <xf numFmtId="41" fontId="47" fillId="26" borderId="13" xfId="29" applyNumberFormat="1" applyFont="1" applyFill="1" applyBorder="1" applyAlignment="1">
      <alignment horizontal="right" vertical="center"/>
    </xf>
    <xf numFmtId="41" fontId="47" fillId="26" borderId="15" xfId="29" applyNumberFormat="1" applyFont="1" applyFill="1" applyBorder="1" applyAlignment="1">
      <alignment horizontal="right" vertical="center"/>
    </xf>
    <xf numFmtId="41" fontId="45" fillId="26" borderId="0" xfId="29" applyNumberFormat="1" applyFont="1" applyFill="1" applyBorder="1" applyAlignment="1">
      <alignment horizontal="left" vertical="center" wrapText="1" indent="2"/>
    </xf>
    <xf numFmtId="41" fontId="47" fillId="26" borderId="13" xfId="29" applyNumberFormat="1" applyFont="1" applyFill="1" applyBorder="1" applyAlignment="1">
      <alignment horizontal="left" vertical="center" wrapText="1" indent="2"/>
    </xf>
    <xf numFmtId="3" fontId="47" fillId="26" borderId="15" xfId="29" applyNumberFormat="1" applyFont="1" applyFill="1" applyBorder="1" applyAlignment="1">
      <alignment horizontal="right" vertical="center"/>
    </xf>
    <xf numFmtId="3" fontId="50" fillId="26" borderId="0" xfId="53" applyNumberFormat="1" applyFont="1" applyFill="1" applyBorder="1" applyAlignment="1">
      <alignment horizontal="right" vertical="center" wrapText="1" indent="2"/>
    </xf>
    <xf numFmtId="0" fontId="45" fillId="26" borderId="0" xfId="52" applyFont="1" applyFill="1" applyAlignment="1">
      <alignment vertical="top" wrapText="1"/>
    </xf>
    <xf numFmtId="3" fontId="45" fillId="26" borderId="0" xfId="29" applyNumberFormat="1" applyFont="1" applyFill="1" applyBorder="1" applyAlignment="1">
      <alignment horizontal="right" vertical="center" indent="2"/>
    </xf>
    <xf numFmtId="3" fontId="47" fillId="26" borderId="15" xfId="29" applyNumberFormat="1" applyFont="1" applyFill="1" applyBorder="1" applyAlignment="1">
      <alignment horizontal="right" vertical="center" indent="2"/>
    </xf>
    <xf numFmtId="166" fontId="50" fillId="26" borderId="0" xfId="53" applyNumberFormat="1" applyFont="1" applyFill="1" applyBorder="1" applyAlignment="1">
      <alignment horizontal="left" vertical="center" wrapText="1" indent="2"/>
    </xf>
    <xf numFmtId="0" fontId="43" fillId="26" borderId="0" xfId="54" applyFont="1" applyFill="1" applyAlignment="1">
      <alignment horizontal="right" vertical="top" readingOrder="2"/>
    </xf>
    <xf numFmtId="0" fontId="43" fillId="26" borderId="0" xfId="54" applyFont="1" applyFill="1" applyAlignment="1">
      <alignment horizontal="left" vertical="top" readingOrder="2"/>
    </xf>
    <xf numFmtId="0" fontId="64" fillId="26" borderId="0" xfId="54" applyFont="1" applyFill="1" applyAlignment="1">
      <alignment horizontal="center"/>
    </xf>
    <xf numFmtId="38" fontId="43" fillId="26" borderId="0" xfId="55" applyNumberFormat="1" applyFont="1" applyFill="1"/>
    <xf numFmtId="0" fontId="65" fillId="26" borderId="0" xfId="54" applyFont="1" applyFill="1" applyAlignment="1">
      <alignment horizontal="right" vertical="center"/>
    </xf>
    <xf numFmtId="0" fontId="47" fillId="26" borderId="0" xfId="54" applyFont="1" applyFill="1" applyAlignment="1">
      <alignment horizontal="center" vertical="center"/>
    </xf>
    <xf numFmtId="0" fontId="66" fillId="26" borderId="0" xfId="54" applyFont="1" applyFill="1" applyAlignment="1">
      <alignment horizontal="center" vertical="center"/>
    </xf>
    <xf numFmtId="0" fontId="47" fillId="26" borderId="0" xfId="54" quotePrefix="1" applyFont="1" applyFill="1" applyAlignment="1">
      <alignment horizontal="right" vertical="center"/>
    </xf>
    <xf numFmtId="0" fontId="45" fillId="26" borderId="0" xfId="54" applyFont="1" applyFill="1" applyAlignment="1">
      <alignment horizontal="left" vertical="center"/>
    </xf>
    <xf numFmtId="0" fontId="47" fillId="26" borderId="0" xfId="54" applyFont="1" applyFill="1" applyAlignment="1">
      <alignment horizontal="right" vertical="center"/>
    </xf>
    <xf numFmtId="0" fontId="45" fillId="26" borderId="0" xfId="54" applyFont="1" applyFill="1" applyAlignment="1">
      <alignment horizontal="right" vertical="center"/>
    </xf>
    <xf numFmtId="38" fontId="11" fillId="26" borderId="0" xfId="55" applyNumberFormat="1" applyFont="1" applyFill="1"/>
    <xf numFmtId="166" fontId="45" fillId="26" borderId="0" xfId="55" applyNumberFormat="1" applyFont="1" applyFill="1" applyBorder="1" applyAlignment="1">
      <alignment horizontal="left" vertical="center" wrapText="1" indent="3"/>
    </xf>
    <xf numFmtId="0" fontId="56" fillId="26" borderId="13" xfId="54" applyFont="1" applyFill="1" applyBorder="1" applyAlignment="1">
      <alignment horizontal="center" vertical="center"/>
    </xf>
    <xf numFmtId="0" fontId="43" fillId="26" borderId="0" xfId="0" applyFont="1" applyFill="1" applyAlignment="1">
      <alignment horizontal="center" vertical="center"/>
    </xf>
    <xf numFmtId="170" fontId="41" fillId="26" borderId="0" xfId="29" applyNumberFormat="1" applyFont="1" applyFill="1" applyBorder="1" applyAlignment="1">
      <alignment vertical="top"/>
    </xf>
    <xf numFmtId="170" fontId="42" fillId="26" borderId="0" xfId="29" applyNumberFormat="1" applyFont="1" applyFill="1" applyBorder="1" applyAlignment="1"/>
    <xf numFmtId="170" fontId="47" fillId="26" borderId="12" xfId="29" applyNumberFormat="1" applyFont="1" applyFill="1" applyBorder="1" applyAlignment="1">
      <alignment horizontal="center" vertical="center"/>
    </xf>
    <xf numFmtId="170" fontId="47" fillId="26" borderId="0" xfId="29" applyNumberFormat="1" applyFont="1" applyFill="1" applyBorder="1" applyAlignment="1">
      <alignment horizontal="center"/>
    </xf>
    <xf numFmtId="10" fontId="47" fillId="26" borderId="11" xfId="29" applyNumberFormat="1" applyFont="1" applyFill="1" applyBorder="1" applyAlignment="1">
      <alignment horizontal="center" vertical="center" wrapText="1"/>
    </xf>
    <xf numFmtId="170" fontId="47" fillId="26" borderId="0" xfId="29" applyNumberFormat="1" applyFont="1" applyFill="1" applyBorder="1" applyAlignment="1">
      <alignment horizontal="right" vertical="justify" wrapText="1" indent="1"/>
    </xf>
    <xf numFmtId="170" fontId="47" fillId="26" borderId="0" xfId="29" applyNumberFormat="1" applyFont="1" applyFill="1" applyBorder="1" applyAlignment="1">
      <alignment horizontal="right" vertical="justify" indent="1"/>
    </xf>
    <xf numFmtId="170" fontId="47" fillId="26" borderId="11" xfId="29" applyNumberFormat="1" applyFont="1" applyFill="1" applyBorder="1" applyAlignment="1">
      <alignment horizontal="center" vertical="center" wrapText="1"/>
    </xf>
    <xf numFmtId="170" fontId="41" fillId="26" borderId="0" xfId="29" applyNumberFormat="1" applyFont="1" applyFill="1" applyAlignment="1">
      <alignment horizontal="center" vertical="justify"/>
    </xf>
    <xf numFmtId="0" fontId="44" fillId="26" borderId="0" xfId="29" applyNumberFormat="1" applyFont="1" applyFill="1" applyBorder="1" applyAlignment="1">
      <alignment vertical="center"/>
    </xf>
    <xf numFmtId="37" fontId="45" fillId="26" borderId="0" xfId="29" applyNumberFormat="1" applyFont="1" applyFill="1" applyAlignment="1">
      <alignment horizontal="right" vertical="center"/>
    </xf>
    <xf numFmtId="43" fontId="45" fillId="26" borderId="0" xfId="29" applyFont="1" applyFill="1" applyAlignment="1">
      <alignment horizontal="right" vertical="center"/>
    </xf>
    <xf numFmtId="3" fontId="45" fillId="26" borderId="0" xfId="29" applyNumberFormat="1" applyFont="1" applyFill="1" applyAlignment="1">
      <alignment horizontal="center" vertical="center"/>
    </xf>
    <xf numFmtId="170" fontId="41" fillId="26" borderId="0" xfId="29" applyNumberFormat="1" applyFont="1" applyFill="1" applyAlignment="1">
      <alignment vertical="center"/>
    </xf>
    <xf numFmtId="3" fontId="45" fillId="26" borderId="0" xfId="29" applyNumberFormat="1" applyFont="1" applyFill="1" applyAlignment="1">
      <alignment horizontal="right" vertical="center"/>
    </xf>
    <xf numFmtId="0" fontId="44" fillId="26" borderId="0" xfId="29" applyNumberFormat="1" applyFont="1" applyFill="1" applyBorder="1" applyAlignment="1">
      <alignment horizontal="right" vertical="center"/>
    </xf>
    <xf numFmtId="0" fontId="44" fillId="26" borderId="0" xfId="29" applyNumberFormat="1" applyFont="1" applyFill="1" applyBorder="1" applyAlignment="1">
      <alignment horizontal="right" vertical="center" wrapText="1"/>
    </xf>
    <xf numFmtId="37" fontId="45" fillId="26" borderId="0" xfId="29" applyNumberFormat="1" applyFont="1" applyFill="1" applyAlignment="1">
      <alignment horizontal="center" vertical="center"/>
    </xf>
    <xf numFmtId="170" fontId="59" fillId="26" borderId="0" xfId="29" applyNumberFormat="1" applyFont="1" applyFill="1" applyAlignment="1">
      <alignment horizontal="right" vertical="center"/>
    </xf>
    <xf numFmtId="43" fontId="45" fillId="26" borderId="0" xfId="29" applyFont="1" applyFill="1" applyAlignment="1">
      <alignment horizontal="center" vertical="center"/>
    </xf>
    <xf numFmtId="0" fontId="44" fillId="26" borderId="0" xfId="29" applyNumberFormat="1" applyFont="1" applyFill="1" applyBorder="1" applyAlignment="1">
      <alignment horizontal="right" vertical="center" readingOrder="2"/>
    </xf>
    <xf numFmtId="0" fontId="46" fillId="26" borderId="0" xfId="29" applyNumberFormat="1" applyFont="1" applyFill="1" applyBorder="1" applyAlignment="1">
      <alignment horizontal="right" vertical="center" wrapText="1"/>
    </xf>
    <xf numFmtId="170" fontId="43" fillId="26" borderId="0" xfId="29" applyNumberFormat="1" applyFont="1" applyFill="1" applyBorder="1" applyAlignment="1">
      <alignment horizontal="center"/>
    </xf>
    <xf numFmtId="170" fontId="47" fillId="26" borderId="13" xfId="29" applyNumberFormat="1" applyFont="1" applyFill="1" applyBorder="1" applyAlignment="1">
      <alignment horizontal="center" vertical="center" wrapText="1"/>
    </xf>
    <xf numFmtId="170" fontId="44" fillId="26" borderId="0" xfId="29" applyNumberFormat="1" applyFont="1" applyFill="1" applyBorder="1" applyAlignment="1">
      <alignment horizontal="right" vertical="center"/>
    </xf>
    <xf numFmtId="2" fontId="41" fillId="26" borderId="0" xfId="29" applyNumberFormat="1" applyFont="1" applyFill="1" applyBorder="1" applyAlignment="1">
      <alignment vertical="center"/>
    </xf>
    <xf numFmtId="170" fontId="41" fillId="26" borderId="0" xfId="29" applyNumberFormat="1" applyFont="1" applyFill="1" applyBorder="1" applyAlignment="1">
      <alignment vertical="center"/>
    </xf>
    <xf numFmtId="170" fontId="41" fillId="26" borderId="0" xfId="29" applyNumberFormat="1" applyFont="1" applyFill="1" applyAlignment="1">
      <alignment horizontal="center" vertical="center"/>
    </xf>
    <xf numFmtId="43" fontId="45" fillId="26" borderId="0" xfId="29" applyFont="1" applyFill="1" applyAlignment="1">
      <alignment horizontal="right" vertical="center" wrapText="1"/>
    </xf>
    <xf numFmtId="170" fontId="59" fillId="26" borderId="0" xfId="29" applyNumberFormat="1" applyFont="1" applyFill="1" applyAlignment="1">
      <alignment vertical="center"/>
    </xf>
    <xf numFmtId="0" fontId="44" fillId="26" borderId="0" xfId="29" applyNumberFormat="1" applyFont="1" applyFill="1" applyBorder="1" applyAlignment="1">
      <alignment vertical="center" wrapText="1"/>
    </xf>
    <xf numFmtId="3" fontId="45" fillId="26" borderId="0" xfId="29" applyNumberFormat="1" applyFont="1" applyFill="1" applyBorder="1" applyAlignment="1">
      <alignment horizontal="center" vertical="center"/>
    </xf>
    <xf numFmtId="3" fontId="47" fillId="26" borderId="0" xfId="29" applyNumberFormat="1" applyFont="1" applyFill="1" applyBorder="1" applyAlignment="1">
      <alignment horizontal="right" vertical="center"/>
    </xf>
    <xf numFmtId="10" fontId="41" fillId="26" borderId="0" xfId="29" applyNumberFormat="1" applyFont="1" applyFill="1" applyBorder="1"/>
    <xf numFmtId="170" fontId="41" fillId="26" borderId="0" xfId="29" applyNumberFormat="1" applyFont="1" applyFill="1" applyBorder="1" applyAlignment="1"/>
    <xf numFmtId="10" fontId="41" fillId="26" borderId="0" xfId="29" applyNumberFormat="1" applyFont="1" applyFill="1"/>
    <xf numFmtId="0" fontId="8" fillId="26" borderId="0" xfId="52" applyFont="1" applyFill="1" applyAlignment="1">
      <alignment horizontal="right" vertical="top" readingOrder="2"/>
    </xf>
    <xf numFmtId="0" fontId="6" fillId="26" borderId="0" xfId="52" applyFont="1" applyFill="1" applyAlignment="1">
      <alignment vertical="top"/>
    </xf>
    <xf numFmtId="0" fontId="6" fillId="26" borderId="11" xfId="52" applyFont="1" applyFill="1" applyBorder="1"/>
    <xf numFmtId="170" fontId="6" fillId="26" borderId="0" xfId="29" applyNumberFormat="1" applyFont="1" applyFill="1" applyAlignment="1">
      <alignment horizontal="right"/>
    </xf>
    <xf numFmtId="0" fontId="56" fillId="26" borderId="11" xfId="52" applyFont="1" applyFill="1" applyBorder="1" applyAlignment="1">
      <alignment horizontal="center" vertical="center" wrapText="1"/>
    </xf>
    <xf numFmtId="0" fontId="56" fillId="26" borderId="11" xfId="29" applyNumberFormat="1" applyFont="1" applyFill="1" applyBorder="1" applyAlignment="1">
      <alignment horizontal="center" vertical="center" wrapText="1"/>
    </xf>
    <xf numFmtId="170" fontId="8" fillId="26" borderId="0" xfId="29" applyNumberFormat="1" applyFont="1" applyFill="1" applyBorder="1" applyAlignment="1">
      <alignment horizontal="right" vertical="center" wrapText="1"/>
    </xf>
    <xf numFmtId="0" fontId="7" fillId="26" borderId="0" xfId="52" applyFont="1" applyFill="1"/>
    <xf numFmtId="0" fontId="47" fillId="26" borderId="0" xfId="52" applyFont="1" applyFill="1" applyAlignment="1">
      <alignment horizontal="right" vertical="center"/>
    </xf>
    <xf numFmtId="166" fontId="45" fillId="26" borderId="0" xfId="53" applyNumberFormat="1" applyFont="1" applyFill="1" applyBorder="1" applyAlignment="1">
      <alignment horizontal="right" vertical="center"/>
    </xf>
    <xf numFmtId="0" fontId="7" fillId="26" borderId="0" xfId="52" applyFont="1" applyFill="1" applyAlignment="1">
      <alignment vertical="center"/>
    </xf>
    <xf numFmtId="170" fontId="5" fillId="26" borderId="0" xfId="29" applyNumberFormat="1" applyFont="1" applyFill="1" applyAlignment="1">
      <alignment horizontal="right" vertical="center"/>
    </xf>
    <xf numFmtId="0" fontId="5" fillId="26" borderId="0" xfId="52" applyFont="1" applyFill="1" applyAlignment="1">
      <alignment vertical="center"/>
    </xf>
    <xf numFmtId="0" fontId="47" fillId="26" borderId="0" xfId="52" applyFont="1" applyFill="1" applyAlignment="1">
      <alignment horizontal="right" vertical="center" wrapText="1"/>
    </xf>
    <xf numFmtId="170" fontId="47" fillId="26" borderId="0" xfId="29" applyNumberFormat="1" applyFont="1" applyFill="1" applyBorder="1" applyAlignment="1">
      <alignment horizontal="right" vertical="center"/>
    </xf>
    <xf numFmtId="170" fontId="5" fillId="26" borderId="0" xfId="29" applyNumberFormat="1" applyFont="1" applyFill="1" applyBorder="1" applyAlignment="1">
      <alignment horizontal="right" vertical="center"/>
    </xf>
    <xf numFmtId="0" fontId="13" fillId="26" borderId="0" xfId="52" applyFont="1" applyFill="1" applyAlignment="1">
      <alignment horizontal="right" vertical="center"/>
    </xf>
    <xf numFmtId="166" fontId="16" fillId="26" borderId="0" xfId="53" applyNumberFormat="1" applyFont="1" applyFill="1" applyBorder="1" applyAlignment="1">
      <alignment horizontal="right" vertical="center"/>
    </xf>
    <xf numFmtId="0" fontId="9" fillId="26" borderId="0" xfId="52" applyFont="1" applyFill="1" applyAlignment="1">
      <alignment horizontal="right" vertical="center"/>
    </xf>
    <xf numFmtId="170" fontId="9" fillId="26" borderId="0" xfId="29" applyNumberFormat="1" applyFont="1" applyFill="1" applyBorder="1" applyAlignment="1">
      <alignment horizontal="right" vertical="center"/>
    </xf>
    <xf numFmtId="3" fontId="16" fillId="26" borderId="0" xfId="29" applyNumberFormat="1" applyFont="1" applyFill="1" applyAlignment="1">
      <alignment horizontal="right" vertical="center"/>
    </xf>
    <xf numFmtId="0" fontId="3" fillId="26" borderId="0" xfId="52" applyFont="1" applyFill="1" applyAlignment="1">
      <alignment horizontal="right" vertical="top" readingOrder="2"/>
    </xf>
    <xf numFmtId="0" fontId="4" fillId="26" borderId="0" xfId="52" applyFont="1" applyFill="1" applyAlignment="1">
      <alignment vertical="top"/>
    </xf>
    <xf numFmtId="170" fontId="56" fillId="26" borderId="0" xfId="29" applyNumberFormat="1" applyFont="1" applyFill="1" applyBorder="1" applyAlignment="1">
      <alignment horizontal="center" vertical="center" wrapText="1"/>
    </xf>
    <xf numFmtId="0" fontId="60" fillId="26" borderId="0" xfId="52" applyFont="1" applyFill="1" applyAlignment="1">
      <alignment horizontal="center"/>
    </xf>
    <xf numFmtId="3" fontId="6" fillId="26" borderId="0" xfId="29" applyNumberFormat="1" applyFont="1" applyFill="1" applyAlignment="1">
      <alignment horizontal="center"/>
    </xf>
    <xf numFmtId="170" fontId="6" fillId="26" borderId="0" xfId="29" applyNumberFormat="1" applyFont="1" applyFill="1" applyAlignment="1">
      <alignment horizontal="center"/>
    </xf>
    <xf numFmtId="170" fontId="6" fillId="26" borderId="0" xfId="29" applyNumberFormat="1" applyFont="1" applyFill="1" applyAlignment="1">
      <alignment horizontal="right" vertical="center"/>
    </xf>
    <xf numFmtId="0" fontId="47" fillId="26" borderId="11" xfId="52" applyFont="1" applyFill="1" applyBorder="1" applyAlignment="1">
      <alignment horizontal="right" vertical="center"/>
    </xf>
    <xf numFmtId="166" fontId="45" fillId="26" borderId="15" xfId="53" applyNumberFormat="1" applyFont="1" applyFill="1" applyBorder="1" applyAlignment="1">
      <alignment horizontal="right" vertical="center"/>
    </xf>
    <xf numFmtId="170" fontId="43" fillId="26" borderId="0" xfId="29" applyNumberFormat="1" applyFont="1" applyFill="1" applyBorder="1" applyAlignment="1">
      <alignment horizontal="right" vertical="center"/>
    </xf>
    <xf numFmtId="0" fontId="50" fillId="26" borderId="0" xfId="52" applyFont="1" applyFill="1" applyAlignment="1">
      <alignment vertical="center"/>
    </xf>
    <xf numFmtId="0" fontId="5" fillId="26" borderId="0" xfId="52" applyFont="1" applyFill="1"/>
    <xf numFmtId="3" fontId="5" fillId="26" borderId="0" xfId="29" applyNumberFormat="1" applyFont="1" applyFill="1" applyBorder="1" applyAlignment="1">
      <alignment horizontal="center"/>
    </xf>
    <xf numFmtId="170" fontId="5" fillId="26" borderId="0" xfId="29" applyNumberFormat="1" applyFont="1" applyFill="1" applyBorder="1" applyAlignment="1">
      <alignment horizontal="right"/>
    </xf>
    <xf numFmtId="170" fontId="5" fillId="26" borderId="0" xfId="29" applyNumberFormat="1" applyFont="1" applyFill="1" applyBorder="1" applyAlignment="1">
      <alignment horizontal="center"/>
    </xf>
    <xf numFmtId="0" fontId="41" fillId="26" borderId="0" xfId="54" applyFont="1" applyFill="1" applyProtection="1">
      <protection locked="0"/>
    </xf>
    <xf numFmtId="0" fontId="47" fillId="26" borderId="11" xfId="54" applyFont="1" applyFill="1" applyBorder="1" applyAlignment="1" applyProtection="1">
      <alignment horizontal="center" vertical="center"/>
      <protection locked="0"/>
    </xf>
    <xf numFmtId="3" fontId="47" fillId="26" borderId="11" xfId="54" applyNumberFormat="1" applyFont="1" applyFill="1" applyBorder="1" applyAlignment="1" applyProtection="1">
      <alignment horizontal="center" vertical="center"/>
      <protection locked="0"/>
    </xf>
    <xf numFmtId="170" fontId="47" fillId="26" borderId="11" xfId="29" applyNumberFormat="1" applyFont="1" applyFill="1" applyBorder="1" applyAlignment="1" applyProtection="1">
      <alignment horizontal="right" vertical="center" indent="2"/>
      <protection locked="0"/>
    </xf>
    <xf numFmtId="0" fontId="44" fillId="26" borderId="0" xfId="54" applyFont="1" applyFill="1" applyAlignment="1" applyProtection="1">
      <alignment horizontal="center" vertical="center"/>
      <protection locked="0"/>
    </xf>
    <xf numFmtId="3" fontId="44" fillId="26" borderId="0" xfId="54" applyNumberFormat="1" applyFont="1" applyFill="1" applyAlignment="1">
      <alignment horizontal="right" vertical="center"/>
    </xf>
    <xf numFmtId="37" fontId="44" fillId="26" borderId="0" xfId="29" applyNumberFormat="1" applyFont="1" applyFill="1" applyAlignment="1">
      <alignment horizontal="right" vertical="center"/>
    </xf>
    <xf numFmtId="0" fontId="44" fillId="26" borderId="0" xfId="54" applyFont="1" applyFill="1" applyProtection="1">
      <protection locked="0"/>
    </xf>
    <xf numFmtId="0" fontId="41" fillId="26" borderId="0" xfId="54" applyFont="1" applyFill="1" applyAlignment="1" applyProtection="1">
      <alignment horizontal="center" vertical="center"/>
      <protection locked="0"/>
    </xf>
    <xf numFmtId="3" fontId="41" fillId="26" borderId="0" xfId="54" applyNumberFormat="1" applyFont="1" applyFill="1" applyAlignment="1" applyProtection="1">
      <alignment horizontal="right" vertical="center"/>
      <protection locked="0"/>
    </xf>
    <xf numFmtId="37" fontId="41" fillId="26" borderId="0" xfId="29" applyNumberFormat="1" applyFont="1" applyFill="1" applyAlignment="1">
      <alignment horizontal="right" vertical="center"/>
    </xf>
    <xf numFmtId="168" fontId="41" fillId="26" borderId="0" xfId="54" applyNumberFormat="1" applyFont="1" applyFill="1" applyAlignment="1" applyProtection="1">
      <alignment horizontal="center" vertical="center"/>
      <protection locked="0"/>
    </xf>
    <xf numFmtId="166" fontId="41" fillId="26" borderId="0" xfId="29" applyNumberFormat="1" applyFont="1" applyFill="1" applyBorder="1" applyAlignment="1">
      <alignment horizontal="right" vertical="center"/>
    </xf>
    <xf numFmtId="166" fontId="41" fillId="26" borderId="0" xfId="29" applyNumberFormat="1" applyFont="1" applyFill="1" applyBorder="1" applyAlignment="1" applyProtection="1">
      <alignment horizontal="right" vertical="center"/>
    </xf>
    <xf numFmtId="3" fontId="41" fillId="26" borderId="0" xfId="29" applyNumberFormat="1" applyFont="1" applyFill="1" applyAlignment="1">
      <alignment horizontal="right" vertical="center"/>
    </xf>
    <xf numFmtId="37" fontId="41" fillId="26" borderId="0" xfId="29" applyNumberFormat="1" applyFont="1" applyFill="1" applyBorder="1" applyAlignment="1" applyProtection="1">
      <alignment horizontal="right" vertical="center"/>
    </xf>
    <xf numFmtId="3" fontId="44" fillId="26" borderId="0" xfId="54" applyNumberFormat="1" applyFont="1" applyFill="1" applyAlignment="1" applyProtection="1">
      <alignment horizontal="right" vertical="center"/>
      <protection locked="0"/>
    </xf>
    <xf numFmtId="166" fontId="44" fillId="26" borderId="0" xfId="29" applyNumberFormat="1" applyFont="1" applyFill="1" applyBorder="1" applyAlignment="1">
      <alignment horizontal="right" vertical="center"/>
    </xf>
    <xf numFmtId="166" fontId="44" fillId="26" borderId="0" xfId="29" applyNumberFormat="1" applyFont="1" applyFill="1" applyBorder="1" applyAlignment="1" applyProtection="1">
      <alignment horizontal="right" vertical="center"/>
    </xf>
    <xf numFmtId="170" fontId="41" fillId="26" borderId="0" xfId="54" applyNumberFormat="1" applyFont="1" applyFill="1" applyProtection="1">
      <protection locked="0"/>
    </xf>
    <xf numFmtId="3" fontId="44" fillId="26" borderId="0" xfId="54" quotePrefix="1" applyNumberFormat="1" applyFont="1" applyFill="1" applyAlignment="1">
      <alignment horizontal="right" vertical="center"/>
    </xf>
    <xf numFmtId="3" fontId="44" fillId="26" borderId="0" xfId="29" applyNumberFormat="1" applyFont="1" applyFill="1" applyBorder="1" applyAlignment="1" applyProtection="1">
      <alignment horizontal="right" vertical="center"/>
    </xf>
    <xf numFmtId="37" fontId="44" fillId="26" borderId="0" xfId="29" applyNumberFormat="1" applyFont="1" applyFill="1" applyBorder="1" applyAlignment="1" applyProtection="1">
      <alignment horizontal="right" vertical="center"/>
    </xf>
    <xf numFmtId="37" fontId="41" fillId="26" borderId="0" xfId="29" applyNumberFormat="1" applyFont="1" applyFill="1" applyBorder="1" applyAlignment="1">
      <alignment horizontal="right" vertical="center"/>
    </xf>
    <xf numFmtId="3" fontId="41" fillId="26" borderId="0" xfId="54" quotePrefix="1" applyNumberFormat="1" applyFont="1" applyFill="1" applyAlignment="1" applyProtection="1">
      <alignment horizontal="right" vertical="center"/>
      <protection locked="0"/>
    </xf>
    <xf numFmtId="3" fontId="41" fillId="26" borderId="0" xfId="54" applyNumberFormat="1" applyFont="1" applyFill="1" applyAlignment="1">
      <alignment horizontal="right" vertical="center"/>
    </xf>
    <xf numFmtId="1" fontId="49" fillId="26" borderId="0" xfId="54" applyNumberFormat="1" applyFont="1" applyFill="1" applyAlignment="1" applyProtection="1">
      <alignment horizontal="center" vertical="center"/>
      <protection locked="0"/>
    </xf>
    <xf numFmtId="1" fontId="41" fillId="26" borderId="0" xfId="54" applyNumberFormat="1" applyFont="1" applyFill="1" applyAlignment="1" applyProtection="1">
      <alignment horizontal="center" vertical="center"/>
      <protection locked="0"/>
    </xf>
    <xf numFmtId="173" fontId="41" fillId="26" borderId="0" xfId="54" applyNumberFormat="1" applyFont="1" applyFill="1" applyAlignment="1" applyProtection="1">
      <alignment horizontal="right" vertical="center"/>
      <protection locked="0"/>
    </xf>
    <xf numFmtId="166" fontId="44" fillId="26" borderId="0" xfId="29" applyNumberFormat="1" applyFont="1" applyFill="1" applyBorder="1" applyAlignment="1" applyProtection="1">
      <alignment horizontal="left" wrapText="1" indent="1"/>
    </xf>
    <xf numFmtId="3" fontId="41" fillId="26" borderId="0" xfId="29" applyNumberFormat="1" applyFont="1" applyFill="1" applyAlignment="1">
      <alignment horizontal="right"/>
    </xf>
    <xf numFmtId="173" fontId="41" fillId="26" borderId="0" xfId="54" applyNumberFormat="1" applyFont="1" applyFill="1" applyProtection="1">
      <protection locked="0"/>
    </xf>
    <xf numFmtId="0" fontId="41" fillId="26" borderId="0" xfId="54" applyFont="1" applyFill="1" applyAlignment="1" applyProtection="1">
      <alignment horizontal="center"/>
      <protection locked="0"/>
    </xf>
    <xf numFmtId="1" fontId="41" fillId="26" borderId="0" xfId="29" applyNumberFormat="1" applyFont="1" applyFill="1" applyBorder="1" applyAlignment="1" applyProtection="1">
      <alignment horizontal="center" vertical="center"/>
      <protection locked="0"/>
    </xf>
    <xf numFmtId="173" fontId="41" fillId="26" borderId="0" xfId="54" quotePrefix="1" applyNumberFormat="1" applyFont="1" applyFill="1" applyAlignment="1" applyProtection="1">
      <alignment horizontal="right" vertical="center"/>
      <protection locked="0"/>
    </xf>
    <xf numFmtId="1" fontId="44" fillId="26" borderId="0" xfId="54" applyNumberFormat="1" applyFont="1" applyFill="1" applyAlignment="1" applyProtection="1">
      <alignment horizontal="center" vertical="center"/>
      <protection locked="0"/>
    </xf>
    <xf numFmtId="173" fontId="44" fillId="26" borderId="0" xfId="54" applyNumberFormat="1" applyFont="1" applyFill="1" applyAlignment="1">
      <alignment horizontal="right" vertical="center"/>
    </xf>
    <xf numFmtId="173" fontId="44" fillId="26" borderId="0" xfId="54" applyNumberFormat="1" applyFont="1" applyFill="1" applyProtection="1">
      <protection locked="0"/>
    </xf>
    <xf numFmtId="170" fontId="41" fillId="26" borderId="0" xfId="29" applyNumberFormat="1" applyFont="1" applyFill="1" applyBorder="1" applyAlignment="1">
      <alignment horizontal="right" vertical="center"/>
    </xf>
    <xf numFmtId="170" fontId="41" fillId="26" borderId="0" xfId="29" applyNumberFormat="1" applyFont="1" applyFill="1" applyBorder="1" applyAlignment="1" applyProtection="1">
      <alignment horizontal="right" vertical="center"/>
    </xf>
    <xf numFmtId="173" fontId="44" fillId="26" borderId="0" xfId="54" quotePrefix="1" applyNumberFormat="1" applyFont="1" applyFill="1" applyAlignment="1">
      <alignment horizontal="right" vertical="center"/>
    </xf>
    <xf numFmtId="173" fontId="44" fillId="26" borderId="0" xfId="54" applyNumberFormat="1" applyFont="1" applyFill="1" applyAlignment="1" applyProtection="1">
      <alignment horizontal="right" vertical="center"/>
      <protection locked="0"/>
    </xf>
    <xf numFmtId="37" fontId="44" fillId="26" borderId="15" xfId="29" applyNumberFormat="1" applyFont="1" applyFill="1" applyBorder="1" applyAlignment="1">
      <alignment horizontal="right" vertical="center"/>
    </xf>
    <xf numFmtId="173" fontId="49" fillId="26" borderId="0" xfId="54" applyNumberFormat="1" applyFont="1" applyFill="1" applyProtection="1">
      <protection locked="0"/>
    </xf>
    <xf numFmtId="173" fontId="41" fillId="26" borderId="0" xfId="29" applyNumberFormat="1" applyFont="1" applyFill="1" applyBorder="1" applyProtection="1">
      <protection locked="0"/>
    </xf>
    <xf numFmtId="0" fontId="49" fillId="26" borderId="0" xfId="54" applyFont="1" applyFill="1" applyProtection="1">
      <protection locked="0"/>
    </xf>
    <xf numFmtId="3" fontId="41" fillId="26" borderId="0" xfId="54" applyNumberFormat="1" applyFont="1" applyFill="1" applyProtection="1">
      <protection locked="0"/>
    </xf>
    <xf numFmtId="170" fontId="41" fillId="26" borderId="0" xfId="29" applyNumberFormat="1" applyFont="1" applyFill="1" applyProtection="1">
      <protection locked="0"/>
    </xf>
    <xf numFmtId="0" fontId="42" fillId="26" borderId="0" xfId="46" applyFont="1" applyFill="1" applyAlignment="1">
      <alignment horizontal="right" vertical="top" readingOrder="2"/>
    </xf>
    <xf numFmtId="0" fontId="10" fillId="26" borderId="0" xfId="46" applyFont="1" applyFill="1" applyAlignment="1">
      <alignment horizontal="right" vertical="top" readingOrder="2"/>
    </xf>
    <xf numFmtId="0" fontId="40" fillId="26" borderId="0" xfId="46" applyFont="1" applyFill="1" applyAlignment="1">
      <alignment vertical="top"/>
    </xf>
    <xf numFmtId="3" fontId="40" fillId="26" borderId="0" xfId="46" applyNumberFormat="1" applyFont="1" applyFill="1" applyAlignment="1">
      <alignment vertical="top"/>
    </xf>
    <xf numFmtId="0" fontId="8" fillId="26" borderId="11" xfId="46" applyFont="1" applyFill="1" applyBorder="1" applyAlignment="1">
      <alignment horizontal="right" vertical="center" readingOrder="2"/>
    </xf>
    <xf numFmtId="0" fontId="8" fillId="26" borderId="0" xfId="46" applyFont="1" applyFill="1" applyAlignment="1">
      <alignment horizontal="right" readingOrder="2"/>
    </xf>
    <xf numFmtId="0" fontId="47" fillId="26" borderId="0" xfId="46" applyFont="1" applyFill="1" applyAlignment="1">
      <alignment horizontal="left"/>
    </xf>
    <xf numFmtId="0" fontId="6" fillId="26" borderId="0" xfId="46" applyFont="1" applyFill="1"/>
    <xf numFmtId="3" fontId="6" fillId="26" borderId="0" xfId="46" applyNumberFormat="1" applyFont="1" applyFill="1"/>
    <xf numFmtId="164" fontId="47" fillId="26" borderId="11" xfId="44" applyNumberFormat="1" applyFont="1" applyFill="1" applyBorder="1" applyAlignment="1">
      <alignment horizontal="center" vertical="center" wrapText="1"/>
    </xf>
    <xf numFmtId="164" fontId="47" fillId="26" borderId="13" xfId="44" applyNumberFormat="1" applyFont="1" applyFill="1" applyBorder="1" applyAlignment="1">
      <alignment horizontal="center" vertical="center" wrapText="1"/>
    </xf>
    <xf numFmtId="0" fontId="50" fillId="26" borderId="0" xfId="46" applyFont="1" applyFill="1"/>
    <xf numFmtId="3" fontId="50" fillId="26" borderId="0" xfId="46" applyNumberFormat="1" applyFont="1" applyFill="1"/>
    <xf numFmtId="164" fontId="20" fillId="26" borderId="0" xfId="44" applyNumberFormat="1" applyFont="1" applyFill="1" applyAlignment="1">
      <alignment horizontal="center" vertical="center" wrapText="1"/>
    </xf>
    <xf numFmtId="164" fontId="20" fillId="26" borderId="12" xfId="44" applyNumberFormat="1" applyFont="1" applyFill="1" applyBorder="1" applyAlignment="1">
      <alignment horizontal="right" vertical="center" wrapText="1"/>
    </xf>
    <xf numFmtId="0" fontId="18" fillId="26" borderId="0" xfId="46" applyFont="1" applyFill="1"/>
    <xf numFmtId="3" fontId="18" fillId="26" borderId="0" xfId="46" applyNumberFormat="1" applyFont="1" applyFill="1"/>
    <xf numFmtId="0" fontId="44" fillId="26" borderId="0" xfId="46" applyFont="1" applyFill="1" applyAlignment="1">
      <alignment horizontal="right" vertical="center" shrinkToFit="1"/>
    </xf>
    <xf numFmtId="3" fontId="44" fillId="26" borderId="0" xfId="31" applyNumberFormat="1" applyFont="1" applyFill="1" applyBorder="1" applyAlignment="1">
      <alignment horizontal="right" vertical="center"/>
    </xf>
    <xf numFmtId="166" fontId="44" fillId="26" borderId="0" xfId="31" applyNumberFormat="1" applyFont="1" applyFill="1" applyBorder="1" applyAlignment="1">
      <alignment horizontal="right" vertical="center"/>
    </xf>
    <xf numFmtId="0" fontId="16" fillId="26" borderId="0" xfId="46" applyFont="1" applyFill="1"/>
    <xf numFmtId="3" fontId="16" fillId="26" borderId="0" xfId="46" applyNumberFormat="1" applyFont="1" applyFill="1"/>
    <xf numFmtId="0" fontId="41" fillId="26" borderId="0" xfId="46" applyFont="1" applyFill="1" applyAlignment="1">
      <alignment horizontal="right" vertical="center" shrinkToFit="1"/>
    </xf>
    <xf numFmtId="3" fontId="41" fillId="26" borderId="0" xfId="31" applyNumberFormat="1" applyFont="1" applyFill="1" applyBorder="1" applyAlignment="1">
      <alignment horizontal="right" vertical="center"/>
    </xf>
    <xf numFmtId="166" fontId="41" fillId="26" borderId="0" xfId="31" applyNumberFormat="1" applyFont="1" applyFill="1" applyBorder="1" applyAlignment="1">
      <alignment horizontal="right" vertical="center"/>
    </xf>
    <xf numFmtId="0" fontId="16" fillId="26" borderId="0" xfId="46" applyFont="1" applyFill="1" applyAlignment="1">
      <alignment vertical="center"/>
    </xf>
    <xf numFmtId="170" fontId="41" fillId="26" borderId="0" xfId="31" applyNumberFormat="1" applyFont="1" applyFill="1" applyBorder="1" applyAlignment="1">
      <alignment vertical="center"/>
    </xf>
    <xf numFmtId="0" fontId="68" fillId="26" borderId="0" xfId="46" applyFont="1" applyFill="1" applyAlignment="1">
      <alignment vertical="center"/>
    </xf>
    <xf numFmtId="0" fontId="42" fillId="26" borderId="0" xfId="46" applyFont="1" applyFill="1" applyAlignment="1">
      <alignment horizontal="right" vertical="center" readingOrder="2"/>
    </xf>
    <xf numFmtId="0" fontId="43" fillId="26" borderId="11" xfId="46" applyFont="1" applyFill="1" applyBorder="1" applyAlignment="1">
      <alignment horizontal="right" vertical="center" readingOrder="2"/>
    </xf>
    <xf numFmtId="0" fontId="43" fillId="26" borderId="0" xfId="46" applyFont="1" applyFill="1" applyAlignment="1">
      <alignment horizontal="right" vertical="center" readingOrder="2"/>
    </xf>
    <xf numFmtId="0" fontId="47" fillId="26" borderId="0" xfId="46" applyFont="1" applyFill="1" applyAlignment="1">
      <alignment horizontal="left" vertical="center"/>
    </xf>
    <xf numFmtId="0" fontId="5" fillId="26" borderId="0" xfId="46" applyFont="1" applyFill="1"/>
    <xf numFmtId="3" fontId="5" fillId="26" borderId="0" xfId="46" applyNumberFormat="1" applyFont="1" applyFill="1"/>
    <xf numFmtId="0" fontId="62" fillId="26" borderId="0" xfId="46" applyFont="1" applyFill="1" applyAlignment="1">
      <alignment horizontal="right" vertical="center" shrinkToFit="1"/>
    </xf>
    <xf numFmtId="170" fontId="50" fillId="26" borderId="0" xfId="31" applyNumberFormat="1" applyFont="1" applyFill="1" applyBorder="1" applyAlignment="1">
      <alignment vertical="center"/>
    </xf>
    <xf numFmtId="0" fontId="41" fillId="26" borderId="0" xfId="46" applyFont="1" applyFill="1" applyAlignment="1">
      <alignment horizontal="right" vertical="center" wrapText="1"/>
    </xf>
    <xf numFmtId="0" fontId="44" fillId="26" borderId="0" xfId="46" applyFont="1" applyFill="1" applyAlignment="1">
      <alignment horizontal="right" vertical="center"/>
    </xf>
    <xf numFmtId="37" fontId="44" fillId="26" borderId="0" xfId="29" applyNumberFormat="1" applyFont="1" applyFill="1" applyBorder="1" applyAlignment="1">
      <alignment vertical="center"/>
    </xf>
    <xf numFmtId="0" fontId="13" fillId="26" borderId="0" xfId="46" applyFont="1" applyFill="1"/>
    <xf numFmtId="3" fontId="13" fillId="26" borderId="0" xfId="46" applyNumberFormat="1" applyFont="1" applyFill="1"/>
    <xf numFmtId="0" fontId="45" fillId="26" borderId="0" xfId="46" applyFont="1" applyFill="1" applyAlignment="1">
      <alignment horizontal="right" vertical="center" shrinkToFit="1"/>
    </xf>
    <xf numFmtId="170" fontId="45" fillId="26" borderId="0" xfId="31" applyNumberFormat="1" applyFont="1" applyFill="1" applyBorder="1" applyAlignment="1">
      <alignment vertical="center"/>
    </xf>
    <xf numFmtId="0" fontId="16" fillId="26" borderId="0" xfId="46" applyFont="1" applyFill="1" applyAlignment="1">
      <alignment vertical="top"/>
    </xf>
    <xf numFmtId="3" fontId="16" fillId="26" borderId="0" xfId="46" applyNumberFormat="1" applyFont="1" applyFill="1" applyAlignment="1">
      <alignment vertical="top"/>
    </xf>
    <xf numFmtId="37" fontId="41" fillId="26" borderId="0" xfId="29" applyNumberFormat="1" applyFont="1" applyFill="1" applyBorder="1" applyAlignment="1">
      <alignment vertical="center"/>
    </xf>
    <xf numFmtId="0" fontId="41" fillId="26" borderId="11" xfId="46" applyFont="1" applyFill="1" applyBorder="1" applyAlignment="1">
      <alignment horizontal="right" vertical="center" shrinkToFit="1"/>
    </xf>
    <xf numFmtId="3" fontId="44" fillId="26" borderId="15" xfId="31" applyNumberFormat="1" applyFont="1" applyFill="1" applyBorder="1" applyAlignment="1">
      <alignment horizontal="right" vertical="center"/>
    </xf>
    <xf numFmtId="166" fontId="41" fillId="26" borderId="15" xfId="31" applyNumberFormat="1" applyFont="1" applyFill="1" applyBorder="1" applyAlignment="1">
      <alignment horizontal="right" vertical="center"/>
    </xf>
    <xf numFmtId="166" fontId="44" fillId="26" borderId="15" xfId="31" applyNumberFormat="1" applyFont="1" applyFill="1" applyBorder="1" applyAlignment="1">
      <alignment horizontal="right" vertical="center"/>
    </xf>
    <xf numFmtId="41" fontId="5" fillId="26" borderId="0" xfId="46" applyNumberFormat="1" applyFont="1" applyFill="1"/>
    <xf numFmtId="41" fontId="9" fillId="26" borderId="0" xfId="46" applyNumberFormat="1" applyFont="1" applyFill="1"/>
    <xf numFmtId="41" fontId="6" fillId="26" borderId="0" xfId="46" applyNumberFormat="1" applyFont="1" applyFill="1"/>
    <xf numFmtId="41" fontId="11" fillId="26" borderId="0" xfId="46" applyNumberFormat="1" applyFont="1" applyFill="1"/>
    <xf numFmtId="0" fontId="48" fillId="26" borderId="0" xfId="29" applyNumberFormat="1" applyFont="1" applyFill="1" applyBorder="1" applyAlignment="1">
      <alignment horizontal="right" vertical="top" readingOrder="2"/>
    </xf>
    <xf numFmtId="0" fontId="55" fillId="26" borderId="0" xfId="0" applyFont="1" applyFill="1"/>
    <xf numFmtId="0" fontId="50" fillId="26" borderId="11" xfId="0" applyFont="1" applyFill="1" applyBorder="1"/>
    <xf numFmtId="170" fontId="50" fillId="26" borderId="0" xfId="29" applyNumberFormat="1" applyFont="1" applyFill="1" applyAlignment="1">
      <alignment horizontal="center"/>
    </xf>
    <xf numFmtId="0" fontId="56" fillId="26" borderId="0" xfId="46" applyFont="1" applyFill="1" applyAlignment="1">
      <alignment horizontal="left"/>
    </xf>
    <xf numFmtId="0" fontId="56" fillId="26" borderId="11" xfId="0" applyFont="1" applyFill="1" applyBorder="1" applyAlignment="1">
      <alignment horizontal="center" vertical="center"/>
    </xf>
    <xf numFmtId="170" fontId="56" fillId="26" borderId="13" xfId="29" applyNumberFormat="1" applyFont="1" applyFill="1" applyBorder="1" applyAlignment="1">
      <alignment horizontal="center" vertical="center"/>
    </xf>
    <xf numFmtId="170" fontId="56" fillId="26" borderId="13" xfId="29" applyNumberFormat="1" applyFont="1" applyFill="1" applyBorder="1" applyAlignment="1">
      <alignment horizontal="center" vertical="center" wrapText="1"/>
    </xf>
    <xf numFmtId="170" fontId="56" fillId="26" borderId="13" xfId="29" applyNumberFormat="1" applyFont="1" applyFill="1" applyBorder="1" applyAlignment="1">
      <alignment vertical="center"/>
    </xf>
    <xf numFmtId="0" fontId="43" fillId="26" borderId="0" xfId="0" applyFont="1" applyFill="1" applyAlignment="1">
      <alignment vertical="center"/>
    </xf>
    <xf numFmtId="3" fontId="50" fillId="26" borderId="0" xfId="29" applyNumberFormat="1" applyFont="1" applyFill="1" applyBorder="1" applyAlignment="1">
      <alignment vertical="center"/>
    </xf>
    <xf numFmtId="166" fontId="50" fillId="26" borderId="0" xfId="29" applyNumberFormat="1" applyFont="1" applyFill="1" applyBorder="1" applyAlignment="1">
      <alignment vertical="center"/>
    </xf>
    <xf numFmtId="0" fontId="50" fillId="26" borderId="0" xfId="0" applyFont="1" applyFill="1" applyAlignment="1">
      <alignment vertical="center"/>
    </xf>
    <xf numFmtId="0" fontId="43" fillId="26" borderId="0" xfId="29" applyNumberFormat="1" applyFont="1" applyFill="1" applyBorder="1" applyAlignment="1">
      <alignment horizontal="right" vertical="center" wrapText="1"/>
    </xf>
    <xf numFmtId="0" fontId="45" fillId="26" borderId="0" xfId="0" applyFont="1" applyFill="1" applyAlignment="1">
      <alignment vertical="center"/>
    </xf>
    <xf numFmtId="3" fontId="50" fillId="26" borderId="0" xfId="31" applyNumberFormat="1" applyFont="1" applyFill="1" applyBorder="1" applyAlignment="1">
      <alignment vertical="center"/>
    </xf>
    <xf numFmtId="0" fontId="48" fillId="26" borderId="0" xfId="29" applyNumberFormat="1" applyFont="1" applyFill="1" applyBorder="1" applyAlignment="1">
      <alignment horizontal="right" vertical="center" readingOrder="2"/>
    </xf>
    <xf numFmtId="0" fontId="55" fillId="26" borderId="0" xfId="0" applyFont="1" applyFill="1" applyAlignment="1">
      <alignment vertical="center"/>
    </xf>
    <xf numFmtId="170" fontId="60" fillId="26" borderId="11" xfId="29" applyNumberFormat="1" applyFont="1" applyFill="1" applyBorder="1" applyAlignment="1">
      <alignment vertical="center"/>
    </xf>
    <xf numFmtId="0" fontId="56" fillId="26" borderId="0" xfId="46" applyFont="1" applyFill="1" applyAlignment="1">
      <alignment horizontal="left" vertical="center"/>
    </xf>
    <xf numFmtId="170" fontId="50" fillId="26" borderId="0" xfId="29" applyNumberFormat="1" applyFont="1" applyFill="1" applyAlignment="1">
      <alignment vertical="center"/>
    </xf>
    <xf numFmtId="0" fontId="43" fillId="26" borderId="12" xfId="0" applyFont="1" applyFill="1" applyBorder="1" applyAlignment="1">
      <alignment vertical="center"/>
    </xf>
    <xf numFmtId="3" fontId="43" fillId="26" borderId="15" xfId="29" applyNumberFormat="1" applyFont="1" applyFill="1" applyBorder="1" applyAlignment="1">
      <alignment vertical="center"/>
    </xf>
    <xf numFmtId="170" fontId="41" fillId="26" borderId="0" xfId="29" applyNumberFormat="1" applyFont="1" applyFill="1" applyAlignment="1">
      <alignment horizontal="center"/>
    </xf>
    <xf numFmtId="170" fontId="41" fillId="26" borderId="0" xfId="29" applyNumberFormat="1" applyFont="1" applyFill="1" applyBorder="1" applyAlignment="1">
      <alignment horizontal="center"/>
    </xf>
    <xf numFmtId="0" fontId="40" fillId="26" borderId="0" xfId="0" applyFont="1" applyFill="1" applyAlignment="1" applyProtection="1">
      <alignment vertical="center"/>
      <protection locked="0"/>
    </xf>
    <xf numFmtId="0" fontId="41" fillId="26" borderId="0" xfId="0" applyFont="1" applyFill="1" applyAlignment="1" applyProtection="1">
      <alignment horizontal="right" vertical="center"/>
      <protection locked="0"/>
    </xf>
    <xf numFmtId="0" fontId="56" fillId="26" borderId="0" xfId="0" applyFont="1" applyFill="1" applyAlignment="1" applyProtection="1">
      <alignment horizontal="right" vertical="center"/>
      <protection locked="0"/>
    </xf>
    <xf numFmtId="0" fontId="6" fillId="26" borderId="0" xfId="0" applyFont="1" applyFill="1" applyAlignment="1" applyProtection="1">
      <alignment vertical="center"/>
      <protection locked="0"/>
    </xf>
    <xf numFmtId="0" fontId="5" fillId="26" borderId="0" xfId="0" applyFont="1" applyFill="1" applyAlignment="1" applyProtection="1">
      <alignment vertical="center"/>
      <protection locked="0"/>
    </xf>
    <xf numFmtId="0" fontId="43" fillId="26" borderId="11" xfId="0" applyFont="1" applyFill="1" applyBorder="1" applyAlignment="1" applyProtection="1">
      <alignment horizontal="center" vertical="center"/>
      <protection locked="0"/>
    </xf>
    <xf numFmtId="0" fontId="43" fillId="26" borderId="11" xfId="0" applyFont="1" applyFill="1" applyBorder="1" applyAlignment="1" applyProtection="1">
      <alignment horizontal="left" vertical="center"/>
      <protection locked="0"/>
    </xf>
    <xf numFmtId="3" fontId="43" fillId="26" borderId="11" xfId="0" applyNumberFormat="1" applyFont="1" applyFill="1" applyBorder="1" applyAlignment="1" applyProtection="1">
      <alignment horizontal="center" vertical="center"/>
      <protection locked="0"/>
    </xf>
    <xf numFmtId="37" fontId="43" fillId="26" borderId="11" xfId="33" applyNumberFormat="1" applyFont="1" applyFill="1" applyBorder="1" applyAlignment="1" applyProtection="1">
      <alignment horizontal="center" vertical="center"/>
      <protection locked="0"/>
    </xf>
    <xf numFmtId="0" fontId="43" fillId="26" borderId="0" xfId="0" applyFont="1" applyFill="1" applyAlignment="1" applyProtection="1">
      <alignment horizontal="center" vertical="center"/>
      <protection locked="0"/>
    </xf>
    <xf numFmtId="3" fontId="43" fillId="26" borderId="0" xfId="29" applyNumberFormat="1" applyFont="1" applyFill="1" applyBorder="1" applyAlignment="1">
      <alignment vertical="center"/>
    </xf>
    <xf numFmtId="0" fontId="9" fillId="26" borderId="0" xfId="0" applyFont="1" applyFill="1" applyAlignment="1" applyProtection="1">
      <alignment vertical="center"/>
      <protection locked="0"/>
    </xf>
    <xf numFmtId="0" fontId="50" fillId="26" borderId="0" xfId="0" applyFont="1" applyFill="1" applyAlignment="1" applyProtection="1">
      <alignment horizontal="center" vertical="center"/>
      <protection locked="0"/>
    </xf>
    <xf numFmtId="37" fontId="50" fillId="26" borderId="0" xfId="33" applyNumberFormat="1" applyFont="1" applyFill="1" applyBorder="1" applyAlignment="1">
      <alignment vertical="center"/>
    </xf>
    <xf numFmtId="37" fontId="50" fillId="26" borderId="0" xfId="29" applyNumberFormat="1" applyFont="1" applyFill="1" applyBorder="1" applyAlignment="1">
      <alignment vertical="center"/>
    </xf>
    <xf numFmtId="166" fontId="50" fillId="26" borderId="0" xfId="33" applyNumberFormat="1" applyFont="1" applyFill="1" applyBorder="1" applyAlignment="1">
      <alignment horizontal="right" vertical="center"/>
    </xf>
    <xf numFmtId="37" fontId="43" fillId="26" borderId="0" xfId="29" applyNumberFormat="1" applyFont="1" applyFill="1" applyBorder="1" applyAlignment="1">
      <alignment vertical="center"/>
    </xf>
    <xf numFmtId="0" fontId="50" fillId="26" borderId="0" xfId="0" applyFont="1" applyFill="1" applyAlignment="1" applyProtection="1">
      <alignment horizontal="right" vertical="center"/>
      <protection locked="0"/>
    </xf>
    <xf numFmtId="0" fontId="43" fillId="26" borderId="0" xfId="0" applyFont="1" applyFill="1" applyAlignment="1" applyProtection="1">
      <alignment horizontal="right" vertical="center"/>
      <protection locked="0"/>
    </xf>
    <xf numFmtId="3" fontId="9" fillId="26" borderId="0" xfId="0" applyNumberFormat="1" applyFont="1" applyFill="1" applyAlignment="1" applyProtection="1">
      <alignment vertical="center"/>
      <protection locked="0"/>
    </xf>
    <xf numFmtId="0" fontId="45" fillId="26" borderId="0" xfId="0" applyFont="1" applyFill="1" applyAlignment="1">
      <alignment horizontal="right" vertical="center" wrapText="1"/>
    </xf>
    <xf numFmtId="37" fontId="43" fillId="26" borderId="0" xfId="33" applyNumberFormat="1" applyFont="1" applyFill="1" applyBorder="1" applyAlignment="1">
      <alignment vertical="center"/>
    </xf>
    <xf numFmtId="0" fontId="43" fillId="26" borderId="0" xfId="0" applyFont="1" applyFill="1" applyAlignment="1">
      <alignment horizontal="right" vertical="center" wrapText="1"/>
    </xf>
    <xf numFmtId="0" fontId="50" fillId="26" borderId="0" xfId="0" applyFont="1" applyFill="1" applyAlignment="1">
      <alignment horizontal="right" vertical="center" wrapText="1"/>
    </xf>
    <xf numFmtId="166" fontId="43" fillId="26" borderId="0" xfId="33" applyNumberFormat="1" applyFont="1" applyFill="1" applyBorder="1" applyAlignment="1">
      <alignment horizontal="right" vertical="center"/>
    </xf>
    <xf numFmtId="0" fontId="50" fillId="26" borderId="0" xfId="0" applyFont="1" applyFill="1" applyAlignment="1" applyProtection="1">
      <alignment horizontal="center" vertical="top"/>
      <protection locked="0"/>
    </xf>
    <xf numFmtId="0" fontId="50" fillId="26" borderId="0" xfId="0" applyFont="1" applyFill="1" applyAlignment="1">
      <alignment horizontal="right" vertical="top" wrapText="1"/>
    </xf>
    <xf numFmtId="3" fontId="50" fillId="26" borderId="0" xfId="29" applyNumberFormat="1" applyFont="1" applyFill="1" applyBorder="1" applyAlignment="1">
      <alignment vertical="top"/>
    </xf>
    <xf numFmtId="166" fontId="50" fillId="26" borderId="0" xfId="33" applyNumberFormat="1" applyFont="1" applyFill="1" applyBorder="1" applyAlignment="1">
      <alignment horizontal="right" vertical="top"/>
    </xf>
    <xf numFmtId="3" fontId="43" fillId="26" borderId="15" xfId="29" applyNumberFormat="1" applyFont="1" applyFill="1" applyBorder="1" applyAlignment="1">
      <alignment horizontal="right" vertical="center"/>
    </xf>
    <xf numFmtId="37" fontId="43" fillId="26" borderId="15" xfId="29" applyNumberFormat="1" applyFont="1" applyFill="1" applyBorder="1" applyAlignment="1">
      <alignment vertical="center"/>
    </xf>
    <xf numFmtId="174" fontId="43" fillId="26" borderId="0" xfId="0" applyNumberFormat="1" applyFont="1" applyFill="1" applyAlignment="1" applyProtection="1">
      <alignment vertical="center"/>
      <protection locked="0"/>
    </xf>
    <xf numFmtId="172" fontId="50" fillId="26" borderId="0" xfId="33" applyNumberFormat="1" applyFont="1" applyFill="1" applyAlignment="1" applyProtection="1">
      <alignment horizontal="right" vertical="center"/>
      <protection locked="0"/>
    </xf>
    <xf numFmtId="37" fontId="50" fillId="26" borderId="0" xfId="33" applyNumberFormat="1" applyFont="1" applyFill="1" applyAlignment="1" applyProtection="1">
      <alignment vertical="center"/>
      <protection locked="0"/>
    </xf>
    <xf numFmtId="0" fontId="41" fillId="26" borderId="0" xfId="0" applyFont="1" applyFill="1" applyAlignment="1" applyProtection="1">
      <alignment horizontal="center" vertical="center"/>
      <protection locked="0"/>
    </xf>
    <xf numFmtId="0" fontId="43" fillId="26" borderId="0" xfId="0" applyFont="1" applyFill="1" applyAlignment="1" applyProtection="1">
      <alignment vertical="center"/>
      <protection locked="0"/>
    </xf>
    <xf numFmtId="172" fontId="41" fillId="26" borderId="0" xfId="33" applyNumberFormat="1" applyFont="1" applyFill="1" applyAlignment="1" applyProtection="1">
      <alignment horizontal="right" vertical="center"/>
      <protection locked="0"/>
    </xf>
    <xf numFmtId="37" fontId="41" fillId="26" borderId="0" xfId="33" applyNumberFormat="1" applyFont="1" applyFill="1" applyAlignment="1" applyProtection="1">
      <alignment vertical="center"/>
      <protection locked="0"/>
    </xf>
    <xf numFmtId="170" fontId="41" fillId="26" borderId="0" xfId="33" applyNumberFormat="1" applyFont="1" applyFill="1" applyAlignment="1" applyProtection="1">
      <alignment vertical="center"/>
      <protection locked="0"/>
    </xf>
    <xf numFmtId="3" fontId="41" fillId="26" borderId="0" xfId="0" applyNumberFormat="1" applyFont="1" applyFill="1" applyAlignment="1" applyProtection="1">
      <alignment vertical="center"/>
      <protection locked="0"/>
    </xf>
    <xf numFmtId="0" fontId="6" fillId="26" borderId="0" xfId="0" applyFont="1" applyFill="1" applyAlignment="1">
      <alignment horizontal="right" vertical="top"/>
    </xf>
    <xf numFmtId="0" fontId="8" fillId="26" borderId="11" xfId="0" applyFont="1" applyFill="1" applyBorder="1" applyAlignment="1" applyProtection="1">
      <alignment horizontal="right"/>
      <protection locked="0"/>
    </xf>
    <xf numFmtId="0" fontId="47" fillId="26" borderId="11" xfId="0" applyFont="1" applyFill="1" applyBorder="1" applyAlignment="1" applyProtection="1">
      <alignment horizontal="left"/>
      <protection locked="0"/>
    </xf>
    <xf numFmtId="170" fontId="43" fillId="26" borderId="11" xfId="29" applyNumberFormat="1" applyFont="1" applyFill="1" applyBorder="1" applyAlignment="1">
      <alignment horizontal="right" vertical="center" indent="2"/>
    </xf>
    <xf numFmtId="3" fontId="50" fillId="26" borderId="0" xfId="29" applyNumberFormat="1" applyFont="1" applyFill="1" applyBorder="1" applyAlignment="1">
      <alignment horizontal="right" vertical="center"/>
    </xf>
    <xf numFmtId="3" fontId="50" fillId="26" borderId="0" xfId="29" applyNumberFormat="1" applyFont="1" applyFill="1" applyBorder="1" applyAlignment="1">
      <alignment horizontal="right" vertical="center" indent="1" readingOrder="2"/>
    </xf>
    <xf numFmtId="0" fontId="6" fillId="26" borderId="0" xfId="0" applyFont="1" applyFill="1" applyAlignment="1">
      <alignment horizontal="center" vertical="center"/>
    </xf>
    <xf numFmtId="0" fontId="6" fillId="26" borderId="0" xfId="0" applyFont="1" applyFill="1" applyAlignment="1">
      <alignment vertical="center"/>
    </xf>
    <xf numFmtId="166" fontId="50" fillId="26" borderId="0" xfId="33" applyNumberFormat="1" applyFont="1" applyFill="1" applyBorder="1" applyAlignment="1">
      <alignment horizontal="right" vertical="center" indent="1"/>
    </xf>
    <xf numFmtId="0" fontId="45" fillId="26" borderId="11" xfId="0" applyFont="1" applyFill="1" applyBorder="1" applyAlignment="1">
      <alignment vertical="center"/>
    </xf>
    <xf numFmtId="3" fontId="43" fillId="26" borderId="15" xfId="29" applyNumberFormat="1" applyFont="1" applyFill="1" applyBorder="1" applyAlignment="1">
      <alignment horizontal="right" vertical="center" indent="1" readingOrder="2"/>
    </xf>
    <xf numFmtId="170" fontId="6" fillId="26" borderId="0" xfId="29" applyNumberFormat="1" applyFont="1" applyFill="1" applyBorder="1"/>
    <xf numFmtId="9" fontId="6" fillId="26" borderId="0" xfId="29" applyNumberFormat="1" applyFont="1" applyFill="1" applyBorder="1"/>
    <xf numFmtId="0" fontId="56" fillId="25" borderId="0" xfId="0" applyFont="1" applyFill="1" applyAlignment="1">
      <alignment horizontal="center"/>
    </xf>
    <xf numFmtId="0" fontId="43" fillId="26" borderId="0" xfId="0" applyFont="1" applyFill="1" applyAlignment="1">
      <alignment horizontal="center" vertical="top"/>
    </xf>
    <xf numFmtId="0" fontId="43" fillId="26" borderId="0" xfId="0" applyFont="1" applyFill="1" applyAlignment="1">
      <alignment horizontal="center" vertical="center"/>
    </xf>
    <xf numFmtId="0" fontId="56" fillId="26" borderId="0" xfId="29" applyNumberFormat="1" applyFont="1" applyFill="1" applyBorder="1" applyAlignment="1">
      <alignment horizontal="right" vertical="top" readingOrder="2"/>
    </xf>
    <xf numFmtId="0" fontId="56" fillId="26" borderId="0" xfId="29" applyNumberFormat="1" applyFont="1" applyFill="1" applyBorder="1" applyAlignment="1">
      <alignment horizontal="right" readingOrder="2"/>
    </xf>
    <xf numFmtId="170" fontId="43" fillId="26" borderId="11" xfId="29" applyNumberFormat="1" applyFont="1" applyFill="1" applyBorder="1" applyAlignment="1">
      <alignment horizontal="left"/>
    </xf>
    <xf numFmtId="170" fontId="47" fillId="26" borderId="12" xfId="29" applyNumberFormat="1" applyFont="1" applyFill="1" applyBorder="1" applyAlignment="1">
      <alignment horizontal="center" vertical="center"/>
    </xf>
    <xf numFmtId="170" fontId="47" fillId="26" borderId="11" xfId="29" applyNumberFormat="1" applyFont="1" applyFill="1" applyBorder="1" applyAlignment="1">
      <alignment horizontal="center" vertical="center"/>
    </xf>
    <xf numFmtId="170" fontId="43" fillId="26" borderId="11" xfId="29" applyNumberFormat="1" applyFont="1" applyFill="1" applyBorder="1" applyAlignment="1">
      <alignment horizontal="center"/>
    </xf>
    <xf numFmtId="170" fontId="47" fillId="26" borderId="11" xfId="29" applyNumberFormat="1" applyFont="1" applyFill="1" applyBorder="1" applyAlignment="1">
      <alignment horizontal="center"/>
    </xf>
    <xf numFmtId="3" fontId="56" fillId="26" borderId="11" xfId="29" applyNumberFormat="1" applyFont="1" applyFill="1" applyBorder="1" applyAlignment="1">
      <alignment horizontal="left"/>
    </xf>
    <xf numFmtId="0" fontId="56" fillId="26" borderId="0" xfId="54" applyFont="1" applyFill="1" applyAlignment="1">
      <alignment horizontal="right" readingOrder="2"/>
    </xf>
    <xf numFmtId="0" fontId="47" fillId="26" borderId="0" xfId="54" applyFont="1" applyFill="1" applyAlignment="1" applyProtection="1">
      <alignment horizontal="left"/>
      <protection locked="0"/>
    </xf>
    <xf numFmtId="0" fontId="47" fillId="26" borderId="13" xfId="54" applyFont="1" applyFill="1" applyBorder="1" applyAlignment="1" applyProtection="1">
      <alignment horizontal="center" vertical="center"/>
      <protection locked="0"/>
    </xf>
    <xf numFmtId="0" fontId="45" fillId="26" borderId="13" xfId="54" applyFont="1" applyFill="1" applyBorder="1" applyAlignment="1">
      <alignment horizontal="center" vertical="center"/>
    </xf>
    <xf numFmtId="0" fontId="47" fillId="26" borderId="12" xfId="54" applyFont="1" applyFill="1" applyBorder="1" applyAlignment="1" applyProtection="1">
      <alignment horizontal="center" vertical="center"/>
      <protection locked="0"/>
    </xf>
    <xf numFmtId="0" fontId="47" fillId="26" borderId="11" xfId="54" applyFont="1" applyFill="1" applyBorder="1" applyAlignment="1" applyProtection="1">
      <alignment horizontal="center" vertical="center"/>
      <protection locked="0"/>
    </xf>
    <xf numFmtId="0" fontId="47" fillId="26" borderId="12" xfId="54" applyFont="1" applyFill="1" applyBorder="1" applyAlignment="1" applyProtection="1">
      <alignment horizontal="center" vertical="center" readingOrder="1"/>
      <protection locked="0"/>
    </xf>
    <xf numFmtId="0" fontId="47" fillId="26" borderId="11" xfId="54" applyFont="1" applyFill="1" applyBorder="1" applyAlignment="1" applyProtection="1">
      <alignment horizontal="center" vertical="center" readingOrder="1"/>
      <protection locked="0"/>
    </xf>
    <xf numFmtId="173" fontId="44" fillId="26" borderId="12" xfId="54" applyNumberFormat="1" applyFont="1" applyFill="1" applyBorder="1" applyAlignment="1">
      <alignment horizontal="center" vertical="center"/>
    </xf>
    <xf numFmtId="173" fontId="44" fillId="26" borderId="12" xfId="54" applyNumberFormat="1" applyFont="1" applyFill="1" applyBorder="1" applyAlignment="1">
      <alignment vertical="center"/>
    </xf>
    <xf numFmtId="0" fontId="56" fillId="0" borderId="0" xfId="0" applyFont="1" applyAlignment="1">
      <alignment horizontal="right" vertical="top" readingOrder="2"/>
    </xf>
    <xf numFmtId="0" fontId="48" fillId="26" borderId="0" xfId="29" applyNumberFormat="1" applyFont="1" applyFill="1" applyBorder="1" applyAlignment="1">
      <alignment horizontal="right" vertical="top" readingOrder="2"/>
    </xf>
    <xf numFmtId="0" fontId="48" fillId="26" borderId="0" xfId="29" applyNumberFormat="1" applyFont="1" applyFill="1" applyBorder="1" applyAlignment="1">
      <alignment horizontal="right" vertical="center" readingOrder="2"/>
    </xf>
    <xf numFmtId="0" fontId="43" fillId="26" borderId="12" xfId="0" applyFont="1" applyFill="1" applyBorder="1" applyAlignment="1">
      <alignment horizontal="center" vertical="center"/>
    </xf>
    <xf numFmtId="0" fontId="50" fillId="26" borderId="12" xfId="0" applyFont="1" applyFill="1" applyBorder="1" applyAlignment="1">
      <alignment vertical="center"/>
    </xf>
    <xf numFmtId="0" fontId="42" fillId="26" borderId="0" xfId="0" applyFont="1" applyFill="1" applyAlignment="1" applyProtection="1">
      <alignment horizontal="right" vertical="center" readingOrder="2"/>
      <protection locked="0"/>
    </xf>
    <xf numFmtId="0" fontId="43" fillId="26" borderId="0" xfId="0" applyFont="1" applyFill="1" applyAlignment="1" applyProtection="1">
      <alignment horizontal="left" vertical="center"/>
      <protection locked="0"/>
    </xf>
    <xf numFmtId="0" fontId="43" fillId="26" borderId="13" xfId="0" applyFont="1" applyFill="1" applyBorder="1" applyAlignment="1" applyProtection="1">
      <alignment horizontal="center" vertical="center"/>
      <protection locked="0"/>
    </xf>
    <xf numFmtId="0" fontId="43" fillId="26" borderId="12" xfId="0" applyFont="1" applyFill="1" applyBorder="1" applyAlignment="1" applyProtection="1">
      <alignment horizontal="center" vertical="center"/>
      <protection locked="0"/>
    </xf>
    <xf numFmtId="0" fontId="43" fillId="26" borderId="11" xfId="0" applyFont="1" applyFill="1" applyBorder="1" applyAlignment="1" applyProtection="1">
      <alignment horizontal="center" vertical="center"/>
      <protection locked="0"/>
    </xf>
    <xf numFmtId="0" fontId="43" fillId="26" borderId="12" xfId="0" applyFont="1" applyFill="1" applyBorder="1" applyAlignment="1" applyProtection="1">
      <alignment horizontal="center" vertical="center" readingOrder="1"/>
      <protection locked="0"/>
    </xf>
    <xf numFmtId="0" fontId="43" fillId="26" borderId="11" xfId="0" applyFont="1" applyFill="1" applyBorder="1" applyAlignment="1" applyProtection="1">
      <alignment horizontal="center" vertical="center" readingOrder="1"/>
      <protection locked="0"/>
    </xf>
    <xf numFmtId="0" fontId="56" fillId="26" borderId="0" xfId="0" applyFont="1" applyFill="1" applyAlignment="1" applyProtection="1">
      <alignment horizontal="right" vertical="top" readingOrder="2"/>
      <protection locked="0"/>
    </xf>
    <xf numFmtId="0" fontId="43" fillId="26" borderId="11" xfId="29" applyNumberFormat="1" applyFont="1" applyFill="1" applyBorder="1" applyAlignment="1">
      <alignment horizontal="center" vertical="center"/>
    </xf>
    <xf numFmtId="0" fontId="43" fillId="26" borderId="11" xfId="0" applyFont="1" applyFill="1" applyBorder="1" applyAlignment="1">
      <alignment horizontal="center" vertical="center"/>
    </xf>
    <xf numFmtId="170" fontId="43" fillId="26" borderId="0" xfId="29" applyNumberFormat="1" applyFont="1" applyFill="1" applyBorder="1" applyAlignment="1">
      <alignment horizontal="center" vertical="center"/>
    </xf>
    <xf numFmtId="170" fontId="43" fillId="26" borderId="11" xfId="29" applyNumberFormat="1" applyFont="1" applyFill="1" applyBorder="1" applyAlignment="1">
      <alignment horizontal="center" vertical="center"/>
    </xf>
    <xf numFmtId="0" fontId="43" fillId="26" borderId="0" xfId="0" applyFont="1" applyFill="1" applyAlignment="1">
      <alignment horizontal="right"/>
    </xf>
    <xf numFmtId="0" fontId="56" fillId="26" borderId="0" xfId="52" applyFont="1" applyFill="1" applyAlignment="1" applyProtection="1">
      <alignment horizontal="right" vertical="top" readingOrder="2"/>
      <protection locked="0"/>
    </xf>
    <xf numFmtId="0" fontId="56" fillId="26" borderId="0" xfId="54" quotePrefix="1" applyFont="1" applyFill="1" applyAlignment="1">
      <alignment horizontal="right" vertical="top" readingOrder="2"/>
    </xf>
    <xf numFmtId="0" fontId="56" fillId="26" borderId="0" xfId="54" applyFont="1" applyFill="1" applyAlignment="1">
      <alignment horizontal="right" vertical="top" readingOrder="2"/>
    </xf>
    <xf numFmtId="0" fontId="56" fillId="26" borderId="0" xfId="0" applyFont="1" applyFill="1" applyAlignment="1">
      <alignment horizontal="right" vertical="top" wrapText="1"/>
    </xf>
    <xf numFmtId="0" fontId="56" fillId="26" borderId="0" xfId="0" applyFont="1" applyFill="1" applyAlignment="1">
      <alignment horizontal="right" vertical="top" readingOrder="2"/>
    </xf>
    <xf numFmtId="0" fontId="61" fillId="26" borderId="0" xfId="0" applyFont="1" applyFill="1" applyAlignment="1">
      <alignment horizontal="right" vertical="top"/>
    </xf>
    <xf numFmtId="43" fontId="60" fillId="26" borderId="0" xfId="0" applyNumberFormat="1" applyFont="1" applyFill="1" applyAlignment="1">
      <alignment horizontal="right" vertical="center" wrapText="1"/>
    </xf>
    <xf numFmtId="0" fontId="61" fillId="26" borderId="0" xfId="54" applyFont="1" applyFill="1" applyAlignment="1">
      <alignment horizontal="right" vertical="top"/>
    </xf>
    <xf numFmtId="0" fontId="56" fillId="26" borderId="0" xfId="54" applyFont="1" applyFill="1" applyAlignment="1">
      <alignment horizontal="right" vertical="top" wrapText="1"/>
    </xf>
    <xf numFmtId="0" fontId="56" fillId="26" borderId="0" xfId="54" applyFont="1" applyFill="1" applyAlignment="1" applyProtection="1">
      <alignment horizontal="right" vertical="top" readingOrder="2"/>
      <protection locked="0"/>
    </xf>
    <xf numFmtId="38" fontId="43" fillId="25" borderId="11" xfId="54" applyNumberFormat="1" applyFont="1" applyFill="1" applyBorder="1" applyAlignment="1">
      <alignment horizontal="left"/>
    </xf>
    <xf numFmtId="0" fontId="5" fillId="26" borderId="0" xfId="54" applyFont="1" applyFill="1" applyAlignment="1">
      <alignment horizontal="right" wrapText="1"/>
    </xf>
    <xf numFmtId="0" fontId="43" fillId="26" borderId="0" xfId="0" applyFont="1" applyFill="1" applyAlignment="1">
      <alignment horizontal="left" vertical="center"/>
    </xf>
  </cellXfs>
  <cellStyles count="99">
    <cellStyle name="20% - Accent1" xfId="1" builtinId="30" customBuiltin="1"/>
    <cellStyle name="20% - Accent1 2" xfId="76" xr:uid="{00000000-0005-0000-0000-000001000000}"/>
    <cellStyle name="20% - Accent2" xfId="2" builtinId="34" customBuiltin="1"/>
    <cellStyle name="20% - Accent2 2" xfId="80" xr:uid="{00000000-0005-0000-0000-000003000000}"/>
    <cellStyle name="20% - Accent3" xfId="3" builtinId="38" customBuiltin="1"/>
    <cellStyle name="20% - Accent3 2" xfId="84" xr:uid="{00000000-0005-0000-0000-000005000000}"/>
    <cellStyle name="20% - Accent4" xfId="4" builtinId="42" customBuiltin="1"/>
    <cellStyle name="20% - Accent4 2" xfId="88" xr:uid="{00000000-0005-0000-0000-000007000000}"/>
    <cellStyle name="20% - Accent5" xfId="5" builtinId="46" customBuiltin="1"/>
    <cellStyle name="20% - Accent5 2" xfId="92" xr:uid="{00000000-0005-0000-0000-000009000000}"/>
    <cellStyle name="20% - Accent6" xfId="6" builtinId="50" customBuiltin="1"/>
    <cellStyle name="20% - Accent6 2" xfId="96" xr:uid="{00000000-0005-0000-0000-00000B000000}"/>
    <cellStyle name="40% - Accent1" xfId="7" builtinId="31" customBuiltin="1"/>
    <cellStyle name="40% - Accent1 2" xfId="77" xr:uid="{00000000-0005-0000-0000-00000D000000}"/>
    <cellStyle name="40% - Accent2" xfId="8" builtinId="35" customBuiltin="1"/>
    <cellStyle name="40% - Accent2 2" xfId="81" xr:uid="{00000000-0005-0000-0000-00000F000000}"/>
    <cellStyle name="40% - Accent3" xfId="9" builtinId="39" customBuiltin="1"/>
    <cellStyle name="40% - Accent3 2" xfId="85" xr:uid="{00000000-0005-0000-0000-000011000000}"/>
    <cellStyle name="40% - Accent4" xfId="10" builtinId="43" customBuiltin="1"/>
    <cellStyle name="40% - Accent4 2" xfId="89" xr:uid="{00000000-0005-0000-0000-000013000000}"/>
    <cellStyle name="40% - Accent5" xfId="11" builtinId="47" customBuiltin="1"/>
    <cellStyle name="40% - Accent5 2" xfId="93" xr:uid="{00000000-0005-0000-0000-000015000000}"/>
    <cellStyle name="40% - Accent6" xfId="12" builtinId="51" customBuiltin="1"/>
    <cellStyle name="40% - Accent6 2" xfId="97" xr:uid="{00000000-0005-0000-0000-000017000000}"/>
    <cellStyle name="60% - Accent1" xfId="13" builtinId="32" customBuiltin="1"/>
    <cellStyle name="60% - Accent1 2" xfId="78" xr:uid="{00000000-0005-0000-0000-000019000000}"/>
    <cellStyle name="60% - Accent2" xfId="14" builtinId="36" customBuiltin="1"/>
    <cellStyle name="60% - Accent2 2" xfId="82" xr:uid="{00000000-0005-0000-0000-00001B000000}"/>
    <cellStyle name="60% - Accent3" xfId="15" builtinId="40" customBuiltin="1"/>
    <cellStyle name="60% - Accent3 2" xfId="86" xr:uid="{00000000-0005-0000-0000-00001D000000}"/>
    <cellStyle name="60% - Accent4" xfId="16" builtinId="44" customBuiltin="1"/>
    <cellStyle name="60% - Accent4 2" xfId="90" xr:uid="{00000000-0005-0000-0000-00001F000000}"/>
    <cellStyle name="60% - Accent5" xfId="17" builtinId="48" customBuiltin="1"/>
    <cellStyle name="60% - Accent5 2" xfId="94" xr:uid="{00000000-0005-0000-0000-000021000000}"/>
    <cellStyle name="60% - Accent6" xfId="18" builtinId="52" customBuiltin="1"/>
    <cellStyle name="60% - Accent6 2" xfId="98" xr:uid="{00000000-0005-0000-0000-000023000000}"/>
    <cellStyle name="a1" xfId="19" xr:uid="{00000000-0005-0000-0000-000024000000}"/>
    <cellStyle name="Accent1" xfId="20" builtinId="29" customBuiltin="1"/>
    <cellStyle name="Accent1 2" xfId="75" xr:uid="{00000000-0005-0000-0000-000026000000}"/>
    <cellStyle name="Accent2" xfId="21" builtinId="33" customBuiltin="1"/>
    <cellStyle name="Accent2 2" xfId="79" xr:uid="{00000000-0005-0000-0000-000028000000}"/>
    <cellStyle name="Accent3" xfId="22" builtinId="37" customBuiltin="1"/>
    <cellStyle name="Accent3 2" xfId="83" xr:uid="{00000000-0005-0000-0000-00002A000000}"/>
    <cellStyle name="Accent4" xfId="23" builtinId="41" customBuiltin="1"/>
    <cellStyle name="Accent4 2" xfId="87" xr:uid="{00000000-0005-0000-0000-00002C000000}"/>
    <cellStyle name="Accent5" xfId="24" builtinId="45" customBuiltin="1"/>
    <cellStyle name="Accent5 2" xfId="91" xr:uid="{00000000-0005-0000-0000-00002E000000}"/>
    <cellStyle name="Accent6" xfId="25" builtinId="49" customBuiltin="1"/>
    <cellStyle name="Accent6 2" xfId="95" xr:uid="{00000000-0005-0000-0000-000030000000}"/>
    <cellStyle name="Bad" xfId="26" builtinId="27" customBuiltin="1"/>
    <cellStyle name="Bad 2" xfId="64" xr:uid="{00000000-0005-0000-0000-000032000000}"/>
    <cellStyle name="Calculation" xfId="27" builtinId="22" customBuiltin="1"/>
    <cellStyle name="Calculation 2" xfId="68" xr:uid="{00000000-0005-0000-0000-000034000000}"/>
    <cellStyle name="Check Cell" xfId="28" builtinId="23" customBuiltin="1"/>
    <cellStyle name="Check Cell 2" xfId="70" xr:uid="{00000000-0005-0000-0000-000036000000}"/>
    <cellStyle name="Comma" xfId="29" builtinId="3"/>
    <cellStyle name="Comma 2" xfId="30" xr:uid="{00000000-0005-0000-0000-000038000000}"/>
    <cellStyle name="Comma 2 2" xfId="56" xr:uid="{00000000-0005-0000-0000-000039000000}"/>
    <cellStyle name="Comma 3" xfId="31" xr:uid="{00000000-0005-0000-0000-00003A000000}"/>
    <cellStyle name="Comma 3 2" xfId="55" xr:uid="{00000000-0005-0000-0000-00003B000000}"/>
    <cellStyle name="Comma 4" xfId="32" xr:uid="{00000000-0005-0000-0000-00003C000000}"/>
    <cellStyle name="Comma 5" xfId="33" xr:uid="{00000000-0005-0000-0000-00003D000000}"/>
    <cellStyle name="Comma 5 2" xfId="53" xr:uid="{00000000-0005-0000-0000-00003E000000}"/>
    <cellStyle name="Explanatory Text" xfId="34" builtinId="53" customBuiltin="1"/>
    <cellStyle name="Explanatory Text 2" xfId="73" xr:uid="{00000000-0005-0000-0000-000040000000}"/>
    <cellStyle name="Good" xfId="35" builtinId="26" customBuiltin="1"/>
    <cellStyle name="Good 2" xfId="63" xr:uid="{00000000-0005-0000-0000-000042000000}"/>
    <cellStyle name="Heading 1" xfId="36" builtinId="16" customBuiltin="1"/>
    <cellStyle name="Heading 1 2" xfId="59" xr:uid="{00000000-0005-0000-0000-000044000000}"/>
    <cellStyle name="Heading 2" xfId="37" builtinId="17" customBuiltin="1"/>
    <cellStyle name="Heading 2 2" xfId="60" xr:uid="{00000000-0005-0000-0000-000046000000}"/>
    <cellStyle name="Heading 3" xfId="38" builtinId="18" customBuiltin="1"/>
    <cellStyle name="Heading 3 2" xfId="61" xr:uid="{00000000-0005-0000-0000-000048000000}"/>
    <cellStyle name="Heading 4" xfId="39" builtinId="19" customBuiltin="1"/>
    <cellStyle name="Heading 4 2" xfId="62" xr:uid="{00000000-0005-0000-0000-00004A000000}"/>
    <cellStyle name="Input" xfId="40" builtinId="20" customBuiltin="1"/>
    <cellStyle name="Input 2" xfId="66" xr:uid="{00000000-0005-0000-0000-00004C000000}"/>
    <cellStyle name="Linked Cell" xfId="41" builtinId="24" customBuiltin="1"/>
    <cellStyle name="Linked Cell 2" xfId="69" xr:uid="{00000000-0005-0000-0000-00004E000000}"/>
    <cellStyle name="MS_Arabic" xfId="42" xr:uid="{00000000-0005-0000-0000-00004F000000}"/>
    <cellStyle name="Neutral" xfId="43" builtinId="28" customBuiltin="1"/>
    <cellStyle name="Neutral 2" xfId="65" xr:uid="{00000000-0005-0000-0000-000051000000}"/>
    <cellStyle name="Normal" xfId="0" builtinId="0"/>
    <cellStyle name="Normal 2" xfId="44" xr:uid="{00000000-0005-0000-0000-000053000000}"/>
    <cellStyle name="Normal 2 2" xfId="54" xr:uid="{00000000-0005-0000-0000-000054000000}"/>
    <cellStyle name="Normal 2 4" xfId="45" xr:uid="{00000000-0005-0000-0000-000055000000}"/>
    <cellStyle name="Normal 3" xfId="52" xr:uid="{00000000-0005-0000-0000-000056000000}"/>
    <cellStyle name="Normal 4" xfId="57" xr:uid="{00000000-0005-0000-0000-000057000000}"/>
    <cellStyle name="Normal_الأصلية والمناقلات" xfId="46" xr:uid="{00000000-0005-0000-0000-000058000000}"/>
    <cellStyle name="Note" xfId="47" builtinId="10" customBuiltin="1"/>
    <cellStyle name="Note 2" xfId="72" xr:uid="{00000000-0005-0000-0000-00005B000000}"/>
    <cellStyle name="Output" xfId="48" builtinId="21" customBuiltin="1"/>
    <cellStyle name="Output 2" xfId="67" xr:uid="{00000000-0005-0000-0000-00005D000000}"/>
    <cellStyle name="Title" xfId="49" builtinId="15" customBuiltin="1"/>
    <cellStyle name="Title 2" xfId="58" xr:uid="{00000000-0005-0000-0000-00005F000000}"/>
    <cellStyle name="Total" xfId="50" builtinId="25" customBuiltin="1"/>
    <cellStyle name="Total 2" xfId="74" xr:uid="{00000000-0005-0000-0000-000061000000}"/>
    <cellStyle name="Warning Text" xfId="51" builtinId="11" customBuiltin="1"/>
    <cellStyle name="Warning Text 2" xfId="71" xr:uid="{00000000-0005-0000-0000-000063000000}"/>
  </cellStyles>
  <dxfs count="0"/>
  <tableStyles count="0" defaultTableStyle="TableStyleMedium9"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361951</xdr:colOff>
      <xdr:row>39</xdr:row>
      <xdr:rowOff>152401</xdr:rowOff>
    </xdr:from>
    <xdr:to>
      <xdr:col>4</xdr:col>
      <xdr:colOff>962025</xdr:colOff>
      <xdr:row>41</xdr:row>
      <xdr:rowOff>114301</xdr:rowOff>
    </xdr:to>
    <xdr:sp macro="" textlink="">
      <xdr:nvSpPr>
        <xdr:cNvPr id="28673" name="Rectangle 1">
          <a:extLst>
            <a:ext uri="{FF2B5EF4-FFF2-40B4-BE49-F238E27FC236}">
              <a16:creationId xmlns:a16="http://schemas.microsoft.com/office/drawing/2014/main" id="{00000000-0008-0000-0100-000001700000}"/>
            </a:ext>
          </a:extLst>
        </xdr:cNvPr>
        <xdr:cNvSpPr>
          <a:spLocks noChangeArrowheads="1"/>
        </xdr:cNvSpPr>
      </xdr:nvSpPr>
      <xdr:spPr bwMode="auto">
        <a:xfrm>
          <a:off x="9205083825" y="8810626"/>
          <a:ext cx="1724024" cy="495300"/>
        </a:xfrm>
        <a:prstGeom prst="rect">
          <a:avLst/>
        </a:prstGeom>
        <a:noFill/>
        <a:ln w="9525">
          <a:noFill/>
          <a:miter lim="800000"/>
          <a:headEnd/>
          <a:tailEnd/>
        </a:ln>
      </xdr:spPr>
      <xdr:txBody>
        <a:bodyPr vertOverflow="clip" wrap="square" lIns="36576" tIns="36576" rIns="36576" bIns="0" anchor="ctr" upright="1"/>
        <a:lstStyle/>
        <a:p>
          <a:pPr algn="ctr" rtl="0">
            <a:defRPr sz="1000"/>
          </a:pPr>
          <a:r>
            <a:rPr lang="ar-BH" sz="1400" b="0" i="0" strike="noStrike">
              <a:solidFill>
                <a:srgbClr val="000000"/>
              </a:solidFill>
              <a:cs typeface="+mj-cs"/>
            </a:rPr>
            <a:t>أ</a:t>
          </a:r>
          <a:r>
            <a:rPr lang="ar-BH" sz="1400" b="1" i="0" strike="noStrike">
              <a:solidFill>
                <a:srgbClr val="000000"/>
              </a:solidFill>
              <a:cs typeface="+mj-cs"/>
            </a:rPr>
            <a:t>حمد بن محمد آل خليفة</a:t>
          </a:r>
        </a:p>
        <a:p>
          <a:pPr algn="ctr" rtl="0">
            <a:defRPr sz="1000"/>
          </a:pPr>
          <a:r>
            <a:rPr lang="ar-BH" sz="1400" b="1" i="0" strike="noStrike">
              <a:solidFill>
                <a:srgbClr val="000000"/>
              </a:solidFill>
              <a:cs typeface="+mj-cs"/>
            </a:rPr>
            <a:t>وزير الماليـة</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68509</xdr:colOff>
      <xdr:row>15</xdr:row>
      <xdr:rowOff>67299</xdr:rowOff>
    </xdr:from>
    <xdr:to>
      <xdr:col>8</xdr:col>
      <xdr:colOff>884463</xdr:colOff>
      <xdr:row>25</xdr:row>
      <xdr:rowOff>137584</xdr:rowOff>
    </xdr:to>
    <xdr:sp macro="" textlink="">
      <xdr:nvSpPr>
        <xdr:cNvPr id="29699" name="Rectangle 3">
          <a:extLst>
            <a:ext uri="{FF2B5EF4-FFF2-40B4-BE49-F238E27FC236}">
              <a16:creationId xmlns:a16="http://schemas.microsoft.com/office/drawing/2014/main" id="{00000000-0008-0000-0600-000003740000}"/>
            </a:ext>
          </a:extLst>
        </xdr:cNvPr>
        <xdr:cNvSpPr>
          <a:spLocks noChangeArrowheads="1"/>
        </xdr:cNvSpPr>
      </xdr:nvSpPr>
      <xdr:spPr bwMode="auto">
        <a:xfrm>
          <a:off x="10398214204" y="4342966"/>
          <a:ext cx="10415037" cy="2091701"/>
        </a:xfrm>
        <a:prstGeom prst="rect">
          <a:avLst/>
        </a:prstGeom>
        <a:solidFill>
          <a:srgbClr val="FFFFFF"/>
        </a:solidFill>
        <a:ln w="9525">
          <a:noFill/>
          <a:miter lim="800000"/>
          <a:headEnd/>
          <a:tailEnd/>
        </a:ln>
      </xdr:spPr>
      <xdr:txBody>
        <a:bodyPr vertOverflow="clip" wrap="square" lIns="0" tIns="36576" rIns="36576" bIns="0" anchor="t" upright="1"/>
        <a:lstStyle/>
        <a:p>
          <a:pPr algn="r" rtl="0">
            <a:defRPr sz="1000"/>
          </a:pPr>
          <a:r>
            <a:rPr lang="ar-BH" sz="1200" b="1" i="0" u="sng" strike="noStrike">
              <a:solidFill>
                <a:srgbClr val="000000"/>
              </a:solidFill>
              <a:cs typeface="+mj-cs"/>
            </a:rPr>
            <a:t>الاعتمادات الأصلية:</a:t>
          </a:r>
          <a:endParaRPr lang="ar-BH" sz="1200" b="0" i="0" u="sng" strike="noStrike">
            <a:solidFill>
              <a:srgbClr val="000000"/>
            </a:solidFill>
            <a:cs typeface="+mj-cs"/>
          </a:endParaRPr>
        </a:p>
        <a:p>
          <a:pPr algn="r" rtl="1">
            <a:defRPr sz="1000"/>
          </a:pPr>
          <a:r>
            <a:rPr lang="ar-BH" sz="1200" b="0" i="0" strike="noStrike">
              <a:solidFill>
                <a:srgbClr val="000000"/>
              </a:solidFill>
              <a:cs typeface="+mj-cs"/>
            </a:rPr>
            <a:t>هي تقدير المصروفات للسنة المالية 2013 المعتمدة للدولة في القانون رقم (17) لسنة 2013 باعتماد الميزانية العامة للدولة للسنتين الماليتين 2013 و2014. </a:t>
          </a:r>
        </a:p>
        <a:p>
          <a:pPr algn="r" rtl="1">
            <a:defRPr sz="1000"/>
          </a:pPr>
          <a:endParaRPr lang="ar-BH" sz="1200" b="0" i="0" strike="noStrike">
            <a:solidFill>
              <a:srgbClr val="000000"/>
            </a:solidFill>
            <a:cs typeface="+mj-cs"/>
          </a:endParaRPr>
        </a:p>
        <a:p>
          <a:pPr rtl="1"/>
          <a:r>
            <a:rPr lang="ar-BH" sz="1200" b="1" i="0" u="none" strike="noStrike">
              <a:solidFill>
                <a:sysClr val="windowText" lastClr="000000"/>
              </a:solidFill>
              <a:effectLst/>
              <a:latin typeface="+mn-lt"/>
              <a:ea typeface="+mn-ea"/>
              <a:cs typeface="+mj-cs"/>
            </a:rPr>
            <a:t>ا</a:t>
          </a:r>
          <a:r>
            <a:rPr lang="ar-BH" sz="1200" b="1" i="0" u="sng" strike="noStrike">
              <a:solidFill>
                <a:sysClr val="windowText" lastClr="000000"/>
              </a:solidFill>
              <a:effectLst/>
              <a:latin typeface="+mn-lt"/>
              <a:ea typeface="+mn-ea"/>
              <a:cs typeface="+mj-cs"/>
            </a:rPr>
            <a:t>لاعتماد</a:t>
          </a:r>
          <a:r>
            <a:rPr lang="ar-BH" sz="1200" b="1" i="0" u="sng" strike="noStrike" baseline="0">
              <a:solidFill>
                <a:sysClr val="windowText" lastClr="000000"/>
              </a:solidFill>
              <a:effectLst/>
              <a:latin typeface="+mn-lt"/>
              <a:ea typeface="+mn-ea"/>
              <a:cs typeface="+mj-cs"/>
            </a:rPr>
            <a:t> الإضافي:</a:t>
          </a:r>
          <a:endParaRPr lang="ar-BH" sz="1200" b="1" u="sng" strike="noStrike">
            <a:solidFill>
              <a:sysClr val="windowText" lastClr="000000"/>
            </a:solidFill>
            <a:effectLst/>
            <a:cs typeface="+mj-cs"/>
          </a:endParaRPr>
        </a:p>
        <a:p>
          <a:pPr rtl="1"/>
          <a:r>
            <a:rPr lang="ar-SA" sz="1200" b="0" i="0" u="none" strike="noStrike">
              <a:solidFill>
                <a:sysClr val="windowText" lastClr="000000"/>
              </a:solidFill>
              <a:cs typeface="+mj-cs"/>
            </a:rPr>
            <a:t>لا توجد إعتمادات إضافية</a:t>
          </a:r>
          <a:r>
            <a:rPr lang="ar-SA" sz="1200" b="0" i="0" u="none" strike="noStrike" baseline="0">
              <a:solidFill>
                <a:sysClr val="windowText" lastClr="000000"/>
              </a:solidFill>
              <a:cs typeface="+mj-cs"/>
            </a:rPr>
            <a:t> للسنة المالية </a:t>
          </a:r>
          <a:r>
            <a:rPr lang="ar-SA" sz="1200" b="0" i="0" u="none" strike="noStrike">
              <a:solidFill>
                <a:sysClr val="windowText" lastClr="000000"/>
              </a:solidFill>
              <a:cs typeface="+mj-cs"/>
            </a:rPr>
            <a:t>2013.</a:t>
          </a:r>
        </a:p>
        <a:p>
          <a:pPr rtl="1"/>
          <a:endParaRPr lang="ar-BH" sz="1200" b="0" i="0" strike="noStrike">
            <a:solidFill>
              <a:srgbClr val="000000"/>
            </a:solidFill>
            <a:cs typeface="+mj-cs"/>
          </a:endParaRPr>
        </a:p>
        <a:p>
          <a:pPr algn="r" rtl="0">
            <a:defRPr sz="1000"/>
          </a:pPr>
          <a:r>
            <a:rPr lang="ar-BH" sz="1200" b="1" i="0" u="sng" strike="noStrike">
              <a:solidFill>
                <a:srgbClr val="000000"/>
              </a:solidFill>
              <a:cs typeface="+mj-cs"/>
            </a:rPr>
            <a:t>تعديل الميزانية:</a:t>
          </a:r>
          <a:endParaRPr lang="ar-BH" sz="1200" b="0" i="0" strike="noStrike">
            <a:solidFill>
              <a:srgbClr val="000000"/>
            </a:solidFill>
            <a:cs typeface="+mj-cs"/>
          </a:endParaRPr>
        </a:p>
        <a:p>
          <a:pPr algn="r" rtl="0">
            <a:defRPr sz="1000"/>
          </a:pPr>
          <a:r>
            <a:rPr lang="ar-BH" sz="1200" b="0" i="0" strike="noStrike">
              <a:solidFill>
                <a:srgbClr val="000000"/>
              </a:solidFill>
              <a:cs typeface="+mj-cs"/>
            </a:rPr>
            <a:t>تشمل المناقلات التي تتم بين اعتمادات الميزانية.</a:t>
          </a:r>
        </a:p>
        <a:p>
          <a:pPr algn="r" rtl="0">
            <a:defRPr sz="1000"/>
          </a:pPr>
          <a:endParaRPr lang="ar-BH" sz="1200" b="0" i="0" strike="noStrike">
            <a:solidFill>
              <a:srgbClr val="000000"/>
            </a:solidFill>
            <a:cs typeface="+mj-cs"/>
          </a:endParaRPr>
        </a:p>
        <a:p>
          <a:pPr algn="r" rtl="0">
            <a:defRPr sz="1000"/>
          </a:pPr>
          <a:r>
            <a:rPr lang="ar-BH" sz="1200" b="1" i="0" u="sng" strike="noStrike">
              <a:solidFill>
                <a:srgbClr val="000000"/>
              </a:solidFill>
              <a:cs typeface="+mj-cs"/>
            </a:rPr>
            <a:t>الاعتمادات المدورة:</a:t>
          </a:r>
          <a:endParaRPr lang="ar-BH" sz="1200" b="0" i="0" strike="noStrike">
            <a:solidFill>
              <a:srgbClr val="000000"/>
            </a:solidFill>
            <a:cs typeface="+mj-cs"/>
          </a:endParaRPr>
        </a:p>
        <a:p>
          <a:pPr algn="r" rtl="0">
            <a:defRPr sz="1000"/>
          </a:pPr>
          <a:r>
            <a:rPr lang="ar-BH" sz="1200" b="0" i="0" strike="noStrike">
              <a:solidFill>
                <a:srgbClr val="000000"/>
              </a:solidFill>
              <a:cs typeface="+mj-cs"/>
            </a:rPr>
            <a:t>هي الاعتمادات المتبقية التي لم يتم صرفها في السنة المالية الماضية، والتي ووفق على تدوير مبالغها وإضافتها إلى اعتمادات السنة الجارية بناءاً على موافقة وزارة المالية.</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12</xdr:col>
      <xdr:colOff>400050</xdr:colOff>
      <xdr:row>0</xdr:row>
      <xdr:rowOff>200025</xdr:rowOff>
    </xdr:to>
    <xdr:sp macro="" textlink="">
      <xdr:nvSpPr>
        <xdr:cNvPr id="233907" name="Text Box 15">
          <a:extLst>
            <a:ext uri="{FF2B5EF4-FFF2-40B4-BE49-F238E27FC236}">
              <a16:creationId xmlns:a16="http://schemas.microsoft.com/office/drawing/2014/main" id="{00000000-0008-0000-0A00-0000B3910300}"/>
            </a:ext>
          </a:extLst>
        </xdr:cNvPr>
        <xdr:cNvSpPr txBox="1">
          <a:spLocks noChangeArrowheads="1"/>
        </xdr:cNvSpPr>
      </xdr:nvSpPr>
      <xdr:spPr bwMode="auto">
        <a:xfrm>
          <a:off x="1483423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12</xdr:col>
      <xdr:colOff>323850</xdr:colOff>
      <xdr:row>19</xdr:row>
      <xdr:rowOff>0</xdr:rowOff>
    </xdr:from>
    <xdr:to>
      <xdr:col>12</xdr:col>
      <xdr:colOff>400050</xdr:colOff>
      <xdr:row>19</xdr:row>
      <xdr:rowOff>200025</xdr:rowOff>
    </xdr:to>
    <xdr:sp macro="" textlink="">
      <xdr:nvSpPr>
        <xdr:cNvPr id="233908" name="Text Box 17">
          <a:extLst>
            <a:ext uri="{FF2B5EF4-FFF2-40B4-BE49-F238E27FC236}">
              <a16:creationId xmlns:a16="http://schemas.microsoft.com/office/drawing/2014/main" id="{00000000-0008-0000-0A00-0000B4910300}"/>
            </a:ext>
          </a:extLst>
        </xdr:cNvPr>
        <xdr:cNvSpPr txBox="1">
          <a:spLocks noChangeArrowheads="1"/>
        </xdr:cNvSpPr>
      </xdr:nvSpPr>
      <xdr:spPr bwMode="auto">
        <a:xfrm>
          <a:off x="148342350" y="2924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0B00-000002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0B00-000003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0B00-000004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0B00-000005000000}"/>
            </a:ext>
          </a:extLst>
        </xdr:cNvPr>
        <xdr:cNvSpPr>
          <a:spLocks noChangeArrowheads="1"/>
        </xdr:cNvSpPr>
      </xdr:nvSpPr>
      <xdr:spPr bwMode="auto">
        <a:xfrm>
          <a:off x="81149952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0B00-000006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0B00-000007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0B00-000008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0B00-000009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0B00-00000A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0B00-00000B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0B00-00000C000000}"/>
            </a:ext>
          </a:extLst>
        </xdr:cNvPr>
        <xdr:cNvSpPr>
          <a:spLocks noChangeArrowheads="1"/>
        </xdr:cNvSpPr>
      </xdr:nvSpPr>
      <xdr:spPr bwMode="auto">
        <a:xfrm>
          <a:off x="81144999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0B00-00000D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0B00-00000E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0B00-00000F000000}"/>
            </a:ext>
          </a:extLst>
        </xdr:cNvPr>
        <xdr:cNvSpPr>
          <a:spLocks noChangeArrowheads="1" noChangeShapeType="1" noTextEdit="1"/>
        </xdr:cNvSpPr>
      </xdr:nvSpPr>
      <xdr:spPr bwMode="auto">
        <a:xfrm>
          <a:off x="81149952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12</xdr:col>
      <xdr:colOff>323850</xdr:colOff>
      <xdr:row>0</xdr:row>
      <xdr:rowOff>0</xdr:rowOff>
    </xdr:from>
    <xdr:ext cx="76200" cy="200025"/>
    <xdr:sp macro="" textlink="">
      <xdr:nvSpPr>
        <xdr:cNvPr id="16" name="Text Box 15">
          <a:extLst>
            <a:ext uri="{FF2B5EF4-FFF2-40B4-BE49-F238E27FC236}">
              <a16:creationId xmlns:a16="http://schemas.microsoft.com/office/drawing/2014/main" id="{00000000-0008-0000-0B00-000010000000}"/>
            </a:ext>
          </a:extLst>
        </xdr:cNvPr>
        <xdr:cNvSpPr txBox="1">
          <a:spLocks noChangeArrowheads="1"/>
        </xdr:cNvSpPr>
      </xdr:nvSpPr>
      <xdr:spPr bwMode="auto">
        <a:xfrm>
          <a:off x="810865155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323850</xdr:colOff>
      <xdr:row>42</xdr:row>
      <xdr:rowOff>0</xdr:rowOff>
    </xdr:from>
    <xdr:ext cx="76200" cy="200025"/>
    <xdr:sp macro="" textlink="">
      <xdr:nvSpPr>
        <xdr:cNvPr id="17" name="Text Box 17">
          <a:extLst>
            <a:ext uri="{FF2B5EF4-FFF2-40B4-BE49-F238E27FC236}">
              <a16:creationId xmlns:a16="http://schemas.microsoft.com/office/drawing/2014/main" id="{00000000-0008-0000-0B00-000011000000}"/>
            </a:ext>
          </a:extLst>
        </xdr:cNvPr>
        <xdr:cNvSpPr txBox="1">
          <a:spLocks noChangeArrowheads="1"/>
        </xdr:cNvSpPr>
      </xdr:nvSpPr>
      <xdr:spPr bwMode="auto">
        <a:xfrm>
          <a:off x="8108651550" y="781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xdr:row>
      <xdr:rowOff>0</xdr:rowOff>
    </xdr:from>
    <xdr:ext cx="76200" cy="200025"/>
    <xdr:sp macro="" textlink="">
      <xdr:nvSpPr>
        <xdr:cNvPr id="2" name="Text Box 15">
          <a:extLst>
            <a:ext uri="{FF2B5EF4-FFF2-40B4-BE49-F238E27FC236}">
              <a16:creationId xmlns:a16="http://schemas.microsoft.com/office/drawing/2014/main" id="{00000000-0008-0000-0E00-000002000000}"/>
            </a:ext>
          </a:extLst>
        </xdr:cNvPr>
        <xdr:cNvSpPr txBox="1">
          <a:spLocks noChangeArrowheads="1"/>
        </xdr:cNvSpPr>
      </xdr:nvSpPr>
      <xdr:spPr bwMode="auto">
        <a:xfrm>
          <a:off x="10453868475" y="161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76200" cy="209550"/>
    <xdr:sp macro="" textlink="">
      <xdr:nvSpPr>
        <xdr:cNvPr id="3" name="Text Box 16">
          <a:extLst>
            <a:ext uri="{FF2B5EF4-FFF2-40B4-BE49-F238E27FC236}">
              <a16:creationId xmlns:a16="http://schemas.microsoft.com/office/drawing/2014/main" id="{00000000-0008-0000-0E00-000003000000}"/>
            </a:ext>
          </a:extLst>
        </xdr:cNvPr>
        <xdr:cNvSpPr txBox="1">
          <a:spLocks noChangeArrowheads="1"/>
        </xdr:cNvSpPr>
      </xdr:nvSpPr>
      <xdr:spPr bwMode="auto">
        <a:xfrm>
          <a:off x="10453868475" y="42100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0741" name="Rectangle 1">
          <a:extLst>
            <a:ext uri="{FF2B5EF4-FFF2-40B4-BE49-F238E27FC236}">
              <a16:creationId xmlns:a16="http://schemas.microsoft.com/office/drawing/2014/main" id="{00000000-0008-0000-0F00-000085FA0300}"/>
            </a:ext>
          </a:extLst>
        </xdr:cNvPr>
        <xdr:cNvSpPr>
          <a:spLocks noChangeArrowheads="1"/>
        </xdr:cNvSpPr>
      </xdr:nvSpPr>
      <xdr:spPr bwMode="auto">
        <a:xfrm>
          <a:off x="158819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0742" name="Rectangle 2">
          <a:extLst>
            <a:ext uri="{FF2B5EF4-FFF2-40B4-BE49-F238E27FC236}">
              <a16:creationId xmlns:a16="http://schemas.microsoft.com/office/drawing/2014/main" id="{00000000-0008-0000-0F00-000086FA0300}"/>
            </a:ext>
          </a:extLst>
        </xdr:cNvPr>
        <xdr:cNvSpPr>
          <a:spLocks noChangeArrowheads="1"/>
        </xdr:cNvSpPr>
      </xdr:nvSpPr>
      <xdr:spPr bwMode="auto">
        <a:xfrm>
          <a:off x="158819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0743" name="Rectangle 3">
          <a:extLst>
            <a:ext uri="{FF2B5EF4-FFF2-40B4-BE49-F238E27FC236}">
              <a16:creationId xmlns:a16="http://schemas.microsoft.com/office/drawing/2014/main" id="{00000000-0008-0000-0F00-000087FA0300}"/>
            </a:ext>
          </a:extLst>
        </xdr:cNvPr>
        <xdr:cNvSpPr>
          <a:spLocks noChangeArrowheads="1"/>
        </xdr:cNvSpPr>
      </xdr:nvSpPr>
      <xdr:spPr bwMode="auto">
        <a:xfrm>
          <a:off x="158819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0744" name="Rectangle 4">
          <a:extLst>
            <a:ext uri="{FF2B5EF4-FFF2-40B4-BE49-F238E27FC236}">
              <a16:creationId xmlns:a16="http://schemas.microsoft.com/office/drawing/2014/main" id="{00000000-0008-0000-0F00-000088FA0300}"/>
            </a:ext>
          </a:extLst>
        </xdr:cNvPr>
        <xdr:cNvSpPr>
          <a:spLocks noChangeArrowheads="1"/>
        </xdr:cNvSpPr>
      </xdr:nvSpPr>
      <xdr:spPr bwMode="auto">
        <a:xfrm>
          <a:off x="1588198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6325" name="WordArt 5">
          <a:extLst>
            <a:ext uri="{FF2B5EF4-FFF2-40B4-BE49-F238E27FC236}">
              <a16:creationId xmlns:a16="http://schemas.microsoft.com/office/drawing/2014/main" id="{00000000-0008-0000-0F00-000005DC0000}"/>
            </a:ext>
          </a:extLst>
        </xdr:cNvPr>
        <xdr:cNvSpPr>
          <a:spLocks noChangeArrowheads="1" noChangeShapeType="1" noTextEdit="1"/>
        </xdr:cNvSpPr>
      </xdr:nvSpPr>
      <xdr:spPr bwMode="auto">
        <a:xfrm>
          <a:off x="15871507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6326" name="WordArt 6">
          <a:extLst>
            <a:ext uri="{FF2B5EF4-FFF2-40B4-BE49-F238E27FC236}">
              <a16:creationId xmlns:a16="http://schemas.microsoft.com/office/drawing/2014/main" id="{00000000-0008-0000-0F00-000006DC0000}"/>
            </a:ext>
          </a:extLst>
        </xdr:cNvPr>
        <xdr:cNvSpPr>
          <a:spLocks noChangeArrowheads="1" noChangeShapeType="1" noTextEdit="1"/>
        </xdr:cNvSpPr>
      </xdr:nvSpPr>
      <xdr:spPr bwMode="auto">
        <a:xfrm>
          <a:off x="15871507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6327" name="WordArt 7">
          <a:extLst>
            <a:ext uri="{FF2B5EF4-FFF2-40B4-BE49-F238E27FC236}">
              <a16:creationId xmlns:a16="http://schemas.microsoft.com/office/drawing/2014/main" id="{00000000-0008-0000-0F00-000007DC0000}"/>
            </a:ext>
          </a:extLst>
        </xdr:cNvPr>
        <xdr:cNvSpPr>
          <a:spLocks noChangeArrowheads="1" noChangeShapeType="1" noTextEdit="1"/>
        </xdr:cNvSpPr>
      </xdr:nvSpPr>
      <xdr:spPr bwMode="auto">
        <a:xfrm>
          <a:off x="15871507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0748" name="Rectangle 8">
          <a:extLst>
            <a:ext uri="{FF2B5EF4-FFF2-40B4-BE49-F238E27FC236}">
              <a16:creationId xmlns:a16="http://schemas.microsoft.com/office/drawing/2014/main" id="{00000000-0008-0000-0F00-00008CFA0300}"/>
            </a:ext>
          </a:extLst>
        </xdr:cNvPr>
        <xdr:cNvSpPr>
          <a:spLocks noChangeArrowheads="1"/>
        </xdr:cNvSpPr>
      </xdr:nvSpPr>
      <xdr:spPr bwMode="auto">
        <a:xfrm>
          <a:off x="158238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0749" name="Rectangle 9">
          <a:extLst>
            <a:ext uri="{FF2B5EF4-FFF2-40B4-BE49-F238E27FC236}">
              <a16:creationId xmlns:a16="http://schemas.microsoft.com/office/drawing/2014/main" id="{00000000-0008-0000-0F00-00008DFA0300}"/>
            </a:ext>
          </a:extLst>
        </xdr:cNvPr>
        <xdr:cNvSpPr>
          <a:spLocks noChangeArrowheads="1"/>
        </xdr:cNvSpPr>
      </xdr:nvSpPr>
      <xdr:spPr bwMode="auto">
        <a:xfrm>
          <a:off x="158238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0750" name="Rectangle 10">
          <a:extLst>
            <a:ext uri="{FF2B5EF4-FFF2-40B4-BE49-F238E27FC236}">
              <a16:creationId xmlns:a16="http://schemas.microsoft.com/office/drawing/2014/main" id="{00000000-0008-0000-0F00-00008EFA0300}"/>
            </a:ext>
          </a:extLst>
        </xdr:cNvPr>
        <xdr:cNvSpPr>
          <a:spLocks noChangeArrowheads="1"/>
        </xdr:cNvSpPr>
      </xdr:nvSpPr>
      <xdr:spPr bwMode="auto">
        <a:xfrm>
          <a:off x="158238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0751" name="Rectangle 11">
          <a:extLst>
            <a:ext uri="{FF2B5EF4-FFF2-40B4-BE49-F238E27FC236}">
              <a16:creationId xmlns:a16="http://schemas.microsoft.com/office/drawing/2014/main" id="{00000000-0008-0000-0F00-00008FFA0300}"/>
            </a:ext>
          </a:extLst>
        </xdr:cNvPr>
        <xdr:cNvSpPr>
          <a:spLocks noChangeArrowheads="1"/>
        </xdr:cNvSpPr>
      </xdr:nvSpPr>
      <xdr:spPr bwMode="auto">
        <a:xfrm>
          <a:off x="1582388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6332" name="WordArt 12">
          <a:extLst>
            <a:ext uri="{FF2B5EF4-FFF2-40B4-BE49-F238E27FC236}">
              <a16:creationId xmlns:a16="http://schemas.microsoft.com/office/drawing/2014/main" id="{00000000-0008-0000-0F00-00000CDC0000}"/>
            </a:ext>
          </a:extLst>
        </xdr:cNvPr>
        <xdr:cNvSpPr>
          <a:spLocks noChangeArrowheads="1" noChangeShapeType="1" noTextEdit="1"/>
        </xdr:cNvSpPr>
      </xdr:nvSpPr>
      <xdr:spPr bwMode="auto">
        <a:xfrm>
          <a:off x="15871507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6333" name="WordArt 13">
          <a:extLst>
            <a:ext uri="{FF2B5EF4-FFF2-40B4-BE49-F238E27FC236}">
              <a16:creationId xmlns:a16="http://schemas.microsoft.com/office/drawing/2014/main" id="{00000000-0008-0000-0F00-00000DDC0000}"/>
            </a:ext>
          </a:extLst>
        </xdr:cNvPr>
        <xdr:cNvSpPr>
          <a:spLocks noChangeArrowheads="1" noChangeShapeType="1" noTextEdit="1"/>
        </xdr:cNvSpPr>
      </xdr:nvSpPr>
      <xdr:spPr bwMode="auto">
        <a:xfrm>
          <a:off x="15871507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6334" name="WordArt 14">
          <a:extLst>
            <a:ext uri="{FF2B5EF4-FFF2-40B4-BE49-F238E27FC236}">
              <a16:creationId xmlns:a16="http://schemas.microsoft.com/office/drawing/2014/main" id="{00000000-0008-0000-0F00-00000EDC0000}"/>
            </a:ext>
          </a:extLst>
        </xdr:cNvPr>
        <xdr:cNvSpPr>
          <a:spLocks noChangeArrowheads="1" noChangeShapeType="1" noTextEdit="1"/>
        </xdr:cNvSpPr>
      </xdr:nvSpPr>
      <xdr:spPr bwMode="auto">
        <a:xfrm>
          <a:off x="15871507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260755" name="Text Box 15">
          <a:extLst>
            <a:ext uri="{FF2B5EF4-FFF2-40B4-BE49-F238E27FC236}">
              <a16:creationId xmlns:a16="http://schemas.microsoft.com/office/drawing/2014/main" id="{00000000-0008-0000-0F00-000093FA0300}"/>
            </a:ext>
          </a:extLst>
        </xdr:cNvPr>
        <xdr:cNvSpPr txBox="1">
          <a:spLocks noChangeArrowheads="1"/>
        </xdr:cNvSpPr>
      </xdr:nvSpPr>
      <xdr:spPr bwMode="auto">
        <a:xfrm>
          <a:off x="15538132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24</xdr:row>
      <xdr:rowOff>0</xdr:rowOff>
    </xdr:from>
    <xdr:to>
      <xdr:col>3</xdr:col>
      <xdr:colOff>76200</xdr:colOff>
      <xdr:row>25</xdr:row>
      <xdr:rowOff>28575</xdr:rowOff>
    </xdr:to>
    <xdr:sp macro="" textlink="">
      <xdr:nvSpPr>
        <xdr:cNvPr id="260756" name="Text Box 16">
          <a:extLst>
            <a:ext uri="{FF2B5EF4-FFF2-40B4-BE49-F238E27FC236}">
              <a16:creationId xmlns:a16="http://schemas.microsoft.com/office/drawing/2014/main" id="{00000000-0008-0000-0F00-000094FA0300}"/>
            </a:ext>
          </a:extLst>
        </xdr:cNvPr>
        <xdr:cNvSpPr txBox="1">
          <a:spLocks noChangeArrowheads="1"/>
        </xdr:cNvSpPr>
      </xdr:nvSpPr>
      <xdr:spPr bwMode="auto">
        <a:xfrm>
          <a:off x="155381325" y="7343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838200</xdr:colOff>
      <xdr:row>1</xdr:row>
      <xdr:rowOff>0</xdr:rowOff>
    </xdr:from>
    <xdr:to>
      <xdr:col>1</xdr:col>
      <xdr:colOff>180975</xdr:colOff>
      <xdr:row>1</xdr:row>
      <xdr:rowOff>200025</xdr:rowOff>
    </xdr:to>
    <xdr:sp macro="" textlink="">
      <xdr:nvSpPr>
        <xdr:cNvPr id="260757" name="Text Box 17">
          <a:extLst>
            <a:ext uri="{FF2B5EF4-FFF2-40B4-BE49-F238E27FC236}">
              <a16:creationId xmlns:a16="http://schemas.microsoft.com/office/drawing/2014/main" id="{00000000-0008-0000-0F00-000095FA0300}"/>
            </a:ext>
          </a:extLst>
        </xdr:cNvPr>
        <xdr:cNvSpPr txBox="1">
          <a:spLocks noChangeArrowheads="1"/>
        </xdr:cNvSpPr>
      </xdr:nvSpPr>
      <xdr:spPr bwMode="auto">
        <a:xfrm>
          <a:off x="158057850" y="419100"/>
          <a:ext cx="1809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1765" name="Rectangle 1">
          <a:extLst>
            <a:ext uri="{FF2B5EF4-FFF2-40B4-BE49-F238E27FC236}">
              <a16:creationId xmlns:a16="http://schemas.microsoft.com/office/drawing/2014/main" id="{00000000-0008-0000-1000-000085FE0300}"/>
            </a:ext>
          </a:extLst>
        </xdr:cNvPr>
        <xdr:cNvSpPr>
          <a:spLocks noChangeArrowheads="1"/>
        </xdr:cNvSpPr>
      </xdr:nvSpPr>
      <xdr:spPr bwMode="auto">
        <a:xfrm>
          <a:off x="1588865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1766" name="Rectangle 2">
          <a:extLst>
            <a:ext uri="{FF2B5EF4-FFF2-40B4-BE49-F238E27FC236}">
              <a16:creationId xmlns:a16="http://schemas.microsoft.com/office/drawing/2014/main" id="{00000000-0008-0000-1000-000086FE0300}"/>
            </a:ext>
          </a:extLst>
        </xdr:cNvPr>
        <xdr:cNvSpPr>
          <a:spLocks noChangeArrowheads="1"/>
        </xdr:cNvSpPr>
      </xdr:nvSpPr>
      <xdr:spPr bwMode="auto">
        <a:xfrm>
          <a:off x="1588865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1767" name="Rectangle 3">
          <a:extLst>
            <a:ext uri="{FF2B5EF4-FFF2-40B4-BE49-F238E27FC236}">
              <a16:creationId xmlns:a16="http://schemas.microsoft.com/office/drawing/2014/main" id="{00000000-0008-0000-1000-000087FE0300}"/>
            </a:ext>
          </a:extLst>
        </xdr:cNvPr>
        <xdr:cNvSpPr>
          <a:spLocks noChangeArrowheads="1"/>
        </xdr:cNvSpPr>
      </xdr:nvSpPr>
      <xdr:spPr bwMode="auto">
        <a:xfrm>
          <a:off x="1588865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1768" name="Rectangle 4">
          <a:extLst>
            <a:ext uri="{FF2B5EF4-FFF2-40B4-BE49-F238E27FC236}">
              <a16:creationId xmlns:a16="http://schemas.microsoft.com/office/drawing/2014/main" id="{00000000-0008-0000-1000-000088FE0300}"/>
            </a:ext>
          </a:extLst>
        </xdr:cNvPr>
        <xdr:cNvSpPr>
          <a:spLocks noChangeArrowheads="1"/>
        </xdr:cNvSpPr>
      </xdr:nvSpPr>
      <xdr:spPr bwMode="auto">
        <a:xfrm>
          <a:off x="1588865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7349" name="WordArt 5">
          <a:extLst>
            <a:ext uri="{FF2B5EF4-FFF2-40B4-BE49-F238E27FC236}">
              <a16:creationId xmlns:a16="http://schemas.microsoft.com/office/drawing/2014/main" id="{00000000-0008-0000-1000-000005E00000}"/>
            </a:ext>
          </a:extLst>
        </xdr:cNvPr>
        <xdr:cNvSpPr>
          <a:spLocks noChangeArrowheads="1" noChangeShapeType="1" noTextEdit="1"/>
        </xdr:cNvSpPr>
      </xdr:nvSpPr>
      <xdr:spPr bwMode="auto">
        <a:xfrm>
          <a:off x="1588865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7350" name="WordArt 6">
          <a:extLst>
            <a:ext uri="{FF2B5EF4-FFF2-40B4-BE49-F238E27FC236}">
              <a16:creationId xmlns:a16="http://schemas.microsoft.com/office/drawing/2014/main" id="{00000000-0008-0000-1000-000006E00000}"/>
            </a:ext>
          </a:extLst>
        </xdr:cNvPr>
        <xdr:cNvSpPr>
          <a:spLocks noChangeArrowheads="1" noChangeShapeType="1" noTextEdit="1"/>
        </xdr:cNvSpPr>
      </xdr:nvSpPr>
      <xdr:spPr bwMode="auto">
        <a:xfrm>
          <a:off x="1588865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7351" name="WordArt 7">
          <a:extLst>
            <a:ext uri="{FF2B5EF4-FFF2-40B4-BE49-F238E27FC236}">
              <a16:creationId xmlns:a16="http://schemas.microsoft.com/office/drawing/2014/main" id="{00000000-0008-0000-1000-000007E00000}"/>
            </a:ext>
          </a:extLst>
        </xdr:cNvPr>
        <xdr:cNvSpPr>
          <a:spLocks noChangeArrowheads="1" noChangeShapeType="1" noTextEdit="1"/>
        </xdr:cNvSpPr>
      </xdr:nvSpPr>
      <xdr:spPr bwMode="auto">
        <a:xfrm>
          <a:off x="1588865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1772" name="Rectangle 8">
          <a:extLst>
            <a:ext uri="{FF2B5EF4-FFF2-40B4-BE49-F238E27FC236}">
              <a16:creationId xmlns:a16="http://schemas.microsoft.com/office/drawing/2014/main" id="{00000000-0008-0000-1000-00008CFE0300}"/>
            </a:ext>
          </a:extLst>
        </xdr:cNvPr>
        <xdr:cNvSpPr>
          <a:spLocks noChangeArrowheads="1"/>
        </xdr:cNvSpPr>
      </xdr:nvSpPr>
      <xdr:spPr bwMode="auto">
        <a:xfrm>
          <a:off x="1583055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1773" name="Rectangle 9">
          <a:extLst>
            <a:ext uri="{FF2B5EF4-FFF2-40B4-BE49-F238E27FC236}">
              <a16:creationId xmlns:a16="http://schemas.microsoft.com/office/drawing/2014/main" id="{00000000-0008-0000-1000-00008DFE0300}"/>
            </a:ext>
          </a:extLst>
        </xdr:cNvPr>
        <xdr:cNvSpPr>
          <a:spLocks noChangeArrowheads="1"/>
        </xdr:cNvSpPr>
      </xdr:nvSpPr>
      <xdr:spPr bwMode="auto">
        <a:xfrm>
          <a:off x="1583055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1774" name="Rectangle 10">
          <a:extLst>
            <a:ext uri="{FF2B5EF4-FFF2-40B4-BE49-F238E27FC236}">
              <a16:creationId xmlns:a16="http://schemas.microsoft.com/office/drawing/2014/main" id="{00000000-0008-0000-1000-00008EFE0300}"/>
            </a:ext>
          </a:extLst>
        </xdr:cNvPr>
        <xdr:cNvSpPr>
          <a:spLocks noChangeArrowheads="1"/>
        </xdr:cNvSpPr>
      </xdr:nvSpPr>
      <xdr:spPr bwMode="auto">
        <a:xfrm>
          <a:off x="1583055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1775" name="Rectangle 11">
          <a:extLst>
            <a:ext uri="{FF2B5EF4-FFF2-40B4-BE49-F238E27FC236}">
              <a16:creationId xmlns:a16="http://schemas.microsoft.com/office/drawing/2014/main" id="{00000000-0008-0000-1000-00008FFE0300}"/>
            </a:ext>
          </a:extLst>
        </xdr:cNvPr>
        <xdr:cNvSpPr>
          <a:spLocks noChangeArrowheads="1"/>
        </xdr:cNvSpPr>
      </xdr:nvSpPr>
      <xdr:spPr bwMode="auto">
        <a:xfrm>
          <a:off x="1583055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7356" name="WordArt 12">
          <a:extLst>
            <a:ext uri="{FF2B5EF4-FFF2-40B4-BE49-F238E27FC236}">
              <a16:creationId xmlns:a16="http://schemas.microsoft.com/office/drawing/2014/main" id="{00000000-0008-0000-1000-00000CE00000}"/>
            </a:ext>
          </a:extLst>
        </xdr:cNvPr>
        <xdr:cNvSpPr>
          <a:spLocks noChangeArrowheads="1" noChangeShapeType="1" noTextEdit="1"/>
        </xdr:cNvSpPr>
      </xdr:nvSpPr>
      <xdr:spPr bwMode="auto">
        <a:xfrm>
          <a:off x="1588865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7357" name="WordArt 13">
          <a:extLst>
            <a:ext uri="{FF2B5EF4-FFF2-40B4-BE49-F238E27FC236}">
              <a16:creationId xmlns:a16="http://schemas.microsoft.com/office/drawing/2014/main" id="{00000000-0008-0000-1000-00000DE00000}"/>
            </a:ext>
          </a:extLst>
        </xdr:cNvPr>
        <xdr:cNvSpPr>
          <a:spLocks noChangeArrowheads="1" noChangeShapeType="1" noTextEdit="1"/>
        </xdr:cNvSpPr>
      </xdr:nvSpPr>
      <xdr:spPr bwMode="auto">
        <a:xfrm>
          <a:off x="1588865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7358" name="WordArt 14">
          <a:extLst>
            <a:ext uri="{FF2B5EF4-FFF2-40B4-BE49-F238E27FC236}">
              <a16:creationId xmlns:a16="http://schemas.microsoft.com/office/drawing/2014/main" id="{00000000-0008-0000-1000-00000EE00000}"/>
            </a:ext>
          </a:extLst>
        </xdr:cNvPr>
        <xdr:cNvSpPr>
          <a:spLocks noChangeArrowheads="1" noChangeShapeType="1" noTextEdit="1"/>
        </xdr:cNvSpPr>
      </xdr:nvSpPr>
      <xdr:spPr bwMode="auto">
        <a:xfrm>
          <a:off x="158886525"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261779" name="Text Box 15">
          <a:extLst>
            <a:ext uri="{FF2B5EF4-FFF2-40B4-BE49-F238E27FC236}">
              <a16:creationId xmlns:a16="http://schemas.microsoft.com/office/drawing/2014/main" id="{00000000-0008-0000-1000-000093FE0300}"/>
            </a:ext>
          </a:extLst>
        </xdr:cNvPr>
        <xdr:cNvSpPr txBox="1">
          <a:spLocks noChangeArrowheads="1"/>
        </xdr:cNvSpPr>
      </xdr:nvSpPr>
      <xdr:spPr bwMode="auto">
        <a:xfrm>
          <a:off x="1553337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18</xdr:row>
      <xdr:rowOff>0</xdr:rowOff>
    </xdr:from>
    <xdr:to>
      <xdr:col>3</xdr:col>
      <xdr:colOff>76200</xdr:colOff>
      <xdr:row>19</xdr:row>
      <xdr:rowOff>28575</xdr:rowOff>
    </xdr:to>
    <xdr:sp macro="" textlink="">
      <xdr:nvSpPr>
        <xdr:cNvPr id="261780" name="Text Box 16">
          <a:extLst>
            <a:ext uri="{FF2B5EF4-FFF2-40B4-BE49-F238E27FC236}">
              <a16:creationId xmlns:a16="http://schemas.microsoft.com/office/drawing/2014/main" id="{00000000-0008-0000-1000-000094FE0300}"/>
            </a:ext>
          </a:extLst>
        </xdr:cNvPr>
        <xdr:cNvSpPr txBox="1">
          <a:spLocks noChangeArrowheads="1"/>
        </xdr:cNvSpPr>
      </xdr:nvSpPr>
      <xdr:spPr bwMode="auto">
        <a:xfrm>
          <a:off x="155333700" y="6610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261781" name="Text Box 17">
          <a:extLst>
            <a:ext uri="{FF2B5EF4-FFF2-40B4-BE49-F238E27FC236}">
              <a16:creationId xmlns:a16="http://schemas.microsoft.com/office/drawing/2014/main" id="{00000000-0008-0000-1000-000095FE0300}"/>
            </a:ext>
          </a:extLst>
        </xdr:cNvPr>
        <xdr:cNvSpPr txBox="1">
          <a:spLocks noChangeArrowheads="1"/>
        </xdr:cNvSpPr>
      </xdr:nvSpPr>
      <xdr:spPr bwMode="auto">
        <a:xfrm>
          <a:off x="158229300" y="466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107679744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100-000003000000}"/>
            </a:ext>
          </a:extLst>
        </xdr:cNvPr>
        <xdr:cNvSpPr>
          <a:spLocks noChangeArrowheads="1"/>
        </xdr:cNvSpPr>
      </xdr:nvSpPr>
      <xdr:spPr bwMode="auto">
        <a:xfrm>
          <a:off x="107679744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100-000004000000}"/>
            </a:ext>
          </a:extLst>
        </xdr:cNvPr>
        <xdr:cNvSpPr>
          <a:spLocks noChangeArrowheads="1"/>
        </xdr:cNvSpPr>
      </xdr:nvSpPr>
      <xdr:spPr bwMode="auto">
        <a:xfrm>
          <a:off x="107679744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100-000005000000}"/>
            </a:ext>
          </a:extLst>
        </xdr:cNvPr>
        <xdr:cNvSpPr>
          <a:spLocks noChangeArrowheads="1"/>
        </xdr:cNvSpPr>
      </xdr:nvSpPr>
      <xdr:spPr bwMode="auto">
        <a:xfrm>
          <a:off x="107679744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100-000006000000}"/>
            </a:ext>
          </a:extLst>
        </xdr:cNvPr>
        <xdr:cNvSpPr>
          <a:spLocks noChangeArrowheads="1" noChangeShapeType="1" noTextEdit="1"/>
        </xdr:cNvSpPr>
      </xdr:nvSpPr>
      <xdr:spPr bwMode="auto">
        <a:xfrm>
          <a:off x="107679744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100-000007000000}"/>
            </a:ext>
          </a:extLst>
        </xdr:cNvPr>
        <xdr:cNvSpPr>
          <a:spLocks noChangeArrowheads="1" noChangeShapeType="1" noTextEdit="1"/>
        </xdr:cNvSpPr>
      </xdr:nvSpPr>
      <xdr:spPr bwMode="auto">
        <a:xfrm>
          <a:off x="107679744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100-000008000000}"/>
            </a:ext>
          </a:extLst>
        </xdr:cNvPr>
        <xdr:cNvSpPr>
          <a:spLocks noChangeArrowheads="1" noChangeShapeType="1" noTextEdit="1"/>
        </xdr:cNvSpPr>
      </xdr:nvSpPr>
      <xdr:spPr bwMode="auto">
        <a:xfrm>
          <a:off x="107679744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100-000009000000}"/>
            </a:ext>
          </a:extLst>
        </xdr:cNvPr>
        <xdr:cNvSpPr>
          <a:spLocks noChangeArrowheads="1"/>
        </xdr:cNvSpPr>
      </xdr:nvSpPr>
      <xdr:spPr bwMode="auto">
        <a:xfrm>
          <a:off x="107673171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100-00000A000000}"/>
            </a:ext>
          </a:extLst>
        </xdr:cNvPr>
        <xdr:cNvSpPr>
          <a:spLocks noChangeArrowheads="1"/>
        </xdr:cNvSpPr>
      </xdr:nvSpPr>
      <xdr:spPr bwMode="auto">
        <a:xfrm>
          <a:off x="107673171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100-00000B000000}"/>
            </a:ext>
          </a:extLst>
        </xdr:cNvPr>
        <xdr:cNvSpPr>
          <a:spLocks noChangeArrowheads="1"/>
        </xdr:cNvSpPr>
      </xdr:nvSpPr>
      <xdr:spPr bwMode="auto">
        <a:xfrm>
          <a:off x="107673171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100-00000C000000}"/>
            </a:ext>
          </a:extLst>
        </xdr:cNvPr>
        <xdr:cNvSpPr>
          <a:spLocks noChangeArrowheads="1"/>
        </xdr:cNvSpPr>
      </xdr:nvSpPr>
      <xdr:spPr bwMode="auto">
        <a:xfrm>
          <a:off x="107673171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100-00000D000000}"/>
            </a:ext>
          </a:extLst>
        </xdr:cNvPr>
        <xdr:cNvSpPr>
          <a:spLocks noChangeArrowheads="1" noChangeShapeType="1" noTextEdit="1"/>
        </xdr:cNvSpPr>
      </xdr:nvSpPr>
      <xdr:spPr bwMode="auto">
        <a:xfrm>
          <a:off x="107679744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100-00000E000000}"/>
            </a:ext>
          </a:extLst>
        </xdr:cNvPr>
        <xdr:cNvSpPr>
          <a:spLocks noChangeArrowheads="1" noChangeShapeType="1" noTextEdit="1"/>
        </xdr:cNvSpPr>
      </xdr:nvSpPr>
      <xdr:spPr bwMode="auto">
        <a:xfrm>
          <a:off x="107679744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100-00000F000000}"/>
            </a:ext>
          </a:extLst>
        </xdr:cNvPr>
        <xdr:cNvSpPr>
          <a:spLocks noChangeArrowheads="1" noChangeShapeType="1" noTextEdit="1"/>
        </xdr:cNvSpPr>
      </xdr:nvSpPr>
      <xdr:spPr bwMode="auto">
        <a:xfrm>
          <a:off x="107679744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100-000010000000}"/>
            </a:ext>
          </a:extLst>
        </xdr:cNvPr>
        <xdr:cNvSpPr txBox="1">
          <a:spLocks noChangeArrowheads="1"/>
        </xdr:cNvSpPr>
      </xdr:nvSpPr>
      <xdr:spPr bwMode="auto">
        <a:xfrm>
          <a:off x="1076592652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24</xdr:row>
      <xdr:rowOff>0</xdr:rowOff>
    </xdr:from>
    <xdr:ext cx="76200" cy="190500"/>
    <xdr:sp macro="" textlink="">
      <xdr:nvSpPr>
        <xdr:cNvPr id="17" name="Text Box 16">
          <a:extLst>
            <a:ext uri="{FF2B5EF4-FFF2-40B4-BE49-F238E27FC236}">
              <a16:creationId xmlns:a16="http://schemas.microsoft.com/office/drawing/2014/main" id="{00000000-0008-0000-1100-000011000000}"/>
            </a:ext>
          </a:extLst>
        </xdr:cNvPr>
        <xdr:cNvSpPr txBox="1">
          <a:spLocks noChangeArrowheads="1"/>
        </xdr:cNvSpPr>
      </xdr:nvSpPr>
      <xdr:spPr bwMode="auto">
        <a:xfrm>
          <a:off x="10765926525" y="4572000"/>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100-000012000000}"/>
            </a:ext>
          </a:extLst>
        </xdr:cNvPr>
        <xdr:cNvSpPr txBox="1">
          <a:spLocks noChangeArrowheads="1"/>
        </xdr:cNvSpPr>
      </xdr:nvSpPr>
      <xdr:spPr bwMode="auto">
        <a:xfrm>
          <a:off x="10767240975" y="19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1">
          <a:extLst>
            <a:ext uri="{FF2B5EF4-FFF2-40B4-BE49-F238E27FC236}">
              <a16:creationId xmlns:a16="http://schemas.microsoft.com/office/drawing/2014/main" id="{00000000-0008-0000-1200-000002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2">
          <a:extLst>
            <a:ext uri="{FF2B5EF4-FFF2-40B4-BE49-F238E27FC236}">
              <a16:creationId xmlns:a16="http://schemas.microsoft.com/office/drawing/2014/main" id="{00000000-0008-0000-1200-000003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3">
          <a:extLst>
            <a:ext uri="{FF2B5EF4-FFF2-40B4-BE49-F238E27FC236}">
              <a16:creationId xmlns:a16="http://schemas.microsoft.com/office/drawing/2014/main" id="{00000000-0008-0000-1200-000004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5" name="Rectangle 4">
          <a:extLst>
            <a:ext uri="{FF2B5EF4-FFF2-40B4-BE49-F238E27FC236}">
              <a16:creationId xmlns:a16="http://schemas.microsoft.com/office/drawing/2014/main" id="{00000000-0008-0000-1200-000005000000}"/>
            </a:ext>
          </a:extLst>
        </xdr:cNvPr>
        <xdr:cNvSpPr>
          <a:spLocks noChangeArrowheads="1"/>
        </xdr:cNvSpPr>
      </xdr:nvSpPr>
      <xdr:spPr bwMode="auto">
        <a:xfrm>
          <a:off x="671047680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200-000006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200-000007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200-000008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9" name="Rectangle 8">
          <a:extLst>
            <a:ext uri="{FF2B5EF4-FFF2-40B4-BE49-F238E27FC236}">
              <a16:creationId xmlns:a16="http://schemas.microsoft.com/office/drawing/2014/main" id="{00000000-0008-0000-1200-000009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0" name="Rectangle 9">
          <a:extLst>
            <a:ext uri="{FF2B5EF4-FFF2-40B4-BE49-F238E27FC236}">
              <a16:creationId xmlns:a16="http://schemas.microsoft.com/office/drawing/2014/main" id="{00000000-0008-0000-1200-00000A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1" name="Rectangle 10">
          <a:extLst>
            <a:ext uri="{FF2B5EF4-FFF2-40B4-BE49-F238E27FC236}">
              <a16:creationId xmlns:a16="http://schemas.microsoft.com/office/drawing/2014/main" id="{00000000-0008-0000-1200-00000B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12" name="Rectangle 11">
          <a:extLst>
            <a:ext uri="{FF2B5EF4-FFF2-40B4-BE49-F238E27FC236}">
              <a16:creationId xmlns:a16="http://schemas.microsoft.com/office/drawing/2014/main" id="{00000000-0008-0000-1200-00000C000000}"/>
            </a:ext>
          </a:extLst>
        </xdr:cNvPr>
        <xdr:cNvSpPr>
          <a:spLocks noChangeArrowheads="1"/>
        </xdr:cNvSpPr>
      </xdr:nvSpPr>
      <xdr:spPr bwMode="auto">
        <a:xfrm>
          <a:off x="671006722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200-00000D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200-00000E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200-00000F000000}"/>
            </a:ext>
          </a:extLst>
        </xdr:cNvPr>
        <xdr:cNvSpPr>
          <a:spLocks noChangeArrowheads="1" noChangeShapeType="1" noTextEdit="1"/>
        </xdr:cNvSpPr>
      </xdr:nvSpPr>
      <xdr:spPr bwMode="auto">
        <a:xfrm>
          <a:off x="671047680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oneCellAnchor>
    <xdr:from>
      <xdr:col>3</xdr:col>
      <xdr:colOff>0</xdr:colOff>
      <xdr:row>0</xdr:row>
      <xdr:rowOff>0</xdr:rowOff>
    </xdr:from>
    <xdr:ext cx="76200" cy="200025"/>
    <xdr:sp macro="" textlink="">
      <xdr:nvSpPr>
        <xdr:cNvPr id="16" name="Text Box 15">
          <a:extLst>
            <a:ext uri="{FF2B5EF4-FFF2-40B4-BE49-F238E27FC236}">
              <a16:creationId xmlns:a16="http://schemas.microsoft.com/office/drawing/2014/main" id="{00000000-0008-0000-1200-000010000000}"/>
            </a:ext>
          </a:extLst>
        </xdr:cNvPr>
        <xdr:cNvSpPr txBox="1">
          <a:spLocks noChangeArrowheads="1"/>
        </xdr:cNvSpPr>
      </xdr:nvSpPr>
      <xdr:spPr bwMode="auto">
        <a:xfrm>
          <a:off x="6709171875"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26</xdr:row>
      <xdr:rowOff>0</xdr:rowOff>
    </xdr:from>
    <xdr:ext cx="76200" cy="200025"/>
    <xdr:sp macro="" textlink="">
      <xdr:nvSpPr>
        <xdr:cNvPr id="17" name="Text Box 16">
          <a:extLst>
            <a:ext uri="{FF2B5EF4-FFF2-40B4-BE49-F238E27FC236}">
              <a16:creationId xmlns:a16="http://schemas.microsoft.com/office/drawing/2014/main" id="{00000000-0008-0000-1200-000011000000}"/>
            </a:ext>
          </a:extLst>
        </xdr:cNvPr>
        <xdr:cNvSpPr txBox="1">
          <a:spLocks noChangeArrowheads="1"/>
        </xdr:cNvSpPr>
      </xdr:nvSpPr>
      <xdr:spPr bwMode="auto">
        <a:xfrm>
          <a:off x="6709171875" y="495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xdr:row>
      <xdr:rowOff>0</xdr:rowOff>
    </xdr:from>
    <xdr:ext cx="76200" cy="200025"/>
    <xdr:sp macro="" textlink="">
      <xdr:nvSpPr>
        <xdr:cNvPr id="18" name="Text Box 17">
          <a:extLst>
            <a:ext uri="{FF2B5EF4-FFF2-40B4-BE49-F238E27FC236}">
              <a16:creationId xmlns:a16="http://schemas.microsoft.com/office/drawing/2014/main" id="{00000000-0008-0000-1200-000012000000}"/>
            </a:ext>
          </a:extLst>
        </xdr:cNvPr>
        <xdr:cNvSpPr txBox="1">
          <a:spLocks noChangeArrowheads="1"/>
        </xdr:cNvSpPr>
      </xdr:nvSpPr>
      <xdr:spPr bwMode="auto">
        <a:xfrm>
          <a:off x="6709991025" y="190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64837" name="Rectangle 1">
          <a:extLst>
            <a:ext uri="{FF2B5EF4-FFF2-40B4-BE49-F238E27FC236}">
              <a16:creationId xmlns:a16="http://schemas.microsoft.com/office/drawing/2014/main" id="{00000000-0008-0000-1300-000085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8" name="Rectangle 2">
          <a:extLst>
            <a:ext uri="{FF2B5EF4-FFF2-40B4-BE49-F238E27FC236}">
              <a16:creationId xmlns:a16="http://schemas.microsoft.com/office/drawing/2014/main" id="{00000000-0008-0000-1300-000086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39" name="Rectangle 3">
          <a:extLst>
            <a:ext uri="{FF2B5EF4-FFF2-40B4-BE49-F238E27FC236}">
              <a16:creationId xmlns:a16="http://schemas.microsoft.com/office/drawing/2014/main" id="{00000000-0008-0000-1300-000087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264840" name="Rectangle 4">
          <a:extLst>
            <a:ext uri="{FF2B5EF4-FFF2-40B4-BE49-F238E27FC236}">
              <a16:creationId xmlns:a16="http://schemas.microsoft.com/office/drawing/2014/main" id="{00000000-0008-0000-1300-0000880A0400}"/>
            </a:ext>
          </a:extLst>
        </xdr:cNvPr>
        <xdr:cNvSpPr>
          <a:spLocks noChangeArrowheads="1"/>
        </xdr:cNvSpPr>
      </xdr:nvSpPr>
      <xdr:spPr bwMode="auto">
        <a:xfrm>
          <a:off x="159505650"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6" name="WordArt 5">
          <a:extLst>
            <a:ext uri="{FF2B5EF4-FFF2-40B4-BE49-F238E27FC236}">
              <a16:creationId xmlns:a16="http://schemas.microsoft.com/office/drawing/2014/main" id="{00000000-0008-0000-1300-000006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WordArt 6">
          <a:extLst>
            <a:ext uri="{FF2B5EF4-FFF2-40B4-BE49-F238E27FC236}">
              <a16:creationId xmlns:a16="http://schemas.microsoft.com/office/drawing/2014/main" id="{00000000-0008-0000-1300-000007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WordArt 7">
          <a:extLst>
            <a:ext uri="{FF2B5EF4-FFF2-40B4-BE49-F238E27FC236}">
              <a16:creationId xmlns:a16="http://schemas.microsoft.com/office/drawing/2014/main" id="{00000000-0008-0000-1300-000008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1</xdr:col>
      <xdr:colOff>0</xdr:colOff>
      <xdr:row>0</xdr:row>
      <xdr:rowOff>0</xdr:rowOff>
    </xdr:from>
    <xdr:to>
      <xdr:col>1</xdr:col>
      <xdr:colOff>0</xdr:colOff>
      <xdr:row>0</xdr:row>
      <xdr:rowOff>0</xdr:rowOff>
    </xdr:to>
    <xdr:sp macro="" textlink="">
      <xdr:nvSpPr>
        <xdr:cNvPr id="264844" name="Rectangle 8">
          <a:extLst>
            <a:ext uri="{FF2B5EF4-FFF2-40B4-BE49-F238E27FC236}">
              <a16:creationId xmlns:a16="http://schemas.microsoft.com/office/drawing/2014/main" id="{00000000-0008-0000-1300-00008C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5" name="Rectangle 9">
          <a:extLst>
            <a:ext uri="{FF2B5EF4-FFF2-40B4-BE49-F238E27FC236}">
              <a16:creationId xmlns:a16="http://schemas.microsoft.com/office/drawing/2014/main" id="{00000000-0008-0000-1300-00008D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6" name="Rectangle 10">
          <a:extLst>
            <a:ext uri="{FF2B5EF4-FFF2-40B4-BE49-F238E27FC236}">
              <a16:creationId xmlns:a16="http://schemas.microsoft.com/office/drawing/2014/main" id="{00000000-0008-0000-1300-00008E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1</xdr:col>
      <xdr:colOff>0</xdr:colOff>
      <xdr:row>0</xdr:row>
      <xdr:rowOff>0</xdr:rowOff>
    </xdr:from>
    <xdr:to>
      <xdr:col>1</xdr:col>
      <xdr:colOff>0</xdr:colOff>
      <xdr:row>0</xdr:row>
      <xdr:rowOff>0</xdr:rowOff>
    </xdr:to>
    <xdr:sp macro="" textlink="">
      <xdr:nvSpPr>
        <xdr:cNvPr id="264847" name="Rectangle 11">
          <a:extLst>
            <a:ext uri="{FF2B5EF4-FFF2-40B4-BE49-F238E27FC236}">
              <a16:creationId xmlns:a16="http://schemas.microsoft.com/office/drawing/2014/main" id="{00000000-0008-0000-1300-00008F0A0400}"/>
            </a:ext>
          </a:extLst>
        </xdr:cNvPr>
        <xdr:cNvSpPr>
          <a:spLocks noChangeArrowheads="1"/>
        </xdr:cNvSpPr>
      </xdr:nvSpPr>
      <xdr:spPr bwMode="auto">
        <a:xfrm>
          <a:off x="156924375" y="0"/>
          <a:ext cx="0" cy="0"/>
        </a:xfrm>
        <a:prstGeom prst="rect">
          <a:avLst/>
        </a:prstGeom>
        <a:solidFill>
          <a:srgbClr val="FF0000"/>
        </a:solidFill>
        <a:ln w="1">
          <a:solidFill>
            <a:srgbClr val="000000"/>
          </a:solidFill>
          <a:miter lim="800000"/>
          <a:headEnd/>
          <a:tailEnd/>
        </a:ln>
        <a:effectLst>
          <a:outerShdw dist="35921" dir="2700000" algn="ctr" rotWithShape="0">
            <a:srgbClr val="000000"/>
          </a:outerShdw>
        </a:effectLst>
      </xdr:spPr>
    </xdr:sp>
    <xdr:clientData/>
  </xdr:twoCellAnchor>
  <xdr:twoCellAnchor>
    <xdr:from>
      <xdr:col>0</xdr:col>
      <xdr:colOff>0</xdr:colOff>
      <xdr:row>0</xdr:row>
      <xdr:rowOff>0</xdr:rowOff>
    </xdr:from>
    <xdr:to>
      <xdr:col>0</xdr:col>
      <xdr:colOff>0</xdr:colOff>
      <xdr:row>0</xdr:row>
      <xdr:rowOff>0</xdr:rowOff>
    </xdr:to>
    <xdr:sp macro="" textlink="">
      <xdr:nvSpPr>
        <xdr:cNvPr id="13" name="WordArt 12">
          <a:extLst>
            <a:ext uri="{FF2B5EF4-FFF2-40B4-BE49-F238E27FC236}">
              <a16:creationId xmlns:a16="http://schemas.microsoft.com/office/drawing/2014/main" id="{00000000-0008-0000-1300-00000D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rPr>
            <a:t>جدول رقم ( 3 )</a:t>
          </a:r>
          <a:endParaRPr lang="en-US" sz="1000" kern="10" spc="-50">
            <a:ln w="9525">
              <a:noFill/>
              <a:round/>
              <a:headEnd/>
              <a:tailEnd/>
            </a:ln>
            <a:gradFill rotWithShape="0">
              <a:gsLst>
                <a:gs pos="0">
                  <a:srgbClr val="FF0000">
                    <a:gamma/>
                    <a:shade val="69804"/>
                    <a:invGamma/>
                  </a:srgbClr>
                </a:gs>
                <a:gs pos="50000">
                  <a:srgbClr val="FF0000"/>
                </a:gs>
                <a:gs pos="100000">
                  <a:srgbClr val="FF0000">
                    <a:gamma/>
                    <a:shade val="69804"/>
                    <a:invGamma/>
                  </a:srgbClr>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WordArt 13">
          <a:extLst>
            <a:ext uri="{FF2B5EF4-FFF2-40B4-BE49-F238E27FC236}">
              <a16:creationId xmlns:a16="http://schemas.microsoft.com/office/drawing/2014/main" id="{00000000-0008-0000-1300-00000E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الإيرادات العامة موزعة حسب القطاعات والوزارات </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WordArt 14">
          <a:extLst>
            <a:ext uri="{FF2B5EF4-FFF2-40B4-BE49-F238E27FC236}">
              <a16:creationId xmlns:a16="http://schemas.microsoft.com/office/drawing/2014/main" id="{00000000-0008-0000-1300-00000F000000}"/>
            </a:ext>
          </a:extLst>
        </xdr:cNvPr>
        <xdr:cNvSpPr>
          <a:spLocks noChangeArrowheads="1" noChangeShapeType="1" noTextEdit="1"/>
        </xdr:cNvSpPr>
      </xdr:nvSpPr>
      <xdr:spPr bwMode="auto">
        <a:xfrm>
          <a:off x="159277050" y="0"/>
          <a:ext cx="0" cy="0"/>
        </a:xfrm>
        <a:prstGeom prst="rect">
          <a:avLst/>
        </a:prstGeom>
      </xdr:spPr>
      <xdr:txBody>
        <a:bodyPr wrap="none" fromWordArt="1">
          <a:prstTxWarp prst="textPlain">
            <a:avLst>
              <a:gd name="adj" fmla="val 50000"/>
            </a:avLst>
          </a:prstTxWarp>
        </a:bodyPr>
        <a:lstStyle/>
        <a:p>
          <a:pPr algn="ctr" rtl="1"/>
          <a:r>
            <a:rPr lang="ar-BH"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rPr>
            <a:t>للعام المالي 2001</a:t>
          </a:r>
          <a:endParaRPr lang="en-US" sz="1000" kern="10" spc="-50">
            <a:ln w="9525">
              <a:noFill/>
              <a:round/>
              <a:headEnd/>
              <a:tailEnd/>
            </a:ln>
            <a:gradFill rotWithShape="0">
              <a:gsLst>
                <a:gs pos="0">
                  <a:srgbClr val="000000"/>
                </a:gs>
                <a:gs pos="50000">
                  <a:srgbClr val="000000">
                    <a:gamma/>
                    <a:tint val="80000"/>
                    <a:invGamma/>
                  </a:srgbClr>
                </a:gs>
                <a:gs pos="100000">
                  <a:srgbClr val="000000"/>
                </a:gs>
              </a:gsLst>
              <a:lin ang="5400000" scaled="1"/>
            </a:gradFill>
            <a:effectLst>
              <a:outerShdw dist="35921" dir="2700000" algn="ctr" rotWithShape="0">
                <a:srgbClr val="C0C0C0"/>
              </a:outerShdw>
            </a:effectLst>
            <a:latin typeface="AF_Unizah"/>
          </a:endParaRPr>
        </a:p>
      </xdr:txBody>
    </xdr:sp>
    <xdr:clientData/>
  </xdr:twoCellAnchor>
  <xdr:twoCellAnchor editAs="oneCell">
    <xdr:from>
      <xdr:col>3</xdr:col>
      <xdr:colOff>0</xdr:colOff>
      <xdr:row>0</xdr:row>
      <xdr:rowOff>0</xdr:rowOff>
    </xdr:from>
    <xdr:to>
      <xdr:col>3</xdr:col>
      <xdr:colOff>76200</xdr:colOff>
      <xdr:row>0</xdr:row>
      <xdr:rowOff>200025</xdr:rowOff>
    </xdr:to>
    <xdr:sp macro="" textlink="">
      <xdr:nvSpPr>
        <xdr:cNvPr id="264851" name="Text Box 15">
          <a:extLst>
            <a:ext uri="{FF2B5EF4-FFF2-40B4-BE49-F238E27FC236}">
              <a16:creationId xmlns:a16="http://schemas.microsoft.com/office/drawing/2014/main" id="{00000000-0008-0000-1300-0000930A0400}"/>
            </a:ext>
          </a:extLst>
        </xdr:cNvPr>
        <xdr:cNvSpPr txBox="1">
          <a:spLocks noChangeArrowheads="1"/>
        </xdr:cNvSpPr>
      </xdr:nvSpPr>
      <xdr:spPr bwMode="auto">
        <a:xfrm>
          <a:off x="154533600" y="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21</xdr:row>
      <xdr:rowOff>0</xdr:rowOff>
    </xdr:from>
    <xdr:to>
      <xdr:col>3</xdr:col>
      <xdr:colOff>76200</xdr:colOff>
      <xdr:row>22</xdr:row>
      <xdr:rowOff>28575</xdr:rowOff>
    </xdr:to>
    <xdr:sp macro="" textlink="">
      <xdr:nvSpPr>
        <xdr:cNvPr id="264852" name="Text Box 16">
          <a:extLst>
            <a:ext uri="{FF2B5EF4-FFF2-40B4-BE49-F238E27FC236}">
              <a16:creationId xmlns:a16="http://schemas.microsoft.com/office/drawing/2014/main" id="{00000000-0008-0000-1300-0000940A0400}"/>
            </a:ext>
          </a:extLst>
        </xdr:cNvPr>
        <xdr:cNvSpPr txBox="1">
          <a:spLocks noChangeArrowheads="1"/>
        </xdr:cNvSpPr>
      </xdr:nvSpPr>
      <xdr:spPr bwMode="auto">
        <a:xfrm>
          <a:off x="154533600" y="43338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xdr:row>
      <xdr:rowOff>0</xdr:rowOff>
    </xdr:from>
    <xdr:to>
      <xdr:col>1</xdr:col>
      <xdr:colOff>76200</xdr:colOff>
      <xdr:row>1</xdr:row>
      <xdr:rowOff>200025</xdr:rowOff>
    </xdr:to>
    <xdr:sp macro="" textlink="">
      <xdr:nvSpPr>
        <xdr:cNvPr id="264853" name="Text Box 17">
          <a:extLst>
            <a:ext uri="{FF2B5EF4-FFF2-40B4-BE49-F238E27FC236}">
              <a16:creationId xmlns:a16="http://schemas.microsoft.com/office/drawing/2014/main" id="{00000000-0008-0000-1300-0000950A0400}"/>
            </a:ext>
          </a:extLst>
        </xdr:cNvPr>
        <xdr:cNvSpPr txBox="1">
          <a:spLocks noChangeArrowheads="1"/>
        </xdr:cNvSpPr>
      </xdr:nvSpPr>
      <xdr:spPr bwMode="auto">
        <a:xfrm>
          <a:off x="156848175" y="323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mainsrv\&#1575;&#1604;&#1585;&#1602;&#1575;&#1576;&#1577;%20&#1575;&#1604;&#1606;&#1592;&#1575;&#1605;&#1610;&#1577;\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6">
    <pageSetUpPr fitToPage="1"/>
  </sheetPr>
  <dimension ref="A1:G42"/>
  <sheetViews>
    <sheetView rightToLeft="1" tabSelected="1" view="pageBreakPreview" zoomScaleNormal="100" zoomScaleSheetLayoutView="100" workbookViewId="0">
      <selection sqref="A1:E1"/>
    </sheetView>
  </sheetViews>
  <sheetFormatPr defaultColWidth="8" defaultRowHeight="13.5"/>
  <cols>
    <col min="1" max="1" width="29.7109375" style="5" customWidth="1"/>
    <col min="2" max="2" width="10.7109375" style="30" customWidth="1"/>
    <col min="3" max="3" width="18.28515625" style="6" bestFit="1" customWidth="1"/>
    <col min="4" max="5" width="16" style="6" customWidth="1"/>
    <col min="6" max="6" width="8" style="5"/>
    <col min="7" max="7" width="12.7109375" style="5" bestFit="1" customWidth="1"/>
    <col min="8" max="16384" width="8" style="5"/>
  </cols>
  <sheetData>
    <row r="1" spans="1:5" ht="21.75" customHeight="1">
      <c r="A1" s="562" t="s">
        <v>282</v>
      </c>
      <c r="B1" s="562"/>
      <c r="C1" s="562"/>
      <c r="D1" s="562"/>
      <c r="E1" s="562"/>
    </row>
    <row r="2" spans="1:5" ht="21.75" customHeight="1">
      <c r="A2" s="562" t="s">
        <v>758</v>
      </c>
      <c r="B2" s="562"/>
      <c r="C2" s="562"/>
      <c r="D2" s="562"/>
      <c r="E2" s="562"/>
    </row>
    <row r="3" spans="1:5" ht="19.5" customHeight="1">
      <c r="A3" s="75"/>
      <c r="B3" s="76"/>
      <c r="C3" s="77"/>
      <c r="D3" s="77"/>
      <c r="E3" s="78" t="s">
        <v>542</v>
      </c>
    </row>
    <row r="4" spans="1:5" s="11" customFormat="1" ht="19.350000000000001" customHeight="1">
      <c r="A4" s="79" t="s">
        <v>221</v>
      </c>
      <c r="B4" s="80" t="s">
        <v>595</v>
      </c>
      <c r="C4" s="81" t="s">
        <v>219</v>
      </c>
      <c r="D4" s="81" t="s">
        <v>763</v>
      </c>
      <c r="E4" s="82" t="s">
        <v>700</v>
      </c>
    </row>
    <row r="5" spans="1:5" s="12" customFormat="1" ht="19.350000000000001" customHeight="1">
      <c r="A5" s="83" t="s">
        <v>9</v>
      </c>
      <c r="B5" s="84"/>
      <c r="C5" s="85"/>
      <c r="D5" s="85"/>
      <c r="E5" s="85"/>
    </row>
    <row r="6" spans="1:5" s="12" customFormat="1" ht="19.350000000000001" customHeight="1">
      <c r="A6" s="86" t="s">
        <v>10</v>
      </c>
      <c r="B6" s="87" t="s">
        <v>326</v>
      </c>
      <c r="C6" s="88">
        <f>'تفصيل الإيرادات'!F5</f>
        <v>2406600000</v>
      </c>
      <c r="D6" s="89">
        <f>'تفصيل الإيرادات'!G5</f>
        <v>2600157462</v>
      </c>
      <c r="E6" s="88">
        <f>'تفصيل الإيرادات'!I5</f>
        <v>2645361891</v>
      </c>
    </row>
    <row r="7" spans="1:5" s="12" customFormat="1" ht="19.350000000000001" customHeight="1">
      <c r="A7" s="86" t="s">
        <v>11</v>
      </c>
      <c r="B7" s="87" t="s">
        <v>327</v>
      </c>
      <c r="C7" s="88">
        <f>'تفصيل الإيرادات'!F28</f>
        <v>198008551</v>
      </c>
      <c r="D7" s="89">
        <f>'تفصيل الإيرادات'!G28</f>
        <v>223770501</v>
      </c>
      <c r="E7" s="88">
        <f>'تفصيل الإيرادات'!I28</f>
        <v>217752920</v>
      </c>
    </row>
    <row r="8" spans="1:5" s="12" customFormat="1" ht="19.350000000000001" customHeight="1">
      <c r="A8" s="86" t="s">
        <v>12</v>
      </c>
      <c r="B8" s="87" t="s">
        <v>327</v>
      </c>
      <c r="C8" s="88">
        <f>'تفصيل الإيرادات'!F89</f>
        <v>51875230</v>
      </c>
      <c r="D8" s="89">
        <f>'تفصيل الإيرادات'!G89</f>
        <v>52604109</v>
      </c>
      <c r="E8" s="88">
        <f>'تفصيل الإيرادات'!I89</f>
        <v>45020826</v>
      </c>
    </row>
    <row r="9" spans="1:5" s="12" customFormat="1" ht="19.350000000000001" customHeight="1">
      <c r="A9" s="86" t="s">
        <v>13</v>
      </c>
      <c r="B9" s="87" t="s">
        <v>327</v>
      </c>
      <c r="C9" s="88">
        <f>'تفصيل الإيرادات'!F151</f>
        <v>74289097</v>
      </c>
      <c r="D9" s="89">
        <f>'تفصيل الإيرادات'!G151</f>
        <v>17571022</v>
      </c>
      <c r="E9" s="88">
        <f>'تفصيل الإيرادات'!I151</f>
        <v>15023753</v>
      </c>
    </row>
    <row r="10" spans="1:5" s="12" customFormat="1" ht="19.350000000000001" customHeight="1">
      <c r="A10" s="86" t="s">
        <v>14</v>
      </c>
      <c r="B10" s="87" t="s">
        <v>327</v>
      </c>
      <c r="C10" s="88">
        <f>'تفصيل الإيرادات'!F170</f>
        <v>37600000</v>
      </c>
      <c r="D10" s="232">
        <f>'تفصيل الإيرادات'!G170</f>
        <v>0</v>
      </c>
      <c r="E10" s="88">
        <f>'تفصيل الإيرادات'!I170</f>
        <v>56436545</v>
      </c>
    </row>
    <row r="11" spans="1:5" s="12" customFormat="1" ht="19.350000000000001" customHeight="1">
      <c r="A11" s="86" t="s">
        <v>15</v>
      </c>
      <c r="B11" s="87" t="s">
        <v>327</v>
      </c>
      <c r="C11" s="88">
        <f>'تفصيل الإيرادات'!F173</f>
        <v>442600</v>
      </c>
      <c r="D11" s="89">
        <f>'تفصيل الإيرادات'!G173</f>
        <v>274773</v>
      </c>
      <c r="E11" s="88">
        <f>'تفصيل الإيرادات'!I173</f>
        <v>714036</v>
      </c>
    </row>
    <row r="12" spans="1:5" s="12" customFormat="1" ht="19.350000000000001" customHeight="1">
      <c r="A12" s="86" t="s">
        <v>291</v>
      </c>
      <c r="B12" s="87" t="s">
        <v>327</v>
      </c>
      <c r="C12" s="88">
        <f>'تفصيل الإيرادات'!F186</f>
        <v>22076522</v>
      </c>
      <c r="D12" s="89">
        <f>'تفصيل الإيرادات'!G186</f>
        <v>49279669</v>
      </c>
      <c r="E12" s="88">
        <f>'تفصيل الإيرادات'!I186</f>
        <v>53942102</v>
      </c>
    </row>
    <row r="13" spans="1:5" s="12" customFormat="1" ht="19.350000000000001" customHeight="1">
      <c r="A13" s="41" t="s">
        <v>16</v>
      </c>
      <c r="B13" s="87" t="s">
        <v>328</v>
      </c>
      <c r="C13" s="248">
        <f>SUM(C6:C12)</f>
        <v>2790892000</v>
      </c>
      <c r="D13" s="248">
        <f>SUM(D6:D12)</f>
        <v>2943657536</v>
      </c>
      <c r="E13" s="248">
        <f>SUM(E6:E12)</f>
        <v>3034252073</v>
      </c>
    </row>
    <row r="14" spans="1:5" s="12" customFormat="1" ht="19.5" customHeight="1">
      <c r="A14" s="249" t="s">
        <v>17</v>
      </c>
      <c r="B14" s="90"/>
      <c r="C14" s="89"/>
      <c r="D14" s="89"/>
      <c r="E14" s="89"/>
    </row>
    <row r="15" spans="1:5" s="12" customFormat="1" ht="19.350000000000001" customHeight="1">
      <c r="A15" s="250" t="s">
        <v>18</v>
      </c>
      <c r="B15" s="87" t="s">
        <v>329</v>
      </c>
      <c r="C15" s="89">
        <f>'تفصيل المصروفات '!F5</f>
        <v>1330367017</v>
      </c>
      <c r="D15" s="89">
        <f>'تفصيل المصروفات '!G5</f>
        <v>1300403906</v>
      </c>
      <c r="E15" s="89">
        <f>'تفصيل المصروفات '!I5</f>
        <v>1204151011</v>
      </c>
    </row>
    <row r="16" spans="1:5" s="12" customFormat="1" ht="19.350000000000001" customHeight="1">
      <c r="A16" s="250" t="s">
        <v>19</v>
      </c>
      <c r="B16" s="87" t="s">
        <v>329</v>
      </c>
      <c r="C16" s="89">
        <f>'تفصيل المصروفات '!F93</f>
        <v>196680606</v>
      </c>
      <c r="D16" s="89">
        <f>'تفصيل المصروفات '!G93</f>
        <v>210798858</v>
      </c>
      <c r="E16" s="89">
        <f>'تفصيل المصروفات '!I93</f>
        <v>183681226</v>
      </c>
    </row>
    <row r="17" spans="1:7" s="12" customFormat="1" ht="19.350000000000001" customHeight="1">
      <c r="A17" s="250" t="s">
        <v>20</v>
      </c>
      <c r="B17" s="87" t="s">
        <v>329</v>
      </c>
      <c r="C17" s="89">
        <f>'تفصيل المصروفات '!F161</f>
        <v>133491541</v>
      </c>
      <c r="D17" s="89">
        <f>'تفصيل المصروفات '!G161</f>
        <v>131207934</v>
      </c>
      <c r="E17" s="89">
        <f>'تفصيل المصروفات '!I161</f>
        <v>110332561</v>
      </c>
    </row>
    <row r="18" spans="1:7" s="12" customFormat="1" ht="19.350000000000001" customHeight="1">
      <c r="A18" s="250" t="s">
        <v>21</v>
      </c>
      <c r="B18" s="87" t="s">
        <v>329</v>
      </c>
      <c r="C18" s="89">
        <f>'تفصيل المصروفات '!F215</f>
        <v>36829565</v>
      </c>
      <c r="D18" s="89">
        <f>'تفصيل المصروفات '!G215</f>
        <v>30769606</v>
      </c>
      <c r="E18" s="89">
        <f>'تفصيل المصروفات '!I215</f>
        <v>30712004</v>
      </c>
    </row>
    <row r="19" spans="1:7" s="12" customFormat="1" ht="19.350000000000001" customHeight="1">
      <c r="A19" s="250" t="s">
        <v>22</v>
      </c>
      <c r="B19" s="87" t="s">
        <v>329</v>
      </c>
      <c r="C19" s="89">
        <f>'تفصيل المصروفات '!F314</f>
        <v>65036190</v>
      </c>
      <c r="D19" s="89">
        <f>'تفصيل المصروفات '!G314</f>
        <v>66514923</v>
      </c>
      <c r="E19" s="89">
        <f>'تفصيل المصروفات '!I314</f>
        <v>60761332</v>
      </c>
    </row>
    <row r="20" spans="1:7" s="12" customFormat="1" ht="19.350000000000001" customHeight="1">
      <c r="A20" s="250" t="s">
        <v>23</v>
      </c>
      <c r="B20" s="87" t="s">
        <v>329</v>
      </c>
      <c r="C20" s="89">
        <f>'تفصيل المصروفات '!F371</f>
        <v>832426830</v>
      </c>
      <c r="D20" s="89">
        <f>'تفصيل المصروفات '!G371</f>
        <v>694960427</v>
      </c>
      <c r="E20" s="89">
        <f>'تفصيل المصروفات '!I371</f>
        <v>581699366</v>
      </c>
    </row>
    <row r="21" spans="1:7" s="12" customFormat="1" ht="19.350000000000001" customHeight="1">
      <c r="A21" s="250" t="s">
        <v>548</v>
      </c>
      <c r="B21" s="87" t="s">
        <v>329</v>
      </c>
      <c r="C21" s="89">
        <f>'تفصيل المصروفات '!F383</f>
        <v>457760251</v>
      </c>
      <c r="D21" s="89">
        <f>'تفصيل المصروفات '!G383</f>
        <v>442388256</v>
      </c>
      <c r="E21" s="89">
        <f>'تفصيل المصروفات '!I383</f>
        <v>352521750</v>
      </c>
    </row>
    <row r="22" spans="1:7" s="13" customFormat="1" ht="19.350000000000001" customHeight="1">
      <c r="A22" s="41" t="s">
        <v>24</v>
      </c>
      <c r="B22" s="87" t="s">
        <v>331</v>
      </c>
      <c r="C22" s="248">
        <f>SUM(C15:C21)</f>
        <v>3052592000</v>
      </c>
      <c r="D22" s="248">
        <f>SUM(D15:D21)</f>
        <v>2877043910</v>
      </c>
      <c r="E22" s="248">
        <f>SUM(E15:E21)</f>
        <v>2523859250</v>
      </c>
      <c r="G22" s="22"/>
    </row>
    <row r="23" spans="1:7" s="12" customFormat="1" ht="25.5" customHeight="1">
      <c r="A23" s="250" t="s">
        <v>25</v>
      </c>
      <c r="B23" s="87" t="s">
        <v>591</v>
      </c>
      <c r="C23" s="89">
        <f>مشاريع!B46</f>
        <v>848093577</v>
      </c>
      <c r="D23" s="89">
        <f>مشاريع!C46</f>
        <v>476701208</v>
      </c>
      <c r="E23" s="89">
        <f>مشاريع!E46</f>
        <v>737037571</v>
      </c>
      <c r="G23" s="23"/>
    </row>
    <row r="24" spans="1:7" s="12" customFormat="1" ht="19.350000000000001" customHeight="1">
      <c r="A24" s="41" t="s">
        <v>196</v>
      </c>
      <c r="B24" s="91">
        <v>6</v>
      </c>
      <c r="C24" s="248">
        <f>SUM(C22:C23)</f>
        <v>3900685577</v>
      </c>
      <c r="D24" s="248">
        <f>SUM(D22:D23)</f>
        <v>3353745118</v>
      </c>
      <c r="E24" s="248">
        <f>SUM(E22:E23)</f>
        <v>3260896821</v>
      </c>
    </row>
    <row r="25" spans="1:7" s="12" customFormat="1" ht="21" customHeight="1" thickBot="1">
      <c r="A25" s="92" t="s">
        <v>592</v>
      </c>
      <c r="B25" s="91"/>
      <c r="C25" s="251">
        <f>C13-C24</f>
        <v>-1109793577</v>
      </c>
      <c r="D25" s="251">
        <f>D13-D24</f>
        <v>-410087582</v>
      </c>
      <c r="E25" s="251">
        <f>E13-E24</f>
        <v>-226644748</v>
      </c>
    </row>
    <row r="26" spans="1:7" s="12" customFormat="1" ht="7.5" customHeight="1" thickTop="1">
      <c r="A26" s="250"/>
      <c r="B26" s="91"/>
      <c r="C26" s="252"/>
      <c r="D26" s="253"/>
      <c r="E26" s="254"/>
    </row>
    <row r="27" spans="1:7" s="12" customFormat="1" ht="18" hidden="1" customHeight="1">
      <c r="A27" s="250" t="s">
        <v>343</v>
      </c>
      <c r="B27" s="91">
        <v>14</v>
      </c>
      <c r="C27" s="255">
        <v>0</v>
      </c>
      <c r="D27" s="256">
        <v>0</v>
      </c>
      <c r="E27" s="256">
        <v>0</v>
      </c>
    </row>
    <row r="28" spans="1:7" s="27" customFormat="1" ht="18" hidden="1" customHeight="1" thickBot="1">
      <c r="A28" s="92" t="s">
        <v>592</v>
      </c>
      <c r="B28" s="91"/>
      <c r="C28" s="257">
        <f>C25-C27</f>
        <v>-1109793577</v>
      </c>
      <c r="D28" s="257">
        <f>D25-D27</f>
        <v>-410087582</v>
      </c>
      <c r="E28" s="257">
        <f>E25-E27</f>
        <v>-226644748</v>
      </c>
    </row>
    <row r="29" spans="1:7" s="12" customFormat="1" ht="26.25" customHeight="1">
      <c r="A29" s="564" t="s">
        <v>593</v>
      </c>
      <c r="B29" s="564"/>
      <c r="C29" s="564"/>
      <c r="D29" s="564"/>
      <c r="E29" s="564"/>
    </row>
    <row r="30" spans="1:7" s="21" customFormat="1" ht="15.75">
      <c r="A30" s="563"/>
      <c r="B30" s="563"/>
      <c r="C30" s="563"/>
      <c r="D30" s="258">
        <v>2013</v>
      </c>
      <c r="E30" s="258">
        <v>2012</v>
      </c>
    </row>
    <row r="31" spans="1:7" s="12" customFormat="1" ht="19.350000000000001" customHeight="1">
      <c r="A31" s="250" t="s">
        <v>297</v>
      </c>
      <c r="B31" s="87" t="s">
        <v>545</v>
      </c>
      <c r="C31" s="259"/>
      <c r="D31" s="243">
        <v>0</v>
      </c>
      <c r="E31" s="243">
        <v>0</v>
      </c>
    </row>
    <row r="32" spans="1:7" s="14" customFormat="1" ht="19.350000000000001" customHeight="1">
      <c r="A32" s="250" t="s">
        <v>298</v>
      </c>
      <c r="B32" s="87" t="s">
        <v>546</v>
      </c>
      <c r="C32" s="260"/>
      <c r="D32" s="244">
        <v>270562104</v>
      </c>
      <c r="E32" s="244">
        <v>276593577</v>
      </c>
    </row>
    <row r="33" spans="1:5" s="14" customFormat="1" ht="19.350000000000001" customHeight="1" thickBot="1">
      <c r="A33" s="41" t="s">
        <v>864</v>
      </c>
      <c r="B33" s="91"/>
      <c r="C33" s="260"/>
      <c r="D33" s="261">
        <f>SUM(D31:D32)</f>
        <v>270562104</v>
      </c>
      <c r="E33" s="261">
        <f>SUM(E31:E32)</f>
        <v>276593577</v>
      </c>
    </row>
    <row r="34" spans="1:5" ht="11.25" customHeight="1" thickTop="1">
      <c r="A34" s="102"/>
      <c r="B34" s="93"/>
      <c r="C34" s="262"/>
      <c r="D34" s="262"/>
      <c r="E34" s="262"/>
    </row>
    <row r="35" spans="1:5" s="1" customFormat="1" ht="16.5" customHeight="1">
      <c r="A35" s="263" t="s">
        <v>887</v>
      </c>
      <c r="B35" s="93"/>
      <c r="C35" s="262"/>
      <c r="D35" s="262"/>
      <c r="E35" s="262"/>
    </row>
    <row r="36" spans="1:5" ht="12.75" customHeight="1">
      <c r="A36" s="149"/>
      <c r="B36" s="28"/>
      <c r="C36" s="264"/>
      <c r="D36" s="264"/>
      <c r="E36" s="264"/>
    </row>
    <row r="37" spans="1:5" ht="12.75" customHeight="1">
      <c r="A37" s="149"/>
      <c r="B37" s="28"/>
      <c r="C37" s="264"/>
      <c r="D37" s="264"/>
      <c r="E37" s="264"/>
    </row>
    <row r="38" spans="1:5" ht="27" customHeight="1">
      <c r="A38" s="265"/>
      <c r="B38" s="29"/>
      <c r="C38" s="266"/>
      <c r="D38" s="266"/>
      <c r="E38" s="266"/>
    </row>
    <row r="39" spans="1:5" ht="10.5" customHeight="1">
      <c r="A39" s="24"/>
      <c r="C39" s="267"/>
      <c r="D39" s="267"/>
      <c r="E39" s="267"/>
    </row>
    <row r="40" spans="1:5">
      <c r="A40" s="24"/>
      <c r="C40" s="267"/>
      <c r="D40" s="267"/>
      <c r="E40" s="267"/>
    </row>
    <row r="41" spans="1:5" ht="29.25" customHeight="1">
      <c r="A41" s="24"/>
      <c r="C41" s="267"/>
      <c r="D41" s="267"/>
      <c r="E41" s="267"/>
    </row>
    <row r="42" spans="1:5" ht="17.25" customHeight="1"/>
  </sheetData>
  <customSheetViews>
    <customSheetView guid="{59AEDEC5-F969-4EC4-8B7C-A5FABAF15261}" showPageBreaks="1" view="pageBreakPreview" showRuler="0">
      <selection activeCell="F4" sqref="F4"/>
      <pageMargins left="0.75" right="1.05" top="1" bottom="0.47" header="0.5" footer="0.49"/>
      <printOptions horizontalCentered="1" verticalCentered="1"/>
      <pageSetup paperSize="9" scale="88" firstPageNumber="0" orientation="portrait" r:id="rId1"/>
      <headerFooter alignWithMargins="0">
        <oddFooter>&amp;C3</oddFooter>
      </headerFooter>
    </customSheetView>
    <customSheetView guid="{8B0CEBC0-8CF2-4235-AE87-6B90A4C21969}" showPageBreaks="1" view="pageBreakPreview" showRuler="0" topLeftCell="A4">
      <selection activeCell="C18" sqref="C18"/>
      <pageMargins left="0.75" right="1.05" top="1" bottom="0.47" header="0.5" footer="0.49"/>
      <printOptions horizontalCentered="1" verticalCentered="1"/>
      <pageSetup paperSize="9" scale="88" firstPageNumber="0" orientation="portrait" r:id="rId2"/>
      <headerFooter alignWithMargins="0">
        <oddFooter>&amp;C3</oddFooter>
      </headerFooter>
    </customSheetView>
  </customSheetViews>
  <mergeCells count="4">
    <mergeCell ref="A1:E1"/>
    <mergeCell ref="A2:E2"/>
    <mergeCell ref="A30:C30"/>
    <mergeCell ref="A29:E29"/>
  </mergeCells>
  <phoneticPr fontId="0" type="noConversion"/>
  <printOptions horizontalCentered="1"/>
  <pageMargins left="0.7" right="0.7" top="1.5" bottom="0.7" header="0.5" footer="0.25"/>
  <pageSetup paperSize="9" scale="93" firstPageNumber="3" orientation="portrait" useFirstPageNumber="1" r:id="rId3"/>
  <headerFooter alignWithMargins="0">
    <oddFooter>&amp;C&amp;"Arabic Transparent,Bold"&amp;20__________________________________________________
&amp;"+,Regular"&amp;14&amp;P</oddFooter>
  </headerFooter>
  <ignoredErrors>
    <ignoredError sqref="E33" formulaRange="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9"/>
  <sheetViews>
    <sheetView rightToLeft="1" view="pageBreakPreview" zoomScaleNormal="100" zoomScaleSheetLayoutView="100" workbookViewId="0">
      <selection sqref="A1:C1"/>
    </sheetView>
  </sheetViews>
  <sheetFormatPr defaultColWidth="9.140625" defaultRowHeight="19.5"/>
  <cols>
    <col min="1" max="1" width="45.140625" style="225" customWidth="1"/>
    <col min="2" max="2" width="22.85546875" style="18" bestFit="1" customWidth="1"/>
    <col min="3" max="3" width="22.85546875" style="17" bestFit="1" customWidth="1"/>
    <col min="4" max="16384" width="9.140625" style="225"/>
  </cols>
  <sheetData>
    <row r="1" spans="1:5" s="16" customFormat="1" ht="32.25" customHeight="1">
      <c r="A1" s="565" t="s">
        <v>259</v>
      </c>
      <c r="B1" s="565"/>
      <c r="C1" s="565"/>
      <c r="D1" s="15"/>
      <c r="E1" s="15"/>
    </row>
    <row r="2" spans="1:5" s="18" customFormat="1" ht="21" customHeight="1">
      <c r="A2" s="152"/>
      <c r="B2" s="94"/>
      <c r="C2" s="268" t="s">
        <v>542</v>
      </c>
      <c r="D2" s="17"/>
      <c r="E2" s="17"/>
    </row>
    <row r="3" spans="1:5" ht="39.75" customHeight="1">
      <c r="A3" s="308" t="s">
        <v>221</v>
      </c>
      <c r="B3" s="233" t="s">
        <v>865</v>
      </c>
      <c r="C3" s="233" t="s">
        <v>866</v>
      </c>
    </row>
    <row r="4" spans="1:5" ht="11.25" customHeight="1">
      <c r="A4" s="228"/>
      <c r="B4" s="96"/>
      <c r="C4" s="96"/>
    </row>
    <row r="5" spans="1:5" ht="21.6" customHeight="1">
      <c r="A5" s="237" t="s">
        <v>268</v>
      </c>
      <c r="B5" s="97"/>
      <c r="C5" s="97"/>
    </row>
    <row r="6" spans="1:5" hidden="1">
      <c r="A6" s="237" t="s">
        <v>9</v>
      </c>
      <c r="B6" s="97"/>
      <c r="C6" s="97"/>
    </row>
    <row r="7" spans="1:5" ht="21.6" customHeight="1">
      <c r="A7" s="229" t="s">
        <v>264</v>
      </c>
      <c r="B7" s="272">
        <v>3854885734</v>
      </c>
      <c r="C7" s="272">
        <v>4051532635</v>
      </c>
    </row>
    <row r="8" spans="1:5" ht="21.6" customHeight="1">
      <c r="A8" s="229" t="s">
        <v>266</v>
      </c>
      <c r="B8" s="273">
        <v>-3631231590</v>
      </c>
      <c r="C8" s="273">
        <v>-3798366767</v>
      </c>
    </row>
    <row r="9" spans="1:5" s="226" customFormat="1" ht="21.6" customHeight="1">
      <c r="A9" s="237" t="s">
        <v>267</v>
      </c>
      <c r="B9" s="274">
        <f>SUM(B7:B8)</f>
        <v>223654144</v>
      </c>
      <c r="C9" s="274">
        <f>SUM(C7:C8)</f>
        <v>253165868</v>
      </c>
    </row>
    <row r="10" spans="1:5" ht="18" customHeight="1">
      <c r="A10" s="228"/>
      <c r="B10" s="272"/>
      <c r="C10" s="99"/>
    </row>
    <row r="11" spans="1:5" s="226" customFormat="1" ht="21.6" customHeight="1">
      <c r="A11" s="237" t="s">
        <v>265</v>
      </c>
      <c r="B11" s="281"/>
      <c r="C11" s="98"/>
    </row>
    <row r="12" spans="1:5" ht="21.6" customHeight="1">
      <c r="A12" s="229" t="s">
        <v>264</v>
      </c>
      <c r="B12" s="272">
        <v>2082583680</v>
      </c>
      <c r="C12" s="272">
        <v>2021572160</v>
      </c>
    </row>
    <row r="13" spans="1:5" ht="21.6" customHeight="1">
      <c r="A13" s="229" t="s">
        <v>266</v>
      </c>
      <c r="B13" s="272">
        <v>-103316501</v>
      </c>
      <c r="C13" s="272">
        <v>-70356084</v>
      </c>
    </row>
    <row r="14" spans="1:5" ht="21.6" customHeight="1">
      <c r="A14" s="229" t="s">
        <v>867</v>
      </c>
      <c r="B14" s="272">
        <v>-19597752</v>
      </c>
      <c r="C14" s="272">
        <v>-18121073</v>
      </c>
    </row>
    <row r="15" spans="1:5" s="226" customFormat="1" ht="21.6" customHeight="1">
      <c r="A15" s="237" t="s">
        <v>267</v>
      </c>
      <c r="B15" s="274">
        <f>SUM(B12:B14)</f>
        <v>1959669427</v>
      </c>
      <c r="C15" s="274">
        <f>SUM(C12:C14)</f>
        <v>1933095003</v>
      </c>
    </row>
    <row r="16" spans="1:5">
      <c r="A16" s="228"/>
      <c r="B16" s="272"/>
      <c r="C16" s="99"/>
    </row>
    <row r="17" spans="1:3" s="226" customFormat="1" ht="18" hidden="1">
      <c r="A17" s="237" t="s">
        <v>257</v>
      </c>
      <c r="B17" s="281"/>
      <c r="C17" s="100"/>
    </row>
    <row r="18" spans="1:3" s="226" customFormat="1" ht="21.6" customHeight="1">
      <c r="A18" s="237" t="s">
        <v>257</v>
      </c>
      <c r="B18" s="275">
        <v>401014351</v>
      </c>
      <c r="C18" s="275">
        <v>380177200</v>
      </c>
    </row>
    <row r="19" spans="1:3">
      <c r="A19" s="228"/>
      <c r="B19" s="272"/>
      <c r="C19" s="276"/>
    </row>
    <row r="20" spans="1:3" s="226" customFormat="1" ht="21.6" customHeight="1">
      <c r="A20" s="237" t="s">
        <v>278</v>
      </c>
      <c r="B20" s="277">
        <v>15819540</v>
      </c>
      <c r="C20" s="277">
        <v>22523820</v>
      </c>
    </row>
    <row r="21" spans="1:3" s="226" customFormat="1" ht="18" customHeight="1">
      <c r="A21" s="237"/>
      <c r="B21" s="101"/>
      <c r="C21" s="278"/>
    </row>
    <row r="22" spans="1:3" s="226" customFormat="1" ht="21.6" customHeight="1">
      <c r="A22" s="237" t="s">
        <v>364</v>
      </c>
      <c r="B22" s="282">
        <v>0</v>
      </c>
      <c r="C22" s="277">
        <v>56400000</v>
      </c>
    </row>
    <row r="23" spans="1:3" s="226" customFormat="1" ht="18" customHeight="1">
      <c r="A23" s="237"/>
      <c r="B23" s="227"/>
      <c r="C23" s="279"/>
    </row>
    <row r="24" spans="1:3" s="226" customFormat="1" ht="21.6" customHeight="1" thickBot="1">
      <c r="A24" s="237" t="s">
        <v>258</v>
      </c>
      <c r="B24" s="280">
        <f>B9+B15+B18+B20+B22</f>
        <v>2600157462</v>
      </c>
      <c r="C24" s="280">
        <f>C9+C15+C18+C20+C22</f>
        <v>2645361891</v>
      </c>
    </row>
    <row r="25" spans="1:3" ht="20.25" thickTop="1">
      <c r="A25" s="187"/>
      <c r="B25" s="269"/>
      <c r="C25" s="270"/>
    </row>
    <row r="26" spans="1:3">
      <c r="A26" s="187"/>
      <c r="B26" s="269"/>
      <c r="C26" s="270"/>
    </row>
    <row r="27" spans="1:3">
      <c r="A27" s="271"/>
      <c r="B27" s="269"/>
      <c r="C27" s="270"/>
    </row>
    <row r="28" spans="1:3">
      <c r="A28" s="187"/>
      <c r="B28" s="269"/>
      <c r="C28" s="270"/>
    </row>
    <row r="29" spans="1:3">
      <c r="A29" s="187"/>
      <c r="B29" s="269"/>
      <c r="C29" s="270"/>
    </row>
    <row r="30" spans="1:3">
      <c r="A30" s="187"/>
      <c r="B30" s="269"/>
      <c r="C30" s="270"/>
    </row>
    <row r="31" spans="1:3">
      <c r="A31" s="187"/>
      <c r="B31" s="269"/>
      <c r="C31" s="270"/>
    </row>
    <row r="32" spans="1:3">
      <c r="A32" s="187"/>
      <c r="B32" s="269"/>
      <c r="C32" s="270"/>
    </row>
    <row r="33" spans="1:3">
      <c r="A33" s="187"/>
      <c r="B33" s="269"/>
      <c r="C33" s="270"/>
    </row>
    <row r="34" spans="1:3">
      <c r="A34" s="187"/>
      <c r="B34" s="269"/>
      <c r="C34" s="270"/>
    </row>
    <row r="35" spans="1:3">
      <c r="A35" s="187"/>
      <c r="B35" s="269"/>
      <c r="C35" s="270"/>
    </row>
    <row r="36" spans="1:3">
      <c r="A36" s="187"/>
      <c r="B36" s="269"/>
      <c r="C36" s="270"/>
    </row>
    <row r="37" spans="1:3">
      <c r="A37" s="187"/>
      <c r="B37" s="269"/>
      <c r="C37" s="270"/>
    </row>
    <row r="38" spans="1:3">
      <c r="A38" s="187"/>
      <c r="B38" s="269"/>
      <c r="C38" s="270"/>
    </row>
    <row r="39" spans="1:3">
      <c r="A39" s="187"/>
      <c r="B39" s="269"/>
      <c r="C39" s="270"/>
    </row>
  </sheetData>
  <mergeCells count="1">
    <mergeCell ref="A1:C1"/>
  </mergeCells>
  <printOptions horizontalCentered="1"/>
  <pageMargins left="0.7" right="0.7" top="1.25" bottom="0.7" header="0.5" footer="0.25"/>
  <pageSetup paperSize="9" scale="98" firstPageNumber="6" orientation="portrait" useFirstPageNumber="1" r:id="rId1"/>
  <headerFooter alignWithMargins="0">
    <oddHeader>&amp;C&amp;"Arabic Transparent,Bold"&amp;20
________________________________________________________&amp;R&amp;"+,Regular"&amp;11
  مملكة البحرين
  الحساب الختامي الموحد للدولة للسنة المالية المنتهية في 31 ديسمبر 2013</oddHeader>
    <oddFooter>&amp;C&amp;"Arabic Transparent,Bold"&amp;20________________________________________________&amp;"Arabic Transparent,Regular"&amp;14
&amp;"+,Regular"&amp;P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E139"/>
  <sheetViews>
    <sheetView rightToLeft="1" view="pageBreakPreview" topLeftCell="B36" zoomScaleNormal="100" zoomScaleSheetLayoutView="100" zoomScalePageLayoutView="110" workbookViewId="0">
      <selection activeCell="L58" sqref="L58"/>
    </sheetView>
  </sheetViews>
  <sheetFormatPr defaultColWidth="9.140625" defaultRowHeight="17.25" customHeight="1"/>
  <cols>
    <col min="1" max="1" width="52.7109375" style="31" customWidth="1"/>
    <col min="2" max="3" width="16.42578125" style="31" bestFit="1" customWidth="1"/>
    <col min="4" max="4" width="8.28515625" style="345" customWidth="1"/>
    <col min="5" max="5" width="0.28515625" style="31" hidden="1" customWidth="1"/>
    <col min="6" max="7" width="16.42578125" style="31" bestFit="1" customWidth="1"/>
    <col min="8" max="8" width="8" style="345" customWidth="1"/>
    <col min="9" max="9" width="1.140625" style="31" hidden="1" customWidth="1"/>
    <col min="10" max="10" width="14.7109375" style="31" bestFit="1" customWidth="1"/>
    <col min="11" max="11" width="16.42578125" style="31" bestFit="1" customWidth="1"/>
    <col min="12" max="12" width="8" style="345" customWidth="1"/>
    <col min="13" max="13" width="16.7109375" style="31" bestFit="1" customWidth="1"/>
    <col min="14" max="14" width="15.5703125" style="31" bestFit="1" customWidth="1"/>
    <col min="15" max="16384" width="9.140625" style="31"/>
  </cols>
  <sheetData>
    <row r="1" spans="1:12" s="310" customFormat="1" ht="25.5" customHeight="1">
      <c r="A1" s="565" t="s">
        <v>262</v>
      </c>
      <c r="B1" s="565"/>
      <c r="C1" s="565"/>
      <c r="D1" s="565"/>
      <c r="E1" s="565"/>
      <c r="F1" s="565"/>
      <c r="G1" s="565"/>
      <c r="H1" s="565"/>
      <c r="I1" s="565"/>
      <c r="J1" s="565"/>
      <c r="K1" s="565"/>
      <c r="L1" s="565"/>
    </row>
    <row r="2" spans="1:12" ht="15" customHeight="1">
      <c r="A2" s="311"/>
      <c r="B2" s="567" t="s">
        <v>542</v>
      </c>
      <c r="C2" s="567"/>
      <c r="D2" s="567"/>
      <c r="E2" s="567"/>
      <c r="F2" s="567"/>
      <c r="G2" s="567"/>
      <c r="H2" s="567"/>
      <c r="I2" s="567"/>
      <c r="J2" s="567"/>
      <c r="K2" s="567"/>
      <c r="L2" s="567"/>
    </row>
    <row r="3" spans="1:12" ht="15" customHeight="1">
      <c r="A3" s="568" t="s">
        <v>220</v>
      </c>
      <c r="B3" s="571" t="s">
        <v>9</v>
      </c>
      <c r="C3" s="571"/>
      <c r="D3" s="571"/>
      <c r="E3" s="313"/>
      <c r="F3" s="571" t="s">
        <v>17</v>
      </c>
      <c r="G3" s="571"/>
      <c r="H3" s="571"/>
      <c r="I3" s="313"/>
      <c r="J3" s="571" t="s">
        <v>25</v>
      </c>
      <c r="K3" s="571"/>
      <c r="L3" s="571"/>
    </row>
    <row r="4" spans="1:12" s="318" customFormat="1" ht="46.7" customHeight="1">
      <c r="A4" s="569"/>
      <c r="B4" s="314" t="s">
        <v>190</v>
      </c>
      <c r="C4" s="314" t="s">
        <v>598</v>
      </c>
      <c r="D4" s="314" t="s">
        <v>653</v>
      </c>
      <c r="E4" s="315"/>
      <c r="F4" s="314" t="s">
        <v>190</v>
      </c>
      <c r="G4" s="314" t="s">
        <v>598</v>
      </c>
      <c r="H4" s="314" t="s">
        <v>652</v>
      </c>
      <c r="I4" s="316"/>
      <c r="J4" s="317" t="s">
        <v>190</v>
      </c>
      <c r="K4" s="317" t="s">
        <v>598</v>
      </c>
      <c r="L4" s="314" t="s">
        <v>651</v>
      </c>
    </row>
    <row r="5" spans="1:12" s="323" customFormat="1" ht="18" customHeight="1">
      <c r="A5" s="319" t="s">
        <v>354</v>
      </c>
      <c r="B5" s="320">
        <v>958</v>
      </c>
      <c r="C5" s="321">
        <v>0</v>
      </c>
      <c r="D5" s="322" t="s">
        <v>540</v>
      </c>
      <c r="E5" s="322"/>
      <c r="F5" s="320">
        <v>17931596</v>
      </c>
      <c r="G5" s="320">
        <v>18151000</v>
      </c>
      <c r="H5" s="283">
        <f t="shared" ref="H5:H28" si="0">F5/G5*100</f>
        <v>98.79122913338108</v>
      </c>
      <c r="I5" s="32"/>
      <c r="J5" s="321">
        <v>0</v>
      </c>
      <c r="K5" s="321">
        <v>0</v>
      </c>
      <c r="L5" s="322" t="s">
        <v>540</v>
      </c>
    </row>
    <row r="6" spans="1:12" s="323" customFormat="1" ht="18" customHeight="1">
      <c r="A6" s="319" t="s">
        <v>596</v>
      </c>
      <c r="B6" s="321">
        <v>0</v>
      </c>
      <c r="C6" s="321">
        <v>0</v>
      </c>
      <c r="D6" s="322" t="s">
        <v>540</v>
      </c>
      <c r="E6" s="324"/>
      <c r="F6" s="320">
        <v>465097894</v>
      </c>
      <c r="G6" s="320">
        <v>465097894</v>
      </c>
      <c r="H6" s="283">
        <f t="shared" si="0"/>
        <v>100</v>
      </c>
      <c r="I6" s="32"/>
      <c r="J6" s="320">
        <v>534291</v>
      </c>
      <c r="K6" s="283">
        <v>534291</v>
      </c>
      <c r="L6" s="283">
        <f>J6/K6*100</f>
        <v>100</v>
      </c>
    </row>
    <row r="7" spans="1:12" s="323" customFormat="1" ht="18" customHeight="1">
      <c r="A7" s="319" t="s">
        <v>200</v>
      </c>
      <c r="B7" s="320">
        <v>38079849</v>
      </c>
      <c r="C7" s="320">
        <v>33922000</v>
      </c>
      <c r="D7" s="283">
        <f>B7/C7*100</f>
        <v>112.25708684629443</v>
      </c>
      <c r="E7" s="324"/>
      <c r="F7" s="320">
        <v>324731640</v>
      </c>
      <c r="G7" s="320">
        <v>330000000</v>
      </c>
      <c r="H7" s="283">
        <f t="shared" si="0"/>
        <v>98.403527272727274</v>
      </c>
      <c r="I7" s="32"/>
      <c r="J7" s="320">
        <v>23072323</v>
      </c>
      <c r="K7" s="283">
        <v>30000000</v>
      </c>
      <c r="L7" s="283">
        <f>J7/K7*100</f>
        <v>76.907743333333329</v>
      </c>
    </row>
    <row r="8" spans="1:12" s="323" customFormat="1" ht="18" customHeight="1">
      <c r="A8" s="319" t="s">
        <v>270</v>
      </c>
      <c r="B8" s="320">
        <v>760</v>
      </c>
      <c r="C8" s="321">
        <v>0</v>
      </c>
      <c r="D8" s="322" t="s">
        <v>540</v>
      </c>
      <c r="E8" s="324"/>
      <c r="F8" s="320">
        <v>32200000</v>
      </c>
      <c r="G8" s="320">
        <v>32200000</v>
      </c>
      <c r="H8" s="283">
        <f t="shared" si="0"/>
        <v>100</v>
      </c>
      <c r="I8" s="32"/>
      <c r="J8" s="320">
        <v>832753</v>
      </c>
      <c r="K8" s="283">
        <v>832753</v>
      </c>
      <c r="L8" s="283">
        <f>J8/K8*100</f>
        <v>100</v>
      </c>
    </row>
    <row r="9" spans="1:12" s="323" customFormat="1" ht="18" customHeight="1">
      <c r="A9" s="319" t="s">
        <v>584</v>
      </c>
      <c r="B9" s="320">
        <v>7684</v>
      </c>
      <c r="C9" s="320">
        <v>5000</v>
      </c>
      <c r="D9" s="283">
        <f>B9/C9*100</f>
        <v>153.68</v>
      </c>
      <c r="E9" s="324"/>
      <c r="F9" s="320">
        <v>2221688</v>
      </c>
      <c r="G9" s="320">
        <v>2375000</v>
      </c>
      <c r="H9" s="283">
        <f t="shared" si="0"/>
        <v>93.544757894736847</v>
      </c>
      <c r="I9" s="32"/>
      <c r="J9" s="321">
        <v>0</v>
      </c>
      <c r="K9" s="283">
        <v>40000</v>
      </c>
      <c r="L9" s="322" t="s">
        <v>540</v>
      </c>
    </row>
    <row r="10" spans="1:12" s="323" customFormat="1" ht="18" customHeight="1">
      <c r="A10" s="319" t="s">
        <v>201</v>
      </c>
      <c r="B10" s="320">
        <v>1850282</v>
      </c>
      <c r="C10" s="320">
        <v>1876000</v>
      </c>
      <c r="D10" s="283">
        <f t="shared" ref="D10:D16" si="1">B10/C10*100</f>
        <v>98.629104477611946</v>
      </c>
      <c r="E10" s="324"/>
      <c r="F10" s="320">
        <v>35022820</v>
      </c>
      <c r="G10" s="320">
        <v>35022820</v>
      </c>
      <c r="H10" s="283">
        <f t="shared" si="0"/>
        <v>100</v>
      </c>
      <c r="I10" s="32"/>
      <c r="J10" s="320">
        <v>72155</v>
      </c>
      <c r="K10" s="283">
        <v>6000000</v>
      </c>
      <c r="L10" s="283">
        <f t="shared" ref="L10:L16" si="2">J10/K10*100</f>
        <v>1.2025833333333333</v>
      </c>
    </row>
    <row r="11" spans="1:12" s="323" customFormat="1" ht="18" customHeight="1">
      <c r="A11" s="319" t="s">
        <v>553</v>
      </c>
      <c r="B11" s="320">
        <v>10824306</v>
      </c>
      <c r="C11" s="320">
        <v>9248000</v>
      </c>
      <c r="D11" s="283">
        <f t="shared" si="1"/>
        <v>117.04483131487888</v>
      </c>
      <c r="E11" s="324"/>
      <c r="F11" s="320">
        <v>14968658</v>
      </c>
      <c r="G11" s="320">
        <v>14968658</v>
      </c>
      <c r="H11" s="283">
        <f t="shared" si="0"/>
        <v>100</v>
      </c>
      <c r="I11" s="32"/>
      <c r="J11" s="320">
        <v>958867</v>
      </c>
      <c r="K11" s="283">
        <v>2298999</v>
      </c>
      <c r="L11" s="283">
        <f t="shared" si="2"/>
        <v>41.708021621584003</v>
      </c>
    </row>
    <row r="12" spans="1:12" s="323" customFormat="1" ht="18" customHeight="1">
      <c r="A12" s="325" t="s">
        <v>202</v>
      </c>
      <c r="B12" s="320">
        <v>1091114</v>
      </c>
      <c r="C12" s="320">
        <v>3219000</v>
      </c>
      <c r="D12" s="283">
        <f t="shared" si="1"/>
        <v>33.896054675365022</v>
      </c>
      <c r="E12" s="324"/>
      <c r="F12" s="320">
        <v>318883208</v>
      </c>
      <c r="G12" s="320">
        <v>325100000</v>
      </c>
      <c r="H12" s="283">
        <f t="shared" si="0"/>
        <v>98.087729314057214</v>
      </c>
      <c r="I12" s="32"/>
      <c r="J12" s="320">
        <v>10446290</v>
      </c>
      <c r="K12" s="283">
        <v>17150164</v>
      </c>
      <c r="L12" s="283">
        <f t="shared" si="2"/>
        <v>60.910729483403195</v>
      </c>
    </row>
    <row r="13" spans="1:12" s="323" customFormat="1" ht="18" customHeight="1">
      <c r="A13" s="325" t="s">
        <v>203</v>
      </c>
      <c r="B13" s="320">
        <v>13815100</v>
      </c>
      <c r="C13" s="320">
        <v>14750000</v>
      </c>
      <c r="D13" s="283">
        <f t="shared" si="1"/>
        <v>93.66169491525423</v>
      </c>
      <c r="E13" s="324"/>
      <c r="F13" s="320">
        <v>249775333</v>
      </c>
      <c r="G13" s="320">
        <v>249775333</v>
      </c>
      <c r="H13" s="283">
        <f t="shared" si="0"/>
        <v>100</v>
      </c>
      <c r="I13" s="32"/>
      <c r="J13" s="320">
        <v>6272133</v>
      </c>
      <c r="K13" s="283">
        <v>28734100</v>
      </c>
      <c r="L13" s="283">
        <f t="shared" si="2"/>
        <v>21.828186718915852</v>
      </c>
    </row>
    <row r="14" spans="1:12" s="323" customFormat="1" ht="37.5" customHeight="1">
      <c r="A14" s="326" t="s">
        <v>854</v>
      </c>
      <c r="B14" s="320">
        <v>326067</v>
      </c>
      <c r="C14" s="320">
        <v>330000</v>
      </c>
      <c r="D14" s="283">
        <f t="shared" si="1"/>
        <v>98.808181818181822</v>
      </c>
      <c r="E14" s="324"/>
      <c r="F14" s="320">
        <v>17505393</v>
      </c>
      <c r="G14" s="320">
        <v>17744000</v>
      </c>
      <c r="H14" s="283">
        <f t="shared" si="0"/>
        <v>98.655280658250675</v>
      </c>
      <c r="I14" s="32"/>
      <c r="J14" s="320">
        <v>4026287</v>
      </c>
      <c r="K14" s="283">
        <v>25612600</v>
      </c>
      <c r="L14" s="283">
        <f t="shared" si="2"/>
        <v>15.719946432615197</v>
      </c>
    </row>
    <row r="15" spans="1:12" s="323" customFormat="1" ht="18" customHeight="1">
      <c r="A15" s="325" t="s">
        <v>272</v>
      </c>
      <c r="B15" s="320">
        <v>2024889</v>
      </c>
      <c r="C15" s="320">
        <v>2126000</v>
      </c>
      <c r="D15" s="283">
        <f t="shared" si="1"/>
        <v>95.244073377234244</v>
      </c>
      <c r="E15" s="324"/>
      <c r="F15" s="320">
        <v>6164974</v>
      </c>
      <c r="G15" s="320">
        <v>6164974</v>
      </c>
      <c r="H15" s="283">
        <f t="shared" si="0"/>
        <v>100</v>
      </c>
      <c r="I15" s="32"/>
      <c r="J15" s="320">
        <v>102587</v>
      </c>
      <c r="K15" s="283">
        <v>660255</v>
      </c>
      <c r="L15" s="283">
        <f t="shared" si="2"/>
        <v>15.537481730543501</v>
      </c>
    </row>
    <row r="16" spans="1:12" s="323" customFormat="1" ht="18" customHeight="1">
      <c r="A16" s="325" t="s">
        <v>204</v>
      </c>
      <c r="B16" s="320">
        <v>57640</v>
      </c>
      <c r="C16" s="320">
        <v>35500</v>
      </c>
      <c r="D16" s="283">
        <f t="shared" si="1"/>
        <v>162.36619718309859</v>
      </c>
      <c r="E16" s="324"/>
      <c r="F16" s="320">
        <v>12337237</v>
      </c>
      <c r="G16" s="320">
        <v>13093000</v>
      </c>
      <c r="H16" s="283">
        <f t="shared" si="0"/>
        <v>94.227732376078819</v>
      </c>
      <c r="I16" s="32"/>
      <c r="J16" s="320">
        <v>3865258</v>
      </c>
      <c r="K16" s="283">
        <v>24418660</v>
      </c>
      <c r="L16" s="283">
        <f t="shared" si="2"/>
        <v>15.829115930194368</v>
      </c>
    </row>
    <row r="17" spans="1:13" s="323" customFormat="1" ht="18" customHeight="1">
      <c r="A17" s="325" t="s">
        <v>616</v>
      </c>
      <c r="B17" s="321">
        <v>0</v>
      </c>
      <c r="C17" s="321">
        <v>0</v>
      </c>
      <c r="D17" s="322" t="s">
        <v>540</v>
      </c>
      <c r="E17" s="324"/>
      <c r="F17" s="320">
        <v>1452000</v>
      </c>
      <c r="G17" s="320">
        <v>1452000</v>
      </c>
      <c r="H17" s="283">
        <f t="shared" si="0"/>
        <v>100</v>
      </c>
      <c r="I17" s="32"/>
      <c r="J17" s="321">
        <v>0</v>
      </c>
      <c r="K17" s="321">
        <v>0</v>
      </c>
      <c r="L17" s="322" t="s">
        <v>540</v>
      </c>
    </row>
    <row r="18" spans="1:13" s="323" customFormat="1" ht="18" customHeight="1">
      <c r="A18" s="325" t="s">
        <v>702</v>
      </c>
      <c r="B18" s="320">
        <v>159670</v>
      </c>
      <c r="C18" s="320">
        <v>12500</v>
      </c>
      <c r="D18" s="327">
        <f>B18/C18*100</f>
        <v>1277.3599999999999</v>
      </c>
      <c r="E18" s="324"/>
      <c r="F18" s="320">
        <v>26712404</v>
      </c>
      <c r="G18" s="320">
        <v>26712404</v>
      </c>
      <c r="H18" s="283">
        <f t="shared" si="0"/>
        <v>100</v>
      </c>
      <c r="I18" s="32"/>
      <c r="J18" s="320">
        <v>944366</v>
      </c>
      <c r="K18" s="283">
        <v>2924199</v>
      </c>
      <c r="L18" s="283">
        <f>J18/K18*100</f>
        <v>32.294860917468341</v>
      </c>
      <c r="M18" s="328"/>
    </row>
    <row r="19" spans="1:13" s="323" customFormat="1" ht="18" customHeight="1">
      <c r="A19" s="325" t="s">
        <v>714</v>
      </c>
      <c r="B19" s="321">
        <v>0</v>
      </c>
      <c r="C19" s="321">
        <v>0</v>
      </c>
      <c r="D19" s="322" t="s">
        <v>540</v>
      </c>
      <c r="E19" s="324"/>
      <c r="F19" s="320">
        <v>291714</v>
      </c>
      <c r="G19" s="320">
        <v>359000</v>
      </c>
      <c r="H19" s="283">
        <f t="shared" si="0"/>
        <v>81.257381615598888</v>
      </c>
      <c r="I19" s="32"/>
      <c r="J19" s="321">
        <v>0</v>
      </c>
      <c r="K19" s="321">
        <v>0</v>
      </c>
      <c r="L19" s="329">
        <v>0</v>
      </c>
      <c r="M19" s="328"/>
    </row>
    <row r="20" spans="1:13" s="323" customFormat="1" ht="18" customHeight="1">
      <c r="A20" s="330" t="s">
        <v>654</v>
      </c>
      <c r="B20" s="320">
        <v>8990818</v>
      </c>
      <c r="C20" s="320">
        <v>8282000</v>
      </c>
      <c r="D20" s="283">
        <f>B20/C20*100</f>
        <v>108.55853658536586</v>
      </c>
      <c r="E20" s="324"/>
      <c r="F20" s="320">
        <v>11284851</v>
      </c>
      <c r="G20" s="320">
        <v>11723000</v>
      </c>
      <c r="H20" s="283">
        <f t="shared" si="0"/>
        <v>96.262484005800559</v>
      </c>
      <c r="I20" s="32"/>
      <c r="J20" s="320">
        <v>1829239</v>
      </c>
      <c r="K20" s="283">
        <v>14025709</v>
      </c>
      <c r="L20" s="283">
        <f>J20/K20*100</f>
        <v>13.042043008307102</v>
      </c>
    </row>
    <row r="21" spans="1:13" s="323" customFormat="1" ht="18" customHeight="1">
      <c r="A21" s="325" t="s">
        <v>338</v>
      </c>
      <c r="B21" s="320">
        <v>33460</v>
      </c>
      <c r="C21" s="320">
        <v>29000</v>
      </c>
      <c r="D21" s="283">
        <f>B21/C21*100</f>
        <v>115.37931034482757</v>
      </c>
      <c r="E21" s="324"/>
      <c r="F21" s="320">
        <v>5360542</v>
      </c>
      <c r="G21" s="320">
        <v>5360542</v>
      </c>
      <c r="H21" s="283">
        <f t="shared" si="0"/>
        <v>100</v>
      </c>
      <c r="I21" s="32"/>
      <c r="J21" s="320">
        <v>125124677</v>
      </c>
      <c r="K21" s="283">
        <v>152885646</v>
      </c>
      <c r="L21" s="283">
        <f>J21/K21*100</f>
        <v>81.842004317396814</v>
      </c>
    </row>
    <row r="22" spans="1:13" s="323" customFormat="1" ht="18" customHeight="1">
      <c r="A22" s="326" t="s">
        <v>868</v>
      </c>
      <c r="B22" s="321">
        <v>0</v>
      </c>
      <c r="C22" s="321">
        <v>0</v>
      </c>
      <c r="D22" s="322" t="s">
        <v>540</v>
      </c>
      <c r="E22" s="324"/>
      <c r="F22" s="320">
        <v>175291</v>
      </c>
      <c r="G22" s="320">
        <v>2000000</v>
      </c>
      <c r="H22" s="283">
        <f t="shared" si="0"/>
        <v>8.7645499999999998</v>
      </c>
      <c r="I22" s="32"/>
      <c r="J22" s="321">
        <v>0</v>
      </c>
      <c r="K22" s="283">
        <v>3000000</v>
      </c>
      <c r="L22" s="327" t="s">
        <v>540</v>
      </c>
    </row>
    <row r="23" spans="1:13" s="323" customFormat="1" ht="18" customHeight="1">
      <c r="A23" s="326" t="s">
        <v>850</v>
      </c>
      <c r="B23" s="321">
        <v>0</v>
      </c>
      <c r="C23" s="321">
        <v>0</v>
      </c>
      <c r="D23" s="322" t="s">
        <v>540</v>
      </c>
      <c r="E23" s="324"/>
      <c r="F23" s="320">
        <v>2785164</v>
      </c>
      <c r="G23" s="320">
        <v>3562940</v>
      </c>
      <c r="H23" s="283">
        <f t="shared" si="0"/>
        <v>78.170387376716974</v>
      </c>
      <c r="I23" s="32"/>
      <c r="J23" s="320">
        <v>66300</v>
      </c>
      <c r="K23" s="283">
        <v>116025</v>
      </c>
      <c r="L23" s="283">
        <f>J23/K23*100</f>
        <v>57.142857142857139</v>
      </c>
    </row>
    <row r="24" spans="1:13" s="323" customFormat="1" ht="18" customHeight="1">
      <c r="A24" s="326" t="s">
        <v>849</v>
      </c>
      <c r="B24" s="321">
        <v>0</v>
      </c>
      <c r="C24" s="321">
        <v>0</v>
      </c>
      <c r="D24" s="322" t="s">
        <v>540</v>
      </c>
      <c r="E24" s="324"/>
      <c r="F24" s="320">
        <v>999535</v>
      </c>
      <c r="G24" s="320">
        <v>1060183</v>
      </c>
      <c r="H24" s="283">
        <f t="shared" si="0"/>
        <v>94.279478165561983</v>
      </c>
      <c r="I24" s="32"/>
      <c r="J24" s="321">
        <v>0</v>
      </c>
      <c r="K24" s="321">
        <v>0</v>
      </c>
      <c r="L24" s="329">
        <v>0</v>
      </c>
    </row>
    <row r="25" spans="1:13" s="323" customFormat="1" ht="18" customHeight="1">
      <c r="A25" s="325" t="s">
        <v>862</v>
      </c>
      <c r="B25" s="321">
        <v>0</v>
      </c>
      <c r="C25" s="321">
        <v>0</v>
      </c>
      <c r="D25" s="322" t="s">
        <v>540</v>
      </c>
      <c r="E25" s="324"/>
      <c r="F25" s="320">
        <v>192059</v>
      </c>
      <c r="G25" s="320">
        <v>300000</v>
      </c>
      <c r="H25" s="283">
        <f t="shared" si="0"/>
        <v>64.019666666666666</v>
      </c>
      <c r="I25" s="32"/>
      <c r="J25" s="321">
        <v>0</v>
      </c>
      <c r="K25" s="321">
        <v>0</v>
      </c>
      <c r="L25" s="329">
        <v>0</v>
      </c>
    </row>
    <row r="26" spans="1:13" s="323" customFormat="1" ht="18" customHeight="1">
      <c r="A26" s="325" t="s">
        <v>701</v>
      </c>
      <c r="B26" s="320">
        <v>224975</v>
      </c>
      <c r="C26" s="320">
        <v>519000</v>
      </c>
      <c r="D26" s="283">
        <f>B26/C26*100</f>
        <v>43.347784200385355</v>
      </c>
      <c r="E26" s="324"/>
      <c r="F26" s="320">
        <v>6893974</v>
      </c>
      <c r="G26" s="320">
        <v>6893974</v>
      </c>
      <c r="H26" s="283">
        <f t="shared" si="0"/>
        <v>100</v>
      </c>
      <c r="I26" s="32"/>
      <c r="J26" s="320">
        <v>264672</v>
      </c>
      <c r="K26" s="283">
        <v>1150000</v>
      </c>
      <c r="L26" s="283">
        <f>J26/K26*100</f>
        <v>23.01495652173913</v>
      </c>
    </row>
    <row r="27" spans="1:13" s="323" customFormat="1" ht="18" customHeight="1">
      <c r="A27" s="331" t="s">
        <v>613</v>
      </c>
      <c r="B27" s="321">
        <v>0</v>
      </c>
      <c r="C27" s="321">
        <v>0</v>
      </c>
      <c r="D27" s="322" t="s">
        <v>540</v>
      </c>
      <c r="E27" s="324"/>
      <c r="F27" s="320">
        <v>14700078</v>
      </c>
      <c r="G27" s="320">
        <v>14700078</v>
      </c>
      <c r="H27" s="283">
        <f t="shared" si="0"/>
        <v>100</v>
      </c>
      <c r="I27" s="32"/>
      <c r="J27" s="321">
        <v>0</v>
      </c>
      <c r="K27" s="321">
        <v>0</v>
      </c>
      <c r="L27" s="322" t="s">
        <v>540</v>
      </c>
    </row>
    <row r="28" spans="1:13" s="323" customFormat="1" ht="18" customHeight="1">
      <c r="A28" s="325" t="s">
        <v>339</v>
      </c>
      <c r="B28" s="320">
        <v>430991</v>
      </c>
      <c r="C28" s="320">
        <v>393000</v>
      </c>
      <c r="D28" s="283">
        <f>B28/C28*100</f>
        <v>109.66692111959289</v>
      </c>
      <c r="E28" s="324"/>
      <c r="F28" s="320">
        <v>30503971</v>
      </c>
      <c r="G28" s="320">
        <v>30503971</v>
      </c>
      <c r="H28" s="283">
        <f t="shared" si="0"/>
        <v>100</v>
      </c>
      <c r="I28" s="32"/>
      <c r="J28" s="320">
        <v>124381380</v>
      </c>
      <c r="K28" s="283">
        <v>180689124</v>
      </c>
      <c r="L28" s="283">
        <f>J28/K28*100</f>
        <v>68.837225642867139</v>
      </c>
    </row>
    <row r="29" spans="1:13" s="33" customFormat="1" ht="25.35" customHeight="1">
      <c r="A29" s="566" t="s">
        <v>263</v>
      </c>
      <c r="B29" s="566"/>
      <c r="C29" s="566"/>
      <c r="D29" s="566"/>
      <c r="E29" s="566"/>
      <c r="F29" s="566"/>
      <c r="G29" s="566"/>
      <c r="H29" s="566"/>
      <c r="I29" s="566"/>
      <c r="J29" s="566"/>
      <c r="K29" s="566"/>
      <c r="L29" s="566"/>
    </row>
    <row r="30" spans="1:13" ht="15" customHeight="1">
      <c r="A30" s="311"/>
      <c r="B30" s="567" t="s">
        <v>542</v>
      </c>
      <c r="C30" s="567"/>
      <c r="D30" s="567"/>
      <c r="E30" s="567"/>
      <c r="F30" s="567"/>
      <c r="G30" s="567"/>
      <c r="H30" s="567"/>
      <c r="I30" s="567"/>
      <c r="J30" s="567"/>
      <c r="K30" s="567"/>
      <c r="L30" s="567"/>
    </row>
    <row r="31" spans="1:13" ht="15" customHeight="1">
      <c r="A31" s="568" t="s">
        <v>220</v>
      </c>
      <c r="B31" s="570" t="s">
        <v>9</v>
      </c>
      <c r="C31" s="570"/>
      <c r="D31" s="570"/>
      <c r="E31" s="332"/>
      <c r="F31" s="570" t="s">
        <v>17</v>
      </c>
      <c r="G31" s="570"/>
      <c r="H31" s="570"/>
      <c r="I31" s="332"/>
      <c r="J31" s="570" t="s">
        <v>25</v>
      </c>
      <c r="K31" s="570"/>
      <c r="L31" s="570"/>
    </row>
    <row r="32" spans="1:13" s="318" customFormat="1" ht="46.7" customHeight="1">
      <c r="A32" s="569"/>
      <c r="B32" s="314" t="s">
        <v>190</v>
      </c>
      <c r="C32" s="314" t="s">
        <v>598</v>
      </c>
      <c r="D32" s="314" t="s">
        <v>653</v>
      </c>
      <c r="E32" s="314"/>
      <c r="F32" s="333" t="s">
        <v>190</v>
      </c>
      <c r="G32" s="314" t="s">
        <v>598</v>
      </c>
      <c r="H32" s="314" t="s">
        <v>652</v>
      </c>
      <c r="I32" s="314"/>
      <c r="J32" s="317" t="s">
        <v>190</v>
      </c>
      <c r="K32" s="317" t="s">
        <v>598</v>
      </c>
      <c r="L32" s="317" t="s">
        <v>651</v>
      </c>
    </row>
    <row r="33" spans="1:239" s="323" customFormat="1" ht="18" customHeight="1">
      <c r="A33" s="325" t="s">
        <v>597</v>
      </c>
      <c r="B33" s="321">
        <v>0</v>
      </c>
      <c r="C33" s="321">
        <v>0</v>
      </c>
      <c r="D33" s="322" t="s">
        <v>540</v>
      </c>
      <c r="E33" s="32"/>
      <c r="F33" s="320">
        <v>350000000</v>
      </c>
      <c r="G33" s="320">
        <v>350000000</v>
      </c>
      <c r="H33" s="283">
        <f t="shared" ref="H33:H53" si="3">F33/G33*100</f>
        <v>100</v>
      </c>
      <c r="I33" s="32"/>
      <c r="J33" s="321">
        <v>0</v>
      </c>
      <c r="K33" s="321">
        <v>0</v>
      </c>
      <c r="L33" s="322" t="s">
        <v>540</v>
      </c>
    </row>
    <row r="34" spans="1:239" s="323" customFormat="1" ht="18" customHeight="1">
      <c r="A34" s="325" t="s">
        <v>344</v>
      </c>
      <c r="B34" s="320">
        <v>40630784</v>
      </c>
      <c r="C34" s="320">
        <v>35414000</v>
      </c>
      <c r="D34" s="283">
        <f>B34/C34*100</f>
        <v>114.73085220534252</v>
      </c>
      <c r="E34" s="32"/>
      <c r="F34" s="320">
        <v>27936443</v>
      </c>
      <c r="G34" s="320">
        <v>29910000</v>
      </c>
      <c r="H34" s="283">
        <f t="shared" si="3"/>
        <v>93.40168171180207</v>
      </c>
      <c r="I34" s="32"/>
      <c r="J34" s="320">
        <v>2173060</v>
      </c>
      <c r="K34" s="283">
        <v>20343506</v>
      </c>
      <c r="L34" s="283">
        <f>J34/K34*100</f>
        <v>10.681836257722734</v>
      </c>
    </row>
    <row r="35" spans="1:239" s="323" customFormat="1" ht="18" customHeight="1">
      <c r="A35" s="325" t="s">
        <v>206</v>
      </c>
      <c r="B35" s="321">
        <v>0</v>
      </c>
      <c r="C35" s="321">
        <v>0</v>
      </c>
      <c r="D35" s="322" t="s">
        <v>540</v>
      </c>
      <c r="E35" s="32"/>
      <c r="F35" s="320">
        <v>40199992</v>
      </c>
      <c r="G35" s="320">
        <v>40200000</v>
      </c>
      <c r="H35" s="283">
        <f t="shared" si="3"/>
        <v>99.99998009950248</v>
      </c>
      <c r="I35" s="32"/>
      <c r="J35" s="320">
        <v>919006</v>
      </c>
      <c r="K35" s="283">
        <v>16706716</v>
      </c>
      <c r="L35" s="283">
        <f>J35/K35*100</f>
        <v>5.5008177549675237</v>
      </c>
    </row>
    <row r="36" spans="1:239" s="337" customFormat="1" ht="18" customHeight="1">
      <c r="A36" s="325" t="s">
        <v>274</v>
      </c>
      <c r="B36" s="320">
        <v>16456</v>
      </c>
      <c r="C36" s="321">
        <v>0</v>
      </c>
      <c r="D36" s="322" t="s">
        <v>540</v>
      </c>
      <c r="E36" s="32"/>
      <c r="F36" s="320">
        <v>2678385</v>
      </c>
      <c r="G36" s="320">
        <v>2719000</v>
      </c>
      <c r="H36" s="283">
        <f t="shared" si="3"/>
        <v>98.506252298639211</v>
      </c>
      <c r="I36" s="32"/>
      <c r="J36" s="321">
        <v>0</v>
      </c>
      <c r="K36" s="321">
        <v>0</v>
      </c>
      <c r="L36" s="322" t="s">
        <v>540</v>
      </c>
      <c r="M36" s="334"/>
      <c r="N36" s="323"/>
      <c r="O36" s="323"/>
      <c r="P36" s="335"/>
      <c r="Q36" s="336"/>
      <c r="R36" s="323"/>
      <c r="S36" s="323"/>
      <c r="T36" s="335"/>
      <c r="U36" s="336"/>
      <c r="V36" s="323"/>
      <c r="W36" s="323"/>
      <c r="X36" s="335"/>
      <c r="Y36" s="334"/>
      <c r="Z36" s="323"/>
      <c r="AA36" s="323"/>
      <c r="AB36" s="335"/>
      <c r="AC36" s="336"/>
      <c r="AD36" s="323"/>
      <c r="AE36" s="323"/>
      <c r="AF36" s="335"/>
      <c r="AG36" s="336"/>
      <c r="AH36" s="323"/>
      <c r="AI36" s="323"/>
      <c r="AJ36" s="335"/>
      <c r="AK36" s="334"/>
      <c r="AL36" s="323"/>
      <c r="AM36" s="323"/>
      <c r="AN36" s="335"/>
      <c r="AO36" s="336"/>
      <c r="AP36" s="323"/>
      <c r="AQ36" s="323"/>
      <c r="AR36" s="335"/>
      <c r="AS36" s="336"/>
      <c r="AT36" s="323"/>
      <c r="AU36" s="323"/>
      <c r="AV36" s="335"/>
      <c r="AW36" s="334"/>
      <c r="AX36" s="323"/>
      <c r="AY36" s="323"/>
      <c r="AZ36" s="335"/>
      <c r="BA36" s="336"/>
      <c r="BB36" s="323"/>
      <c r="BC36" s="323"/>
      <c r="BD36" s="335"/>
      <c r="BE36" s="336"/>
      <c r="BF36" s="323"/>
      <c r="BG36" s="323"/>
      <c r="BH36" s="335"/>
      <c r="BI36" s="334"/>
      <c r="BJ36" s="323"/>
      <c r="BK36" s="323"/>
      <c r="BL36" s="335"/>
      <c r="BM36" s="336"/>
      <c r="BN36" s="323"/>
      <c r="BO36" s="323"/>
      <c r="BP36" s="335"/>
      <c r="BQ36" s="336"/>
      <c r="BR36" s="323"/>
      <c r="BS36" s="323"/>
      <c r="BT36" s="335"/>
      <c r="BU36" s="334"/>
      <c r="BV36" s="323"/>
      <c r="BW36" s="323"/>
      <c r="BX36" s="335"/>
      <c r="BY36" s="336"/>
      <c r="BZ36" s="323"/>
      <c r="CA36" s="323"/>
      <c r="CB36" s="335"/>
      <c r="CC36" s="336"/>
      <c r="CD36" s="323"/>
      <c r="CE36" s="323"/>
      <c r="CF36" s="335"/>
      <c r="CG36" s="334"/>
      <c r="CH36" s="323"/>
      <c r="CI36" s="323"/>
      <c r="CJ36" s="335"/>
      <c r="CK36" s="336"/>
      <c r="CL36" s="323"/>
      <c r="CM36" s="323"/>
      <c r="CN36" s="335"/>
      <c r="CO36" s="336"/>
      <c r="CP36" s="323"/>
      <c r="CQ36" s="323"/>
      <c r="CR36" s="335"/>
      <c r="CS36" s="334"/>
      <c r="CT36" s="323"/>
      <c r="CU36" s="323"/>
      <c r="CV36" s="335"/>
      <c r="CW36" s="336"/>
      <c r="CX36" s="323"/>
      <c r="CY36" s="323"/>
      <c r="CZ36" s="335"/>
      <c r="DA36" s="336"/>
      <c r="DB36" s="323"/>
      <c r="DC36" s="323"/>
      <c r="DD36" s="336"/>
      <c r="DE36" s="323"/>
      <c r="DF36" s="323"/>
      <c r="DG36" s="335"/>
      <c r="DH36" s="336"/>
      <c r="DI36" s="323"/>
      <c r="DJ36" s="323"/>
      <c r="DK36" s="335"/>
      <c r="DL36" s="334"/>
      <c r="DM36" s="323"/>
      <c r="DN36" s="323"/>
      <c r="DO36" s="335"/>
      <c r="DP36" s="336"/>
      <c r="DQ36" s="323"/>
      <c r="DR36" s="323"/>
      <c r="DS36" s="335"/>
      <c r="DT36" s="336"/>
      <c r="DU36" s="323"/>
      <c r="DV36" s="323"/>
      <c r="DW36" s="335"/>
      <c r="DX36" s="334"/>
      <c r="DY36" s="323"/>
      <c r="DZ36" s="323"/>
      <c r="EA36" s="335"/>
      <c r="EB36" s="336"/>
      <c r="EC36" s="323"/>
      <c r="ED36" s="323"/>
      <c r="EE36" s="335"/>
      <c r="EF36" s="336"/>
      <c r="EG36" s="323"/>
      <c r="EH36" s="323"/>
      <c r="EI36" s="335"/>
      <c r="EJ36" s="334"/>
      <c r="EK36" s="323"/>
      <c r="EL36" s="323"/>
      <c r="EM36" s="335"/>
      <c r="EN36" s="336"/>
      <c r="EO36" s="323"/>
      <c r="EP36" s="323"/>
      <c r="EQ36" s="335"/>
      <c r="ER36" s="336"/>
      <c r="ES36" s="323"/>
      <c r="ET36" s="323"/>
      <c r="EU36" s="335"/>
      <c r="EV36" s="334"/>
      <c r="EW36" s="323"/>
      <c r="EX36" s="323"/>
      <c r="EY36" s="335"/>
      <c r="EZ36" s="336"/>
      <c r="FA36" s="323"/>
      <c r="FB36" s="323"/>
      <c r="FC36" s="335"/>
      <c r="FD36" s="336"/>
      <c r="FE36" s="323"/>
      <c r="FF36" s="323"/>
      <c r="FG36" s="335"/>
      <c r="FH36" s="334"/>
      <c r="FI36" s="323"/>
      <c r="FJ36" s="323"/>
      <c r="FK36" s="335"/>
      <c r="FL36" s="336"/>
      <c r="FM36" s="323"/>
      <c r="FN36" s="323"/>
      <c r="FO36" s="335"/>
      <c r="FP36" s="336"/>
      <c r="FQ36" s="323"/>
      <c r="FR36" s="323"/>
      <c r="FS36" s="335"/>
      <c r="FT36" s="334"/>
      <c r="FU36" s="323"/>
      <c r="FV36" s="323"/>
      <c r="FW36" s="335"/>
      <c r="FX36" s="336"/>
      <c r="FY36" s="323"/>
      <c r="FZ36" s="323"/>
      <c r="GA36" s="335"/>
      <c r="GB36" s="336"/>
      <c r="GC36" s="323"/>
      <c r="GD36" s="323"/>
      <c r="GE36" s="335"/>
      <c r="GF36" s="334"/>
      <c r="GG36" s="323"/>
      <c r="GH36" s="323"/>
      <c r="GI36" s="335"/>
      <c r="GJ36" s="336"/>
      <c r="GK36" s="323"/>
      <c r="GL36" s="323"/>
      <c r="GM36" s="335"/>
      <c r="GN36" s="336"/>
      <c r="GO36" s="323"/>
      <c r="GP36" s="323"/>
      <c r="GQ36" s="335"/>
      <c r="GR36" s="334"/>
      <c r="GS36" s="323"/>
      <c r="GT36" s="323"/>
      <c r="GU36" s="335"/>
      <c r="GV36" s="336"/>
      <c r="GW36" s="323"/>
      <c r="GX36" s="323"/>
      <c r="GY36" s="335"/>
      <c r="GZ36" s="336"/>
      <c r="HA36" s="323"/>
      <c r="HB36" s="323"/>
      <c r="HC36" s="335"/>
      <c r="HD36" s="334"/>
      <c r="HE36" s="323"/>
      <c r="HF36" s="323"/>
      <c r="HG36" s="335"/>
      <c r="HH36" s="336"/>
      <c r="HI36" s="323"/>
      <c r="HJ36" s="323"/>
      <c r="HK36" s="335"/>
      <c r="HL36" s="336"/>
      <c r="HM36" s="323"/>
      <c r="HN36" s="323"/>
      <c r="HO36" s="335"/>
      <c r="HP36" s="334"/>
      <c r="HQ36" s="323"/>
      <c r="HR36" s="323"/>
      <c r="HS36" s="335"/>
      <c r="HT36" s="336"/>
      <c r="HU36" s="323"/>
      <c r="HV36" s="323"/>
      <c r="HW36" s="335"/>
      <c r="HX36" s="336"/>
      <c r="HY36" s="323"/>
      <c r="HZ36" s="323"/>
      <c r="IA36" s="335"/>
      <c r="IB36" s="334"/>
      <c r="IC36" s="323"/>
      <c r="ID36" s="323"/>
      <c r="IE36" s="335"/>
    </row>
    <row r="37" spans="1:239" s="337" customFormat="1" ht="18" customHeight="1">
      <c r="A37" s="325" t="s">
        <v>848</v>
      </c>
      <c r="B37" s="321">
        <v>0</v>
      </c>
      <c r="C37" s="321">
        <v>0</v>
      </c>
      <c r="D37" s="322" t="s">
        <v>540</v>
      </c>
      <c r="E37" s="32"/>
      <c r="F37" s="320">
        <v>434080</v>
      </c>
      <c r="G37" s="320">
        <v>434080</v>
      </c>
      <c r="H37" s="283">
        <f t="shared" si="3"/>
        <v>100</v>
      </c>
      <c r="I37" s="32"/>
      <c r="J37" s="320">
        <v>392944</v>
      </c>
      <c r="K37" s="283">
        <v>714600</v>
      </c>
      <c r="L37" s="283">
        <f>J37/K37*100</f>
        <v>54.987965295270079</v>
      </c>
      <c r="M37" s="334"/>
      <c r="N37" s="323"/>
      <c r="O37" s="323"/>
      <c r="P37" s="335"/>
      <c r="Q37" s="336"/>
      <c r="R37" s="323"/>
      <c r="S37" s="323"/>
      <c r="T37" s="335"/>
      <c r="U37" s="336"/>
      <c r="V37" s="323"/>
      <c r="W37" s="323"/>
      <c r="X37" s="335"/>
      <c r="Y37" s="334"/>
      <c r="Z37" s="323"/>
      <c r="AA37" s="323"/>
      <c r="AB37" s="335"/>
      <c r="AC37" s="336"/>
      <c r="AD37" s="323"/>
      <c r="AE37" s="323"/>
      <c r="AF37" s="335"/>
      <c r="AG37" s="336"/>
      <c r="AH37" s="323"/>
      <c r="AI37" s="323"/>
      <c r="AJ37" s="335"/>
      <c r="AK37" s="334"/>
      <c r="AL37" s="323"/>
      <c r="AM37" s="323"/>
      <c r="AN37" s="335"/>
      <c r="AO37" s="336"/>
      <c r="AP37" s="323"/>
      <c r="AQ37" s="323"/>
      <c r="AR37" s="335"/>
      <c r="AS37" s="336"/>
      <c r="AT37" s="323"/>
      <c r="AU37" s="323"/>
      <c r="AV37" s="335"/>
      <c r="AW37" s="334"/>
      <c r="AX37" s="323"/>
      <c r="AY37" s="323"/>
      <c r="AZ37" s="335"/>
      <c r="BA37" s="336"/>
      <c r="BB37" s="323"/>
      <c r="BC37" s="323"/>
      <c r="BD37" s="335"/>
      <c r="BE37" s="336"/>
      <c r="BF37" s="323"/>
      <c r="BG37" s="323"/>
      <c r="BH37" s="335"/>
      <c r="BI37" s="334"/>
      <c r="BJ37" s="323"/>
      <c r="BK37" s="323"/>
      <c r="BL37" s="335"/>
      <c r="BM37" s="336"/>
      <c r="BN37" s="323"/>
      <c r="BO37" s="323"/>
      <c r="BP37" s="335"/>
      <c r="BQ37" s="336"/>
      <c r="BR37" s="323"/>
      <c r="BS37" s="323"/>
      <c r="BT37" s="335"/>
      <c r="BU37" s="334"/>
      <c r="BV37" s="323"/>
      <c r="BW37" s="323"/>
      <c r="BX37" s="335"/>
      <c r="BY37" s="336"/>
      <c r="BZ37" s="323"/>
      <c r="CA37" s="323"/>
      <c r="CB37" s="335"/>
      <c r="CC37" s="336"/>
      <c r="CD37" s="323"/>
      <c r="CE37" s="323"/>
      <c r="CF37" s="335"/>
      <c r="CG37" s="334"/>
      <c r="CH37" s="323"/>
      <c r="CI37" s="323"/>
      <c r="CJ37" s="335"/>
      <c r="CK37" s="336"/>
      <c r="CL37" s="323"/>
      <c r="CM37" s="323"/>
      <c r="CN37" s="335"/>
      <c r="CO37" s="336"/>
      <c r="CP37" s="323"/>
      <c r="CQ37" s="323"/>
      <c r="CR37" s="335"/>
      <c r="CS37" s="334"/>
      <c r="CT37" s="323"/>
      <c r="CU37" s="323"/>
      <c r="CV37" s="335"/>
      <c r="CW37" s="336"/>
      <c r="CX37" s="323"/>
      <c r="CY37" s="323"/>
      <c r="CZ37" s="335"/>
      <c r="DA37" s="336"/>
      <c r="DB37" s="323"/>
      <c r="DC37" s="323"/>
      <c r="DD37" s="336"/>
      <c r="DE37" s="323"/>
      <c r="DF37" s="323"/>
      <c r="DG37" s="335"/>
      <c r="DH37" s="336"/>
      <c r="DI37" s="323"/>
      <c r="DJ37" s="323"/>
      <c r="DK37" s="335"/>
      <c r="DL37" s="334"/>
      <c r="DM37" s="323"/>
      <c r="DN37" s="323"/>
      <c r="DO37" s="335"/>
      <c r="DP37" s="336"/>
      <c r="DQ37" s="323"/>
      <c r="DR37" s="323"/>
      <c r="DS37" s="335"/>
      <c r="DT37" s="336"/>
      <c r="DU37" s="323"/>
      <c r="DV37" s="323"/>
      <c r="DW37" s="335"/>
      <c r="DX37" s="334"/>
      <c r="DY37" s="323"/>
      <c r="DZ37" s="323"/>
      <c r="EA37" s="335"/>
      <c r="EB37" s="336"/>
      <c r="EC37" s="323"/>
      <c r="ED37" s="323"/>
      <c r="EE37" s="335"/>
      <c r="EF37" s="336"/>
      <c r="EG37" s="323"/>
      <c r="EH37" s="323"/>
      <c r="EI37" s="335"/>
      <c r="EJ37" s="334"/>
      <c r="EK37" s="323"/>
      <c r="EL37" s="323"/>
      <c r="EM37" s="335"/>
      <c r="EN37" s="336"/>
      <c r="EO37" s="323"/>
      <c r="EP37" s="323"/>
      <c r="EQ37" s="335"/>
      <c r="ER37" s="336"/>
      <c r="ES37" s="323"/>
      <c r="ET37" s="323"/>
      <c r="EU37" s="335"/>
      <c r="EV37" s="334"/>
      <c r="EW37" s="323"/>
      <c r="EX37" s="323"/>
      <c r="EY37" s="335"/>
      <c r="EZ37" s="336"/>
      <c r="FA37" s="323"/>
      <c r="FB37" s="323"/>
      <c r="FC37" s="335"/>
      <c r="FD37" s="336"/>
      <c r="FE37" s="323"/>
      <c r="FF37" s="323"/>
      <c r="FG37" s="335"/>
      <c r="FH37" s="334"/>
      <c r="FI37" s="323"/>
      <c r="FJ37" s="323"/>
      <c r="FK37" s="335"/>
      <c r="FL37" s="336"/>
      <c r="FM37" s="323"/>
      <c r="FN37" s="323"/>
      <c r="FO37" s="335"/>
      <c r="FP37" s="336"/>
      <c r="FQ37" s="323"/>
      <c r="FR37" s="323"/>
      <c r="FS37" s="335"/>
      <c r="FT37" s="334"/>
      <c r="FU37" s="323"/>
      <c r="FV37" s="323"/>
      <c r="FW37" s="335"/>
      <c r="FX37" s="336"/>
      <c r="FY37" s="323"/>
      <c r="FZ37" s="323"/>
      <c r="GA37" s="335"/>
      <c r="GB37" s="336"/>
      <c r="GC37" s="323"/>
      <c r="GD37" s="323"/>
      <c r="GE37" s="335"/>
      <c r="GF37" s="334"/>
      <c r="GG37" s="323"/>
      <c r="GH37" s="323"/>
      <c r="GI37" s="335"/>
      <c r="GJ37" s="336"/>
      <c r="GK37" s="323"/>
      <c r="GL37" s="323"/>
      <c r="GM37" s="335"/>
      <c r="GN37" s="336"/>
      <c r="GO37" s="323"/>
      <c r="GP37" s="323"/>
      <c r="GQ37" s="335"/>
      <c r="GR37" s="334"/>
      <c r="GS37" s="323"/>
      <c r="GT37" s="323"/>
      <c r="GU37" s="335"/>
      <c r="GV37" s="336"/>
      <c r="GW37" s="323"/>
      <c r="GX37" s="323"/>
      <c r="GY37" s="335"/>
      <c r="GZ37" s="336"/>
      <c r="HA37" s="323"/>
      <c r="HB37" s="323"/>
      <c r="HC37" s="335"/>
      <c r="HD37" s="334"/>
      <c r="HE37" s="323"/>
      <c r="HF37" s="323"/>
      <c r="HG37" s="335"/>
      <c r="HH37" s="336"/>
      <c r="HI37" s="323"/>
      <c r="HJ37" s="323"/>
      <c r="HK37" s="335"/>
      <c r="HL37" s="336"/>
      <c r="HM37" s="323"/>
      <c r="HN37" s="323"/>
      <c r="HO37" s="335"/>
      <c r="HP37" s="334"/>
      <c r="HQ37" s="323"/>
      <c r="HR37" s="323"/>
      <c r="HS37" s="335"/>
      <c r="HT37" s="336"/>
      <c r="HU37" s="323"/>
      <c r="HV37" s="323"/>
      <c r="HW37" s="335"/>
      <c r="HX37" s="336"/>
      <c r="HY37" s="323"/>
      <c r="HZ37" s="323"/>
      <c r="IA37" s="335"/>
      <c r="IB37" s="334"/>
      <c r="IC37" s="323"/>
      <c r="ID37" s="323"/>
      <c r="IE37" s="335"/>
    </row>
    <row r="38" spans="1:239" s="337" customFormat="1" ht="18" customHeight="1">
      <c r="A38" s="325" t="s">
        <v>332</v>
      </c>
      <c r="B38" s="321">
        <v>0</v>
      </c>
      <c r="C38" s="321">
        <v>0</v>
      </c>
      <c r="D38" s="322" t="s">
        <v>540</v>
      </c>
      <c r="E38" s="32"/>
      <c r="F38" s="320">
        <v>1472535</v>
      </c>
      <c r="G38" s="320">
        <v>1491000</v>
      </c>
      <c r="H38" s="283">
        <f t="shared" si="3"/>
        <v>98.761569416499</v>
      </c>
      <c r="I38" s="32"/>
      <c r="J38" s="321">
        <v>0</v>
      </c>
      <c r="K38" s="321">
        <v>0</v>
      </c>
      <c r="L38" s="322" t="s">
        <v>540</v>
      </c>
      <c r="M38" s="334"/>
      <c r="N38" s="323"/>
      <c r="O38" s="323"/>
      <c r="P38" s="335"/>
      <c r="Q38" s="336"/>
      <c r="R38" s="323"/>
      <c r="S38" s="323"/>
      <c r="T38" s="335"/>
      <c r="U38" s="336"/>
      <c r="V38" s="323"/>
      <c r="W38" s="323"/>
      <c r="X38" s="335"/>
      <c r="Y38" s="334"/>
      <c r="Z38" s="323"/>
      <c r="AA38" s="323"/>
      <c r="AB38" s="335"/>
      <c r="AC38" s="336"/>
      <c r="AD38" s="323"/>
      <c r="AE38" s="323"/>
      <c r="AF38" s="335"/>
      <c r="AG38" s="336"/>
      <c r="AH38" s="323"/>
      <c r="AI38" s="323"/>
      <c r="AJ38" s="335"/>
      <c r="AK38" s="334"/>
      <c r="AL38" s="323"/>
      <c r="AM38" s="323"/>
      <c r="AN38" s="335"/>
      <c r="AO38" s="336"/>
      <c r="AP38" s="323"/>
      <c r="AQ38" s="323"/>
      <c r="AR38" s="335"/>
      <c r="AS38" s="336"/>
      <c r="AT38" s="323"/>
      <c r="AU38" s="323"/>
      <c r="AV38" s="335"/>
      <c r="AW38" s="334"/>
      <c r="AX38" s="323"/>
      <c r="AY38" s="323"/>
      <c r="AZ38" s="335"/>
      <c r="BA38" s="336"/>
      <c r="BB38" s="323"/>
      <c r="BC38" s="323"/>
      <c r="BD38" s="335"/>
      <c r="BE38" s="336"/>
      <c r="BF38" s="323"/>
      <c r="BG38" s="323"/>
      <c r="BH38" s="335"/>
      <c r="BI38" s="334"/>
      <c r="BJ38" s="323"/>
      <c r="BK38" s="323"/>
      <c r="BL38" s="335"/>
      <c r="BM38" s="336"/>
      <c r="BN38" s="323"/>
      <c r="BO38" s="323"/>
      <c r="BP38" s="335"/>
      <c r="BQ38" s="336"/>
      <c r="BR38" s="323"/>
      <c r="BS38" s="323"/>
      <c r="BT38" s="335"/>
      <c r="BU38" s="334"/>
      <c r="BV38" s="323"/>
      <c r="BW38" s="323"/>
      <c r="BX38" s="335"/>
      <c r="BY38" s="336"/>
      <c r="BZ38" s="323"/>
      <c r="CA38" s="323"/>
      <c r="CB38" s="335"/>
      <c r="CC38" s="336"/>
      <c r="CD38" s="323"/>
      <c r="CE38" s="323"/>
      <c r="CF38" s="335"/>
      <c r="CG38" s="334"/>
      <c r="CH38" s="323"/>
      <c r="CI38" s="323"/>
      <c r="CJ38" s="335"/>
      <c r="CK38" s="336"/>
      <c r="CL38" s="323"/>
      <c r="CM38" s="323"/>
      <c r="CN38" s="335"/>
      <c r="CO38" s="336"/>
      <c r="CP38" s="323"/>
      <c r="CQ38" s="323"/>
      <c r="CR38" s="335"/>
      <c r="CS38" s="334"/>
      <c r="CT38" s="323"/>
      <c r="CU38" s="323"/>
      <c r="CV38" s="335"/>
      <c r="CW38" s="336"/>
      <c r="CX38" s="323"/>
      <c r="CY38" s="323"/>
      <c r="CZ38" s="335"/>
      <c r="DA38" s="336"/>
      <c r="DB38" s="323"/>
      <c r="DC38" s="323"/>
      <c r="DD38" s="336"/>
      <c r="DE38" s="323"/>
      <c r="DF38" s="323"/>
      <c r="DG38" s="335"/>
      <c r="DH38" s="336"/>
      <c r="DI38" s="323"/>
      <c r="DJ38" s="323"/>
      <c r="DK38" s="335"/>
      <c r="DL38" s="334"/>
      <c r="DM38" s="323"/>
      <c r="DN38" s="323"/>
      <c r="DO38" s="335"/>
      <c r="DP38" s="336"/>
      <c r="DQ38" s="323"/>
      <c r="DR38" s="323"/>
      <c r="DS38" s="335"/>
      <c r="DT38" s="336"/>
      <c r="DU38" s="323"/>
      <c r="DV38" s="323"/>
      <c r="DW38" s="335"/>
      <c r="DX38" s="334"/>
      <c r="DY38" s="323"/>
      <c r="DZ38" s="323"/>
      <c r="EA38" s="335"/>
      <c r="EB38" s="336"/>
      <c r="EC38" s="323"/>
      <c r="ED38" s="323"/>
      <c r="EE38" s="335"/>
      <c r="EF38" s="336"/>
      <c r="EG38" s="323"/>
      <c r="EH38" s="323"/>
      <c r="EI38" s="335"/>
      <c r="EJ38" s="334"/>
      <c r="EK38" s="323"/>
      <c r="EL38" s="323"/>
      <c r="EM38" s="335"/>
      <c r="EN38" s="336"/>
      <c r="EO38" s="323"/>
      <c r="EP38" s="323"/>
      <c r="EQ38" s="335"/>
      <c r="ER38" s="336"/>
      <c r="ES38" s="323"/>
      <c r="ET38" s="323"/>
      <c r="EU38" s="335"/>
      <c r="EV38" s="334"/>
      <c r="EW38" s="323"/>
      <c r="EX38" s="323"/>
      <c r="EY38" s="335"/>
      <c r="EZ38" s="336"/>
      <c r="FA38" s="323"/>
      <c r="FB38" s="323"/>
      <c r="FC38" s="335"/>
      <c r="FD38" s="336"/>
      <c r="FE38" s="323"/>
      <c r="FF38" s="323"/>
      <c r="FG38" s="335"/>
      <c r="FH38" s="334"/>
      <c r="FI38" s="323"/>
      <c r="FJ38" s="323"/>
      <c r="FK38" s="335"/>
      <c r="FL38" s="336"/>
      <c r="FM38" s="323"/>
      <c r="FN38" s="323"/>
      <c r="FO38" s="335"/>
      <c r="FP38" s="336"/>
      <c r="FQ38" s="323"/>
      <c r="FR38" s="323"/>
      <c r="FS38" s="335"/>
      <c r="FT38" s="334"/>
      <c r="FU38" s="323"/>
      <c r="FV38" s="323"/>
      <c r="FW38" s="335"/>
      <c r="FX38" s="336"/>
      <c r="FY38" s="323"/>
      <c r="FZ38" s="323"/>
      <c r="GA38" s="335"/>
      <c r="GB38" s="336"/>
      <c r="GC38" s="323"/>
      <c r="GD38" s="323"/>
      <c r="GE38" s="335"/>
      <c r="GF38" s="334"/>
      <c r="GG38" s="323"/>
      <c r="GH38" s="323"/>
      <c r="GI38" s="335"/>
      <c r="GJ38" s="336"/>
      <c r="GK38" s="323"/>
      <c r="GL38" s="323"/>
      <c r="GM38" s="335"/>
      <c r="GN38" s="336"/>
      <c r="GO38" s="323"/>
      <c r="GP38" s="323"/>
      <c r="GQ38" s="335"/>
      <c r="GR38" s="334"/>
      <c r="GS38" s="323"/>
      <c r="GT38" s="323"/>
      <c r="GU38" s="335"/>
      <c r="GV38" s="336"/>
      <c r="GW38" s="323"/>
      <c r="GX38" s="323"/>
      <c r="GY38" s="335"/>
      <c r="GZ38" s="336"/>
      <c r="HA38" s="323"/>
      <c r="HB38" s="323"/>
      <c r="HC38" s="335"/>
      <c r="HD38" s="334"/>
      <c r="HE38" s="323"/>
      <c r="HF38" s="323"/>
      <c r="HG38" s="335"/>
      <c r="HH38" s="336"/>
      <c r="HI38" s="323"/>
      <c r="HJ38" s="323"/>
      <c r="HK38" s="335"/>
      <c r="HL38" s="336"/>
      <c r="HM38" s="323"/>
      <c r="HN38" s="323"/>
      <c r="HO38" s="335"/>
      <c r="HP38" s="334"/>
      <c r="HQ38" s="323"/>
      <c r="HR38" s="323"/>
      <c r="HS38" s="335"/>
      <c r="HT38" s="336"/>
      <c r="HU38" s="323"/>
      <c r="HV38" s="323"/>
      <c r="HW38" s="335"/>
      <c r="HX38" s="336"/>
      <c r="HY38" s="323"/>
      <c r="HZ38" s="323"/>
      <c r="IA38" s="335"/>
      <c r="IB38" s="334"/>
      <c r="IC38" s="323"/>
      <c r="ID38" s="323"/>
      <c r="IE38" s="335"/>
    </row>
    <row r="39" spans="1:239" s="337" customFormat="1" ht="18" customHeight="1">
      <c r="A39" s="325" t="s">
        <v>861</v>
      </c>
      <c r="B39" s="321">
        <v>0</v>
      </c>
      <c r="C39" s="321">
        <v>0</v>
      </c>
      <c r="D39" s="322" t="s">
        <v>540</v>
      </c>
      <c r="E39" s="32"/>
      <c r="F39" s="320">
        <v>419444</v>
      </c>
      <c r="G39" s="320">
        <v>700000</v>
      </c>
      <c r="H39" s="283">
        <f t="shared" si="3"/>
        <v>59.920571428571421</v>
      </c>
      <c r="I39" s="32"/>
      <c r="J39" s="321">
        <v>0</v>
      </c>
      <c r="K39" s="321">
        <v>0</v>
      </c>
      <c r="L39" s="322" t="s">
        <v>540</v>
      </c>
      <c r="M39" s="334"/>
      <c r="N39" s="323"/>
      <c r="O39" s="323"/>
      <c r="P39" s="335"/>
      <c r="Q39" s="336"/>
      <c r="R39" s="323"/>
      <c r="S39" s="323"/>
      <c r="T39" s="335"/>
      <c r="U39" s="336"/>
      <c r="V39" s="323"/>
      <c r="W39" s="323"/>
      <c r="X39" s="335"/>
      <c r="Y39" s="334"/>
      <c r="Z39" s="323"/>
      <c r="AA39" s="323"/>
      <c r="AB39" s="335"/>
      <c r="AC39" s="336"/>
      <c r="AD39" s="323"/>
      <c r="AE39" s="323"/>
      <c r="AF39" s="335"/>
      <c r="AG39" s="336"/>
      <c r="AH39" s="323"/>
      <c r="AI39" s="323"/>
      <c r="AJ39" s="335"/>
      <c r="AK39" s="334"/>
      <c r="AL39" s="323"/>
      <c r="AM39" s="323"/>
      <c r="AN39" s="335"/>
      <c r="AO39" s="336"/>
      <c r="AP39" s="323"/>
      <c r="AQ39" s="323"/>
      <c r="AR39" s="335"/>
      <c r="AS39" s="336"/>
      <c r="AT39" s="323"/>
      <c r="AU39" s="323"/>
      <c r="AV39" s="335"/>
      <c r="AW39" s="334"/>
      <c r="AX39" s="323"/>
      <c r="AY39" s="323"/>
      <c r="AZ39" s="335"/>
      <c r="BA39" s="336"/>
      <c r="BB39" s="323"/>
      <c r="BC39" s="323"/>
      <c r="BD39" s="335"/>
      <c r="BE39" s="336"/>
      <c r="BF39" s="323"/>
      <c r="BG39" s="323"/>
      <c r="BH39" s="335"/>
      <c r="BI39" s="334"/>
      <c r="BJ39" s="323"/>
      <c r="BK39" s="323"/>
      <c r="BL39" s="335"/>
      <c r="BM39" s="336"/>
      <c r="BN39" s="323"/>
      <c r="BO39" s="323"/>
      <c r="BP39" s="335"/>
      <c r="BQ39" s="336"/>
      <c r="BR39" s="323"/>
      <c r="BS39" s="323"/>
      <c r="BT39" s="335"/>
      <c r="BU39" s="334"/>
      <c r="BV39" s="323"/>
      <c r="BW39" s="323"/>
      <c r="BX39" s="335"/>
      <c r="BY39" s="336"/>
      <c r="BZ39" s="323"/>
      <c r="CA39" s="323"/>
      <c r="CB39" s="335"/>
      <c r="CC39" s="336"/>
      <c r="CD39" s="323"/>
      <c r="CE39" s="323"/>
      <c r="CF39" s="335"/>
      <c r="CG39" s="334"/>
      <c r="CH39" s="323"/>
      <c r="CI39" s="323"/>
      <c r="CJ39" s="335"/>
      <c r="CK39" s="336"/>
      <c r="CL39" s="323"/>
      <c r="CM39" s="323"/>
      <c r="CN39" s="335"/>
      <c r="CO39" s="336"/>
      <c r="CP39" s="323"/>
      <c r="CQ39" s="323"/>
      <c r="CR39" s="335"/>
      <c r="CS39" s="334"/>
      <c r="CT39" s="323"/>
      <c r="CU39" s="323"/>
      <c r="CV39" s="335"/>
      <c r="CW39" s="336"/>
      <c r="CX39" s="323"/>
      <c r="CY39" s="323"/>
      <c r="CZ39" s="335"/>
      <c r="DA39" s="336"/>
      <c r="DB39" s="323"/>
      <c r="DC39" s="323"/>
      <c r="DD39" s="336"/>
      <c r="DE39" s="323"/>
      <c r="DF39" s="323"/>
      <c r="DG39" s="335"/>
      <c r="DH39" s="336"/>
      <c r="DI39" s="323"/>
      <c r="DJ39" s="323"/>
      <c r="DK39" s="335"/>
      <c r="DL39" s="334"/>
      <c r="DM39" s="323"/>
      <c r="DN39" s="323"/>
      <c r="DO39" s="335"/>
      <c r="DP39" s="336"/>
      <c r="DQ39" s="323"/>
      <c r="DR39" s="323"/>
      <c r="DS39" s="335"/>
      <c r="DT39" s="336"/>
      <c r="DU39" s="323"/>
      <c r="DV39" s="323"/>
      <c r="DW39" s="335"/>
      <c r="DX39" s="334"/>
      <c r="DY39" s="323"/>
      <c r="DZ39" s="323"/>
      <c r="EA39" s="335"/>
      <c r="EB39" s="336"/>
      <c r="EC39" s="323"/>
      <c r="ED39" s="323"/>
      <c r="EE39" s="335"/>
      <c r="EF39" s="336"/>
      <c r="EG39" s="323"/>
      <c r="EH39" s="323"/>
      <c r="EI39" s="335"/>
      <c r="EJ39" s="334"/>
      <c r="EK39" s="323"/>
      <c r="EL39" s="323"/>
      <c r="EM39" s="335"/>
      <c r="EN39" s="336"/>
      <c r="EO39" s="323"/>
      <c r="EP39" s="323"/>
      <c r="EQ39" s="335"/>
      <c r="ER39" s="336"/>
      <c r="ES39" s="323"/>
      <c r="ET39" s="323"/>
      <c r="EU39" s="335"/>
      <c r="EV39" s="334"/>
      <c r="EW39" s="323"/>
      <c r="EX39" s="323"/>
      <c r="EY39" s="335"/>
      <c r="EZ39" s="336"/>
      <c r="FA39" s="323"/>
      <c r="FB39" s="323"/>
      <c r="FC39" s="335"/>
      <c r="FD39" s="336"/>
      <c r="FE39" s="323"/>
      <c r="FF39" s="323"/>
      <c r="FG39" s="335"/>
      <c r="FH39" s="334"/>
      <c r="FI39" s="323"/>
      <c r="FJ39" s="323"/>
      <c r="FK39" s="335"/>
      <c r="FL39" s="336"/>
      <c r="FM39" s="323"/>
      <c r="FN39" s="323"/>
      <c r="FO39" s="335"/>
      <c r="FP39" s="336"/>
      <c r="FQ39" s="323"/>
      <c r="FR39" s="323"/>
      <c r="FS39" s="335"/>
      <c r="FT39" s="334"/>
      <c r="FU39" s="323"/>
      <c r="FV39" s="323"/>
      <c r="FW39" s="335"/>
      <c r="FX39" s="336"/>
      <c r="FY39" s="323"/>
      <c r="FZ39" s="323"/>
      <c r="GA39" s="335"/>
      <c r="GB39" s="336"/>
      <c r="GC39" s="323"/>
      <c r="GD39" s="323"/>
      <c r="GE39" s="335"/>
      <c r="GF39" s="334"/>
      <c r="GG39" s="323"/>
      <c r="GH39" s="323"/>
      <c r="GI39" s="335"/>
      <c r="GJ39" s="336"/>
      <c r="GK39" s="323"/>
      <c r="GL39" s="323"/>
      <c r="GM39" s="335"/>
      <c r="GN39" s="336"/>
      <c r="GO39" s="323"/>
      <c r="GP39" s="323"/>
      <c r="GQ39" s="335"/>
      <c r="GR39" s="334"/>
      <c r="GS39" s="323"/>
      <c r="GT39" s="323"/>
      <c r="GU39" s="335"/>
      <c r="GV39" s="336"/>
      <c r="GW39" s="323"/>
      <c r="GX39" s="323"/>
      <c r="GY39" s="335"/>
      <c r="GZ39" s="336"/>
      <c r="HA39" s="323"/>
      <c r="HB39" s="323"/>
      <c r="HC39" s="335"/>
      <c r="HD39" s="334"/>
      <c r="HE39" s="323"/>
      <c r="HF39" s="323"/>
      <c r="HG39" s="335"/>
      <c r="HH39" s="336"/>
      <c r="HI39" s="323"/>
      <c r="HJ39" s="323"/>
      <c r="HK39" s="335"/>
      <c r="HL39" s="336"/>
      <c r="HM39" s="323"/>
      <c r="HN39" s="323"/>
      <c r="HO39" s="335"/>
      <c r="HP39" s="334"/>
      <c r="HQ39" s="323"/>
      <c r="HR39" s="323"/>
      <c r="HS39" s="335"/>
      <c r="HT39" s="336"/>
      <c r="HU39" s="323"/>
      <c r="HV39" s="323"/>
      <c r="HW39" s="335"/>
      <c r="HX39" s="336"/>
      <c r="HY39" s="323"/>
      <c r="HZ39" s="323"/>
      <c r="IA39" s="335"/>
      <c r="IB39" s="334"/>
      <c r="IC39" s="323"/>
      <c r="ID39" s="323"/>
      <c r="IE39" s="335"/>
    </row>
    <row r="40" spans="1:239" s="337" customFormat="1" ht="18" customHeight="1">
      <c r="A40" s="325" t="s">
        <v>761</v>
      </c>
      <c r="B40" s="321">
        <v>0</v>
      </c>
      <c r="C40" s="321">
        <v>0</v>
      </c>
      <c r="D40" s="322" t="s">
        <v>540</v>
      </c>
      <c r="E40" s="32"/>
      <c r="F40" s="320">
        <v>1029369</v>
      </c>
      <c r="G40" s="320">
        <v>2000000</v>
      </c>
      <c r="H40" s="283">
        <f t="shared" si="3"/>
        <v>51.468449999999997</v>
      </c>
      <c r="I40" s="32"/>
      <c r="J40" s="321">
        <v>0</v>
      </c>
      <c r="K40" s="321">
        <v>0</v>
      </c>
      <c r="L40" s="322" t="s">
        <v>540</v>
      </c>
      <c r="M40" s="334"/>
      <c r="N40" s="323"/>
      <c r="O40" s="323"/>
      <c r="P40" s="335"/>
      <c r="Q40" s="336"/>
      <c r="R40" s="323"/>
      <c r="S40" s="323"/>
      <c r="T40" s="335"/>
      <c r="U40" s="336"/>
      <c r="V40" s="323"/>
      <c r="W40" s="323"/>
      <c r="X40" s="335"/>
      <c r="Y40" s="334"/>
      <c r="Z40" s="323"/>
      <c r="AA40" s="323"/>
      <c r="AB40" s="335"/>
      <c r="AC40" s="336"/>
      <c r="AD40" s="323"/>
      <c r="AE40" s="323"/>
      <c r="AF40" s="335"/>
      <c r="AG40" s="336"/>
      <c r="AH40" s="323"/>
      <c r="AI40" s="323"/>
      <c r="AJ40" s="335"/>
      <c r="AK40" s="334"/>
      <c r="AL40" s="323"/>
      <c r="AM40" s="323"/>
      <c r="AN40" s="335"/>
      <c r="AO40" s="336"/>
      <c r="AP40" s="323"/>
      <c r="AQ40" s="323"/>
      <c r="AR40" s="335"/>
      <c r="AS40" s="336"/>
      <c r="AT40" s="323"/>
      <c r="AU40" s="323"/>
      <c r="AV40" s="335"/>
      <c r="AW40" s="334"/>
      <c r="AX40" s="323"/>
      <c r="AY40" s="323"/>
      <c r="AZ40" s="335"/>
      <c r="BA40" s="336"/>
      <c r="BB40" s="323"/>
      <c r="BC40" s="323"/>
      <c r="BD40" s="335"/>
      <c r="BE40" s="336"/>
      <c r="BF40" s="323"/>
      <c r="BG40" s="323"/>
      <c r="BH40" s="335"/>
      <c r="BI40" s="334"/>
      <c r="BJ40" s="323"/>
      <c r="BK40" s="323"/>
      <c r="BL40" s="335"/>
      <c r="BM40" s="336"/>
      <c r="BN40" s="323"/>
      <c r="BO40" s="323"/>
      <c r="BP40" s="335"/>
      <c r="BQ40" s="336"/>
      <c r="BR40" s="323"/>
      <c r="BS40" s="323"/>
      <c r="BT40" s="335"/>
      <c r="BU40" s="334"/>
      <c r="BV40" s="323"/>
      <c r="BW40" s="323"/>
      <c r="BX40" s="335"/>
      <c r="BY40" s="336"/>
      <c r="BZ40" s="323"/>
      <c r="CA40" s="323"/>
      <c r="CB40" s="335"/>
      <c r="CC40" s="336"/>
      <c r="CD40" s="323"/>
      <c r="CE40" s="323"/>
      <c r="CF40" s="335"/>
      <c r="CG40" s="334"/>
      <c r="CH40" s="323"/>
      <c r="CI40" s="323"/>
      <c r="CJ40" s="335"/>
      <c r="CK40" s="336"/>
      <c r="CL40" s="323"/>
      <c r="CM40" s="323"/>
      <c r="CN40" s="335"/>
      <c r="CO40" s="336"/>
      <c r="CP40" s="323"/>
      <c r="CQ40" s="323"/>
      <c r="CR40" s="335"/>
      <c r="CS40" s="334"/>
      <c r="CT40" s="323"/>
      <c r="CU40" s="323"/>
      <c r="CV40" s="335"/>
      <c r="CW40" s="336"/>
      <c r="CX40" s="323"/>
      <c r="CY40" s="323"/>
      <c r="CZ40" s="335"/>
      <c r="DA40" s="336"/>
      <c r="DB40" s="323"/>
      <c r="DC40" s="323"/>
      <c r="DD40" s="336"/>
      <c r="DE40" s="323"/>
      <c r="DF40" s="323"/>
      <c r="DG40" s="335"/>
      <c r="DH40" s="336"/>
      <c r="DI40" s="323"/>
      <c r="DJ40" s="323"/>
      <c r="DK40" s="335"/>
      <c r="DL40" s="334"/>
      <c r="DM40" s="323"/>
      <c r="DN40" s="323"/>
      <c r="DO40" s="335"/>
      <c r="DP40" s="336"/>
      <c r="DQ40" s="323"/>
      <c r="DR40" s="323"/>
      <c r="DS40" s="335"/>
      <c r="DT40" s="336"/>
      <c r="DU40" s="323"/>
      <c r="DV40" s="323"/>
      <c r="DW40" s="335"/>
      <c r="DX40" s="334"/>
      <c r="DY40" s="323"/>
      <c r="DZ40" s="323"/>
      <c r="EA40" s="335"/>
      <c r="EB40" s="336"/>
      <c r="EC40" s="323"/>
      <c r="ED40" s="323"/>
      <c r="EE40" s="335"/>
      <c r="EF40" s="336"/>
      <c r="EG40" s="323"/>
      <c r="EH40" s="323"/>
      <c r="EI40" s="335"/>
      <c r="EJ40" s="334"/>
      <c r="EK40" s="323"/>
      <c r="EL40" s="323"/>
      <c r="EM40" s="335"/>
      <c r="EN40" s="336"/>
      <c r="EO40" s="323"/>
      <c r="EP40" s="323"/>
      <c r="EQ40" s="335"/>
      <c r="ER40" s="336"/>
      <c r="ES40" s="323"/>
      <c r="ET40" s="323"/>
      <c r="EU40" s="335"/>
      <c r="EV40" s="334"/>
      <c r="EW40" s="323"/>
      <c r="EX40" s="323"/>
      <c r="EY40" s="335"/>
      <c r="EZ40" s="336"/>
      <c r="FA40" s="323"/>
      <c r="FB40" s="323"/>
      <c r="FC40" s="335"/>
      <c r="FD40" s="336"/>
      <c r="FE40" s="323"/>
      <c r="FF40" s="323"/>
      <c r="FG40" s="335"/>
      <c r="FH40" s="334"/>
      <c r="FI40" s="323"/>
      <c r="FJ40" s="323"/>
      <c r="FK40" s="335"/>
      <c r="FL40" s="336"/>
      <c r="FM40" s="323"/>
      <c r="FN40" s="323"/>
      <c r="FO40" s="335"/>
      <c r="FP40" s="336"/>
      <c r="FQ40" s="323"/>
      <c r="FR40" s="323"/>
      <c r="FS40" s="335"/>
      <c r="FT40" s="334"/>
      <c r="FU40" s="323"/>
      <c r="FV40" s="323"/>
      <c r="FW40" s="335"/>
      <c r="FX40" s="336"/>
      <c r="FY40" s="323"/>
      <c r="FZ40" s="323"/>
      <c r="GA40" s="335"/>
      <c r="GB40" s="336"/>
      <c r="GC40" s="323"/>
      <c r="GD40" s="323"/>
      <c r="GE40" s="335"/>
      <c r="GF40" s="334"/>
      <c r="GG40" s="323"/>
      <c r="GH40" s="323"/>
      <c r="GI40" s="335"/>
      <c r="GJ40" s="336"/>
      <c r="GK40" s="323"/>
      <c r="GL40" s="323"/>
      <c r="GM40" s="335"/>
      <c r="GN40" s="336"/>
      <c r="GO40" s="323"/>
      <c r="GP40" s="323"/>
      <c r="GQ40" s="335"/>
      <c r="GR40" s="334"/>
      <c r="GS40" s="323"/>
      <c r="GT40" s="323"/>
      <c r="GU40" s="335"/>
      <c r="GV40" s="336"/>
      <c r="GW40" s="323"/>
      <c r="GX40" s="323"/>
      <c r="GY40" s="335"/>
      <c r="GZ40" s="336"/>
      <c r="HA40" s="323"/>
      <c r="HB40" s="323"/>
      <c r="HC40" s="335"/>
      <c r="HD40" s="334"/>
      <c r="HE40" s="323"/>
      <c r="HF40" s="323"/>
      <c r="HG40" s="335"/>
      <c r="HH40" s="336"/>
      <c r="HI40" s="323"/>
      <c r="HJ40" s="323"/>
      <c r="HK40" s="335"/>
      <c r="HL40" s="336"/>
      <c r="HM40" s="323"/>
      <c r="HN40" s="323"/>
      <c r="HO40" s="335"/>
      <c r="HP40" s="334"/>
      <c r="HQ40" s="323"/>
      <c r="HR40" s="323"/>
      <c r="HS40" s="335"/>
      <c r="HT40" s="336"/>
      <c r="HU40" s="323"/>
      <c r="HV40" s="323"/>
      <c r="HW40" s="335"/>
      <c r="HX40" s="336"/>
      <c r="HY40" s="323"/>
      <c r="HZ40" s="323"/>
      <c r="IA40" s="335"/>
      <c r="IB40" s="334"/>
      <c r="IC40" s="323"/>
      <c r="ID40" s="323"/>
      <c r="IE40" s="335"/>
    </row>
    <row r="41" spans="1:239" s="323" customFormat="1" ht="18" customHeight="1">
      <c r="A41" s="325" t="s">
        <v>554</v>
      </c>
      <c r="B41" s="321">
        <v>0</v>
      </c>
      <c r="C41" s="321">
        <v>0</v>
      </c>
      <c r="D41" s="322" t="s">
        <v>540</v>
      </c>
      <c r="E41" s="32"/>
      <c r="F41" s="320">
        <v>1124560</v>
      </c>
      <c r="G41" s="320">
        <v>1124560</v>
      </c>
      <c r="H41" s="283">
        <f t="shared" si="3"/>
        <v>100</v>
      </c>
      <c r="I41" s="32"/>
      <c r="J41" s="320">
        <v>121934</v>
      </c>
      <c r="K41" s="283">
        <v>200000</v>
      </c>
      <c r="L41" s="283">
        <f>J41/K41*100</f>
        <v>60.967000000000006</v>
      </c>
    </row>
    <row r="42" spans="1:239" s="323" customFormat="1" ht="18" customHeight="1">
      <c r="A42" s="319" t="s">
        <v>243</v>
      </c>
      <c r="B42" s="320">
        <v>66285676</v>
      </c>
      <c r="C42" s="320">
        <v>140182000</v>
      </c>
      <c r="D42" s="283">
        <f>B42/C42*100</f>
        <v>47.285440356108488</v>
      </c>
      <c r="E42" s="32"/>
      <c r="F42" s="320">
        <v>707938113</v>
      </c>
      <c r="G42" s="320">
        <v>861380011</v>
      </c>
      <c r="H42" s="283">
        <f t="shared" si="3"/>
        <v>82.186503512907734</v>
      </c>
      <c r="I42" s="32"/>
      <c r="J42" s="320">
        <v>132461358</v>
      </c>
      <c r="K42" s="283">
        <v>232982649</v>
      </c>
      <c r="L42" s="283">
        <f>J42/K42*100</f>
        <v>56.854602078114411</v>
      </c>
    </row>
    <row r="43" spans="1:239" s="323" customFormat="1" ht="18" customHeight="1">
      <c r="A43" s="325" t="s">
        <v>256</v>
      </c>
      <c r="B43" s="320">
        <v>2600157462</v>
      </c>
      <c r="C43" s="320">
        <v>2406600000</v>
      </c>
      <c r="D43" s="283">
        <f>B43/C43*100</f>
        <v>108.04277661431065</v>
      </c>
      <c r="E43" s="32"/>
      <c r="F43" s="321">
        <v>0</v>
      </c>
      <c r="G43" s="321">
        <v>0</v>
      </c>
      <c r="H43" s="338">
        <v>0</v>
      </c>
      <c r="I43" s="32"/>
      <c r="J43" s="321">
        <v>0</v>
      </c>
      <c r="K43" s="321">
        <v>0</v>
      </c>
      <c r="L43" s="322" t="s">
        <v>540</v>
      </c>
    </row>
    <row r="44" spans="1:239" s="323" customFormat="1" ht="18" customHeight="1">
      <c r="A44" s="325" t="s">
        <v>552</v>
      </c>
      <c r="B44" s="320">
        <v>1588485</v>
      </c>
      <c r="C44" s="320">
        <v>1074000</v>
      </c>
      <c r="D44" s="283">
        <f>B44/C44*100</f>
        <v>147.9036312849162</v>
      </c>
      <c r="E44" s="32"/>
      <c r="F44" s="320">
        <v>22798608</v>
      </c>
      <c r="G44" s="320">
        <v>22904000</v>
      </c>
      <c r="H44" s="283">
        <f t="shared" si="3"/>
        <v>99.539853300733498</v>
      </c>
      <c r="I44" s="32"/>
      <c r="J44" s="320">
        <v>5998187</v>
      </c>
      <c r="K44" s="283">
        <v>12418094</v>
      </c>
      <c r="L44" s="283">
        <f>J44/K44*100</f>
        <v>48.301993848653424</v>
      </c>
      <c r="M44" s="339"/>
    </row>
    <row r="45" spans="1:239" s="323" customFormat="1" ht="18" customHeight="1">
      <c r="A45" s="325" t="s">
        <v>636</v>
      </c>
      <c r="B45" s="320">
        <v>10977595</v>
      </c>
      <c r="C45" s="320">
        <v>8504000</v>
      </c>
      <c r="D45" s="283">
        <f>B45/C45*100</f>
        <v>129.08742944496709</v>
      </c>
      <c r="E45" s="324"/>
      <c r="F45" s="320">
        <v>8837354</v>
      </c>
      <c r="G45" s="320">
        <v>8913299</v>
      </c>
      <c r="H45" s="283">
        <f t="shared" si="3"/>
        <v>99.147958572914476</v>
      </c>
      <c r="I45" s="32"/>
      <c r="J45" s="320">
        <v>15803910</v>
      </c>
      <c r="K45" s="283">
        <v>21455409</v>
      </c>
      <c r="L45" s="283">
        <f>J45/K45*100</f>
        <v>73.65932758494607</v>
      </c>
      <c r="M45" s="328"/>
    </row>
    <row r="46" spans="1:239" s="323" customFormat="1" ht="18" customHeight="1">
      <c r="A46" s="325" t="s">
        <v>208</v>
      </c>
      <c r="B46" s="320">
        <v>367</v>
      </c>
      <c r="C46" s="320">
        <v>5000</v>
      </c>
      <c r="D46" s="283">
        <f>B46/C46*100</f>
        <v>7.3400000000000007</v>
      </c>
      <c r="E46" s="32"/>
      <c r="F46" s="320">
        <v>5856402</v>
      </c>
      <c r="G46" s="320">
        <v>5856403</v>
      </c>
      <c r="H46" s="283">
        <f t="shared" si="3"/>
        <v>99.999982924672366</v>
      </c>
      <c r="I46" s="32"/>
      <c r="J46" s="320">
        <v>152498</v>
      </c>
      <c r="K46" s="283">
        <v>1217388</v>
      </c>
      <c r="L46" s="283">
        <f>J46/K46*100</f>
        <v>12.526655429493308</v>
      </c>
    </row>
    <row r="47" spans="1:239" s="323" customFormat="1" ht="18" customHeight="1">
      <c r="A47" s="325" t="s">
        <v>858</v>
      </c>
      <c r="B47" s="321">
        <v>0</v>
      </c>
      <c r="C47" s="321">
        <v>0</v>
      </c>
      <c r="D47" s="322" t="s">
        <v>540</v>
      </c>
      <c r="E47" s="32"/>
      <c r="F47" s="320">
        <v>1291108</v>
      </c>
      <c r="G47" s="320">
        <v>1684000</v>
      </c>
      <c r="H47" s="283">
        <f t="shared" si="3"/>
        <v>76.669121140142522</v>
      </c>
      <c r="I47" s="32"/>
      <c r="J47" s="321">
        <v>0</v>
      </c>
      <c r="K47" s="321">
        <v>0</v>
      </c>
      <c r="L47" s="322" t="s">
        <v>540</v>
      </c>
    </row>
    <row r="48" spans="1:239" s="323" customFormat="1" ht="18" customHeight="1">
      <c r="A48" s="325" t="s">
        <v>675</v>
      </c>
      <c r="B48" s="320">
        <v>1828030</v>
      </c>
      <c r="C48" s="320">
        <v>1503000</v>
      </c>
      <c r="D48" s="283">
        <f>B48/C48*100</f>
        <v>121.62541583499666</v>
      </c>
      <c r="E48" s="32"/>
      <c r="F48" s="320">
        <v>8365845</v>
      </c>
      <c r="G48" s="320">
        <v>8725000</v>
      </c>
      <c r="H48" s="283">
        <f t="shared" si="3"/>
        <v>95.883610315186246</v>
      </c>
      <c r="I48" s="32"/>
      <c r="J48" s="320">
        <v>967080</v>
      </c>
      <c r="K48" s="283">
        <v>9714015</v>
      </c>
      <c r="L48" s="283">
        <f>J48/K48*100</f>
        <v>9.9555127308327194</v>
      </c>
    </row>
    <row r="49" spans="1:13" s="323" customFormat="1" ht="18" customHeight="1">
      <c r="A49" s="325" t="s">
        <v>614</v>
      </c>
      <c r="B49" s="320">
        <v>250</v>
      </c>
      <c r="C49" s="321">
        <v>0</v>
      </c>
      <c r="D49" s="322" t="s">
        <v>540</v>
      </c>
      <c r="E49" s="32"/>
      <c r="F49" s="320">
        <v>13001536</v>
      </c>
      <c r="G49" s="320">
        <v>13011000</v>
      </c>
      <c r="H49" s="283">
        <f t="shared" si="3"/>
        <v>99.927261547920992</v>
      </c>
      <c r="I49" s="32"/>
      <c r="J49" s="321">
        <v>0</v>
      </c>
      <c r="K49" s="321">
        <v>0</v>
      </c>
      <c r="L49" s="322" t="s">
        <v>540</v>
      </c>
    </row>
    <row r="50" spans="1:13" s="323" customFormat="1" ht="18" customHeight="1">
      <c r="A50" s="325" t="s">
        <v>764</v>
      </c>
      <c r="B50" s="321">
        <v>0</v>
      </c>
      <c r="C50" s="321">
        <v>0</v>
      </c>
      <c r="D50" s="322" t="s">
        <v>540</v>
      </c>
      <c r="E50" s="32"/>
      <c r="F50" s="320">
        <v>10263368</v>
      </c>
      <c r="G50" s="320">
        <v>10263368</v>
      </c>
      <c r="H50" s="283">
        <f t="shared" si="3"/>
        <v>100</v>
      </c>
      <c r="I50" s="32"/>
      <c r="J50" s="320">
        <v>81730</v>
      </c>
      <c r="K50" s="283">
        <v>152447</v>
      </c>
      <c r="L50" s="283">
        <f>J50/K50*100</f>
        <v>53.612075016235153</v>
      </c>
    </row>
    <row r="51" spans="1:13" s="323" customFormat="1" ht="18" customHeight="1">
      <c r="A51" s="340" t="s">
        <v>555</v>
      </c>
      <c r="B51" s="320">
        <v>13323</v>
      </c>
      <c r="C51" s="320">
        <v>10000</v>
      </c>
      <c r="D51" s="283">
        <f>B51/C51*100</f>
        <v>133.23000000000002</v>
      </c>
      <c r="E51" s="32"/>
      <c r="F51" s="320">
        <v>4051431</v>
      </c>
      <c r="G51" s="320">
        <v>4051433</v>
      </c>
      <c r="H51" s="283">
        <f t="shared" si="3"/>
        <v>99.999950634750718</v>
      </c>
      <c r="I51" s="32"/>
      <c r="J51" s="320">
        <v>1424044</v>
      </c>
      <c r="K51" s="283">
        <v>4135378</v>
      </c>
      <c r="L51" s="283">
        <f>J51/K51*100</f>
        <v>34.435642884398959</v>
      </c>
    </row>
    <row r="52" spans="1:13" s="323" customFormat="1" ht="18" customHeight="1">
      <c r="A52" s="325" t="s">
        <v>223</v>
      </c>
      <c r="B52" s="320">
        <v>18773590</v>
      </c>
      <c r="C52" s="320">
        <v>11364000</v>
      </c>
      <c r="D52" s="283">
        <f>B52/C52*100</f>
        <v>165.20230552622317</v>
      </c>
      <c r="E52" s="32"/>
      <c r="F52" s="320">
        <v>6126697</v>
      </c>
      <c r="G52" s="320">
        <v>6126697</v>
      </c>
      <c r="H52" s="283">
        <f t="shared" si="3"/>
        <v>100</v>
      </c>
      <c r="I52" s="32"/>
      <c r="J52" s="320">
        <v>2779903</v>
      </c>
      <c r="K52" s="283">
        <v>5220196</v>
      </c>
      <c r="L52" s="283">
        <f>J52/K52*100</f>
        <v>53.252847211100885</v>
      </c>
    </row>
    <row r="53" spans="1:13" s="323" customFormat="1" ht="18" customHeight="1">
      <c r="A53" s="325" t="s">
        <v>250</v>
      </c>
      <c r="B53" s="320">
        <v>44993</v>
      </c>
      <c r="C53" s="320">
        <v>2000</v>
      </c>
      <c r="D53" s="283">
        <f>B53/C53*100</f>
        <v>2249.65</v>
      </c>
      <c r="E53" s="32"/>
      <c r="F53" s="320">
        <v>7498827</v>
      </c>
      <c r="G53" s="320">
        <v>8338000</v>
      </c>
      <c r="H53" s="283">
        <f t="shared" si="3"/>
        <v>89.935560086351643</v>
      </c>
      <c r="I53" s="32"/>
      <c r="J53" s="320">
        <v>1717075</v>
      </c>
      <c r="K53" s="283">
        <v>10414475</v>
      </c>
      <c r="L53" s="283">
        <f>J53/K53*100</f>
        <v>16.487388946634372</v>
      </c>
    </row>
    <row r="54" spans="1:13" s="323" customFormat="1" ht="15.75" hidden="1" customHeight="1">
      <c r="A54" s="325" t="s">
        <v>226</v>
      </c>
      <c r="B54" s="320"/>
      <c r="C54" s="320"/>
      <c r="D54" s="324" t="s">
        <v>540</v>
      </c>
      <c r="E54" s="32"/>
      <c r="F54" s="320"/>
      <c r="G54" s="320"/>
      <c r="H54" s="324" t="s">
        <v>540</v>
      </c>
      <c r="I54" s="32"/>
      <c r="J54" s="320"/>
      <c r="K54" s="283"/>
      <c r="L54" s="324" t="s">
        <v>540</v>
      </c>
    </row>
    <row r="55" spans="1:13" s="323" customFormat="1" ht="18" customHeight="1">
      <c r="A55" s="325" t="s">
        <v>333</v>
      </c>
      <c r="B55" s="320">
        <v>125421962</v>
      </c>
      <c r="C55" s="320">
        <v>111487000</v>
      </c>
      <c r="D55" s="283">
        <f>B55/C55*100</f>
        <v>112.49918107043871</v>
      </c>
      <c r="E55" s="32"/>
      <c r="F55" s="320">
        <f>15093411</f>
        <v>15093411</v>
      </c>
      <c r="G55" s="320">
        <v>16005000</v>
      </c>
      <c r="H55" s="283">
        <f>F55/G55*100</f>
        <v>94.304348641049671</v>
      </c>
      <c r="I55" s="32"/>
      <c r="J55" s="320">
        <v>1473515</v>
      </c>
      <c r="K55" s="283">
        <f>6044794</f>
        <v>6044794</v>
      </c>
      <c r="L55" s="283">
        <f>J55/K55*100</f>
        <v>24.376595794662318</v>
      </c>
    </row>
    <row r="56" spans="1:13" s="323" customFormat="1" ht="17.100000000000001" hidden="1" customHeight="1">
      <c r="A56" s="325" t="s">
        <v>634</v>
      </c>
      <c r="B56" s="321">
        <v>0</v>
      </c>
      <c r="C56" s="321">
        <v>0</v>
      </c>
      <c r="D56" s="341" t="s">
        <v>540</v>
      </c>
      <c r="E56" s="32"/>
      <c r="F56" s="321">
        <v>0</v>
      </c>
      <c r="G56" s="321">
        <v>0</v>
      </c>
      <c r="H56" s="322" t="s">
        <v>540</v>
      </c>
      <c r="I56" s="32"/>
      <c r="J56" s="320" t="s">
        <v>540</v>
      </c>
      <c r="K56" s="283" t="s">
        <v>540</v>
      </c>
      <c r="L56" s="322" t="s">
        <v>540</v>
      </c>
    </row>
    <row r="57" spans="1:13" s="323" customFormat="1" ht="18" customHeight="1">
      <c r="A57" s="325" t="s">
        <v>677</v>
      </c>
      <c r="B57" s="321">
        <v>0</v>
      </c>
      <c r="C57" s="321">
        <v>0</v>
      </c>
      <c r="D57" s="322" t="s">
        <v>540</v>
      </c>
      <c r="E57" s="32"/>
      <c r="F57" s="320">
        <v>42434378</v>
      </c>
      <c r="G57" s="320">
        <v>42434378</v>
      </c>
      <c r="H57" s="283">
        <f>F57/G57*100</f>
        <v>100</v>
      </c>
      <c r="I57" s="32"/>
      <c r="J57" s="320">
        <v>7441386</v>
      </c>
      <c r="K57" s="283">
        <v>15301385</v>
      </c>
      <c r="L57" s="283">
        <f>J57/K57*100</f>
        <v>48.632107485694917</v>
      </c>
    </row>
    <row r="58" spans="1:13" s="323" customFormat="1" ht="20.25" customHeight="1" thickBot="1">
      <c r="A58" s="312" t="s">
        <v>2</v>
      </c>
      <c r="B58" s="50">
        <f>SUM(B5:B57)</f>
        <v>2943657536</v>
      </c>
      <c r="C58" s="50">
        <f>SUM(C5:C57)</f>
        <v>2790892000</v>
      </c>
      <c r="D58" s="261">
        <f>B58/C58*100</f>
        <v>105.47371722015757</v>
      </c>
      <c r="E58" s="342"/>
      <c r="F58" s="50">
        <f>SUM(F5:F57)</f>
        <v>2877043910</v>
      </c>
      <c r="G58" s="50">
        <f>SUM(G5:G57)</f>
        <v>3052592000</v>
      </c>
      <c r="H58" s="261">
        <f>F58/G58*100</f>
        <v>94.249212144957468</v>
      </c>
      <c r="I58" s="342"/>
      <c r="J58" s="50">
        <f>SUM(J5:J57)</f>
        <v>476701208</v>
      </c>
      <c r="K58" s="261">
        <f>SUM(K5:K57)</f>
        <v>848093577</v>
      </c>
      <c r="L58" s="261">
        <f>J58/K58*100</f>
        <v>56.208562466214737</v>
      </c>
    </row>
    <row r="59" spans="1:13" ht="10.5" customHeight="1" thickTop="1">
      <c r="A59" s="33"/>
      <c r="B59" s="33"/>
      <c r="C59" s="33"/>
      <c r="D59" s="343"/>
      <c r="E59" s="33"/>
      <c r="F59" s="33"/>
      <c r="G59" s="33"/>
      <c r="H59" s="343"/>
      <c r="I59" s="33"/>
      <c r="J59" s="33"/>
      <c r="K59" s="33"/>
      <c r="L59" s="343"/>
      <c r="M59" s="33"/>
    </row>
    <row r="60" spans="1:13" ht="17.25" customHeight="1">
      <c r="A60" s="33"/>
      <c r="B60" s="33"/>
      <c r="C60" s="33"/>
      <c r="D60" s="33"/>
      <c r="E60" s="33"/>
      <c r="F60" s="33"/>
      <c r="G60" s="33"/>
      <c r="H60" s="33"/>
      <c r="I60" s="33"/>
      <c r="J60" s="33"/>
      <c r="K60" s="33"/>
      <c r="L60" s="343"/>
      <c r="M60" s="33"/>
    </row>
    <row r="61" spans="1:13" ht="17.25" customHeight="1">
      <c r="A61" s="33"/>
      <c r="B61" s="33"/>
      <c r="C61" s="33"/>
      <c r="D61" s="343"/>
      <c r="E61" s="33"/>
      <c r="F61" s="33"/>
      <c r="G61" s="33"/>
      <c r="H61" s="343"/>
      <c r="I61" s="33"/>
      <c r="J61" s="33"/>
      <c r="K61" s="33"/>
      <c r="L61" s="343"/>
      <c r="M61" s="33"/>
    </row>
    <row r="62" spans="1:13" ht="17.25" customHeight="1">
      <c r="A62" s="33"/>
      <c r="B62" s="33"/>
      <c r="C62" s="33"/>
      <c r="D62" s="343"/>
      <c r="E62" s="33"/>
      <c r="F62" s="33"/>
      <c r="G62" s="33"/>
      <c r="H62" s="343"/>
      <c r="I62" s="33"/>
      <c r="J62" s="33"/>
      <c r="K62" s="33"/>
      <c r="L62" s="343"/>
      <c r="M62" s="33"/>
    </row>
    <row r="63" spans="1:13" ht="17.25" customHeight="1">
      <c r="A63" s="33"/>
      <c r="B63" s="33"/>
      <c r="C63" s="33"/>
      <c r="D63" s="343"/>
      <c r="E63" s="33"/>
      <c r="F63" s="33"/>
      <c r="G63" s="33"/>
      <c r="H63" s="343"/>
      <c r="I63" s="33"/>
      <c r="J63" s="33"/>
      <c r="K63" s="33"/>
      <c r="L63" s="343"/>
      <c r="M63" s="33"/>
    </row>
    <row r="64" spans="1:13" ht="17.25" customHeight="1">
      <c r="A64" s="33"/>
      <c r="B64" s="33"/>
      <c r="C64" s="33"/>
      <c r="D64" s="343"/>
      <c r="E64" s="33"/>
      <c r="F64" s="33"/>
      <c r="G64" s="33"/>
      <c r="H64" s="343"/>
      <c r="I64" s="33"/>
      <c r="J64" s="33"/>
      <c r="K64" s="33"/>
      <c r="L64" s="343"/>
      <c r="M64" s="33"/>
    </row>
    <row r="65" spans="1:13" ht="17.25" customHeight="1">
      <c r="A65" s="33"/>
      <c r="B65" s="33"/>
      <c r="C65" s="33"/>
      <c r="D65" s="343"/>
      <c r="E65" s="33"/>
      <c r="F65" s="33"/>
      <c r="G65" s="33"/>
      <c r="H65" s="343"/>
      <c r="I65" s="33"/>
      <c r="J65" s="33"/>
      <c r="K65" s="33"/>
      <c r="L65" s="343"/>
      <c r="M65" s="33"/>
    </row>
    <row r="66" spans="1:13" ht="17.25" customHeight="1">
      <c r="A66" s="344"/>
      <c r="B66" s="33"/>
      <c r="C66" s="33"/>
      <c r="D66" s="343"/>
      <c r="E66" s="33"/>
      <c r="F66" s="33"/>
      <c r="G66" s="33"/>
      <c r="H66" s="343"/>
      <c r="I66" s="33"/>
      <c r="J66" s="33"/>
      <c r="K66" s="33"/>
      <c r="L66" s="343"/>
      <c r="M66" s="33"/>
    </row>
    <row r="67" spans="1:13" ht="17.25" customHeight="1">
      <c r="A67" s="33"/>
      <c r="B67" s="33"/>
      <c r="C67" s="33"/>
      <c r="D67" s="343"/>
      <c r="E67" s="33"/>
      <c r="F67" s="33"/>
      <c r="G67" s="33"/>
      <c r="H67" s="343"/>
      <c r="I67" s="33"/>
      <c r="J67" s="33"/>
      <c r="K67" s="33"/>
      <c r="L67" s="343"/>
      <c r="M67" s="33"/>
    </row>
    <row r="68" spans="1:13" ht="17.25" customHeight="1">
      <c r="A68" s="33"/>
      <c r="B68" s="33"/>
      <c r="C68" s="33"/>
      <c r="D68" s="343"/>
      <c r="E68" s="33"/>
      <c r="F68" s="33"/>
      <c r="G68" s="33"/>
      <c r="H68" s="343"/>
      <c r="I68" s="33"/>
      <c r="J68" s="33"/>
      <c r="K68" s="33"/>
      <c r="L68" s="343"/>
      <c r="M68" s="33"/>
    </row>
    <row r="69" spans="1:13" ht="17.25" customHeight="1">
      <c r="A69" s="33"/>
      <c r="B69" s="33"/>
      <c r="C69" s="33"/>
      <c r="D69" s="343"/>
      <c r="E69" s="33"/>
      <c r="F69" s="33"/>
      <c r="G69" s="33"/>
      <c r="H69" s="343"/>
      <c r="I69" s="33"/>
      <c r="J69" s="33"/>
      <c r="K69" s="33"/>
      <c r="L69" s="343"/>
      <c r="M69" s="33"/>
    </row>
    <row r="70" spans="1:13" ht="17.25" customHeight="1">
      <c r="A70" s="33"/>
      <c r="B70" s="33"/>
      <c r="C70" s="33"/>
      <c r="D70" s="343"/>
      <c r="E70" s="33"/>
      <c r="F70" s="33"/>
      <c r="G70" s="33"/>
      <c r="H70" s="343"/>
      <c r="I70" s="33"/>
      <c r="J70" s="33"/>
      <c r="K70" s="33"/>
      <c r="L70" s="343"/>
      <c r="M70" s="33"/>
    </row>
    <row r="71" spans="1:13" ht="17.25" customHeight="1">
      <c r="A71" s="33"/>
      <c r="B71" s="33"/>
      <c r="C71" s="33"/>
      <c r="D71" s="343"/>
      <c r="E71" s="33"/>
      <c r="F71" s="33"/>
      <c r="G71" s="33"/>
      <c r="H71" s="343"/>
      <c r="I71" s="33"/>
      <c r="J71" s="33"/>
      <c r="K71" s="33"/>
      <c r="L71" s="343"/>
      <c r="M71" s="33"/>
    </row>
    <row r="72" spans="1:13" ht="17.25" customHeight="1">
      <c r="A72" s="33"/>
      <c r="B72" s="33"/>
      <c r="C72" s="33"/>
      <c r="D72" s="343"/>
      <c r="E72" s="33"/>
      <c r="F72" s="33"/>
      <c r="G72" s="33"/>
      <c r="H72" s="343"/>
      <c r="I72" s="33"/>
      <c r="J72" s="33"/>
      <c r="K72" s="33"/>
      <c r="L72" s="343"/>
      <c r="M72" s="33"/>
    </row>
    <row r="73" spans="1:13" ht="17.25" customHeight="1">
      <c r="A73" s="33"/>
      <c r="B73" s="33"/>
      <c r="C73" s="33"/>
      <c r="D73" s="343"/>
      <c r="E73" s="33"/>
      <c r="F73" s="33"/>
      <c r="G73" s="33"/>
      <c r="H73" s="343"/>
      <c r="I73" s="33"/>
      <c r="J73" s="33"/>
      <c r="K73" s="33"/>
      <c r="L73" s="343"/>
      <c r="M73" s="33"/>
    </row>
    <row r="74" spans="1:13" ht="17.25" customHeight="1">
      <c r="A74" s="33"/>
      <c r="B74" s="33"/>
      <c r="C74" s="33"/>
      <c r="D74" s="343"/>
      <c r="E74" s="33"/>
      <c r="F74" s="33"/>
      <c r="G74" s="33"/>
      <c r="H74" s="343"/>
      <c r="I74" s="33"/>
      <c r="J74" s="33"/>
      <c r="K74" s="33"/>
      <c r="L74" s="343"/>
      <c r="M74" s="33"/>
    </row>
    <row r="75" spans="1:13" ht="17.25" customHeight="1">
      <c r="A75" s="33"/>
      <c r="B75" s="33"/>
      <c r="C75" s="33"/>
      <c r="D75" s="343"/>
      <c r="E75" s="33"/>
      <c r="F75" s="33"/>
      <c r="G75" s="33"/>
      <c r="H75" s="343"/>
      <c r="I75" s="33"/>
      <c r="J75" s="33"/>
      <c r="K75" s="33"/>
      <c r="L75" s="343"/>
      <c r="M75" s="33"/>
    </row>
    <row r="76" spans="1:13" ht="17.25" customHeight="1">
      <c r="A76" s="33"/>
      <c r="B76" s="33"/>
      <c r="C76" s="33"/>
      <c r="D76" s="343"/>
      <c r="E76" s="33"/>
      <c r="F76" s="33"/>
      <c r="G76" s="33"/>
      <c r="H76" s="343"/>
      <c r="I76" s="33"/>
      <c r="J76" s="33"/>
      <c r="K76" s="33"/>
      <c r="L76" s="343"/>
      <c r="M76" s="33"/>
    </row>
    <row r="77" spans="1:13" ht="17.25" customHeight="1">
      <c r="A77" s="33"/>
      <c r="B77" s="33"/>
      <c r="C77" s="33"/>
      <c r="D77" s="343"/>
      <c r="E77" s="33"/>
      <c r="F77" s="33"/>
      <c r="G77" s="33"/>
      <c r="H77" s="343"/>
      <c r="I77" s="33"/>
      <c r="J77" s="33"/>
      <c r="K77" s="33"/>
      <c r="L77" s="343"/>
      <c r="M77" s="33"/>
    </row>
    <row r="78" spans="1:13" ht="17.25" customHeight="1">
      <c r="A78" s="33"/>
      <c r="B78" s="33"/>
      <c r="C78" s="33"/>
      <c r="D78" s="343"/>
      <c r="E78" s="33"/>
      <c r="F78" s="33"/>
      <c r="G78" s="33"/>
      <c r="H78" s="343"/>
      <c r="I78" s="33"/>
      <c r="J78" s="33"/>
      <c r="K78" s="33"/>
      <c r="L78" s="343"/>
      <c r="M78" s="33"/>
    </row>
    <row r="79" spans="1:13" ht="17.25" customHeight="1">
      <c r="A79" s="33"/>
      <c r="B79" s="33"/>
      <c r="C79" s="33"/>
      <c r="D79" s="343"/>
      <c r="E79" s="33"/>
      <c r="F79" s="33"/>
      <c r="G79" s="33"/>
      <c r="H79" s="343"/>
      <c r="I79" s="33"/>
      <c r="J79" s="33"/>
      <c r="K79" s="33"/>
      <c r="L79" s="343"/>
      <c r="M79" s="33"/>
    </row>
    <row r="80" spans="1:13" ht="17.25" customHeight="1">
      <c r="A80" s="33"/>
      <c r="B80" s="33"/>
      <c r="C80" s="33"/>
      <c r="D80" s="343"/>
      <c r="E80" s="33"/>
      <c r="F80" s="33"/>
      <c r="G80" s="33"/>
      <c r="H80" s="343"/>
      <c r="I80" s="33"/>
      <c r="J80" s="33"/>
      <c r="K80" s="33"/>
      <c r="L80" s="343"/>
      <c r="M80" s="33"/>
    </row>
    <row r="81" spans="1:13" ht="17.25" customHeight="1">
      <c r="A81" s="33"/>
      <c r="B81" s="33"/>
      <c r="C81" s="33"/>
      <c r="D81" s="343"/>
      <c r="E81" s="33"/>
      <c r="F81" s="33"/>
      <c r="G81" s="33"/>
      <c r="H81" s="343"/>
      <c r="I81" s="33"/>
      <c r="J81" s="33"/>
      <c r="K81" s="33"/>
      <c r="L81" s="343"/>
      <c r="M81" s="33"/>
    </row>
    <row r="82" spans="1:13" ht="17.25" customHeight="1">
      <c r="A82" s="33"/>
      <c r="B82" s="33"/>
      <c r="C82" s="33"/>
      <c r="D82" s="343"/>
      <c r="E82" s="33"/>
      <c r="F82" s="33"/>
      <c r="G82" s="33"/>
      <c r="H82" s="343"/>
      <c r="I82" s="33"/>
      <c r="J82" s="33"/>
      <c r="K82" s="33"/>
      <c r="L82" s="343"/>
      <c r="M82" s="33"/>
    </row>
    <row r="83" spans="1:13" ht="17.25" customHeight="1">
      <c r="A83" s="33"/>
      <c r="B83" s="33"/>
      <c r="C83" s="33"/>
      <c r="D83" s="343"/>
      <c r="E83" s="33"/>
      <c r="F83" s="33"/>
      <c r="G83" s="33"/>
      <c r="H83" s="343"/>
      <c r="I83" s="33"/>
      <c r="J83" s="33"/>
      <c r="K83" s="33"/>
      <c r="L83" s="343"/>
      <c r="M83" s="33"/>
    </row>
    <row r="84" spans="1:13" ht="17.25" customHeight="1">
      <c r="A84" s="33"/>
      <c r="B84" s="33"/>
      <c r="C84" s="33"/>
      <c r="D84" s="343"/>
      <c r="E84" s="33"/>
      <c r="F84" s="33"/>
      <c r="G84" s="33"/>
      <c r="H84" s="343"/>
      <c r="I84" s="33"/>
      <c r="J84" s="33"/>
      <c r="K84" s="33"/>
      <c r="L84" s="343"/>
      <c r="M84" s="33"/>
    </row>
    <row r="85" spans="1:13" ht="17.25" customHeight="1">
      <c r="A85" s="33"/>
      <c r="B85" s="33"/>
      <c r="C85" s="33"/>
      <c r="D85" s="343"/>
      <c r="E85" s="33"/>
      <c r="F85" s="33"/>
      <c r="G85" s="33"/>
      <c r="H85" s="343"/>
      <c r="I85" s="33"/>
      <c r="J85" s="33"/>
      <c r="K85" s="33"/>
      <c r="L85" s="343"/>
      <c r="M85" s="33"/>
    </row>
    <row r="86" spans="1:13" ht="17.25" customHeight="1">
      <c r="A86" s="33"/>
      <c r="B86" s="33"/>
      <c r="C86" s="33"/>
      <c r="D86" s="343"/>
      <c r="E86" s="33"/>
      <c r="F86" s="33"/>
      <c r="G86" s="33"/>
      <c r="H86" s="343"/>
      <c r="I86" s="33"/>
      <c r="J86" s="33"/>
      <c r="K86" s="33"/>
      <c r="L86" s="343"/>
      <c r="M86" s="33"/>
    </row>
    <row r="87" spans="1:13" ht="17.25" customHeight="1">
      <c r="A87" s="33"/>
      <c r="B87" s="33"/>
      <c r="C87" s="33"/>
      <c r="D87" s="343"/>
      <c r="E87" s="33"/>
      <c r="F87" s="33"/>
      <c r="G87" s="33"/>
      <c r="H87" s="343"/>
      <c r="I87" s="33"/>
      <c r="J87" s="33"/>
      <c r="K87" s="33"/>
      <c r="L87" s="343"/>
      <c r="M87" s="33"/>
    </row>
    <row r="88" spans="1:13" ht="17.25" customHeight="1">
      <c r="A88" s="33"/>
      <c r="B88" s="33"/>
      <c r="C88" s="33"/>
      <c r="D88" s="343"/>
      <c r="E88" s="33"/>
      <c r="F88" s="33"/>
      <c r="G88" s="33"/>
      <c r="H88" s="343"/>
      <c r="I88" s="33"/>
      <c r="J88" s="33"/>
      <c r="K88" s="33"/>
      <c r="L88" s="343"/>
      <c r="M88" s="33"/>
    </row>
    <row r="89" spans="1:13" ht="17.25" customHeight="1">
      <c r="A89" s="33"/>
      <c r="B89" s="33"/>
      <c r="C89" s="33"/>
      <c r="D89" s="343"/>
      <c r="E89" s="33"/>
      <c r="F89" s="33"/>
      <c r="G89" s="33"/>
      <c r="H89" s="343"/>
      <c r="I89" s="33"/>
      <c r="J89" s="33"/>
      <c r="K89" s="33"/>
      <c r="L89" s="343"/>
      <c r="M89" s="33"/>
    </row>
    <row r="90" spans="1:13" ht="17.25" customHeight="1">
      <c r="A90" s="33"/>
      <c r="B90" s="33"/>
      <c r="C90" s="33"/>
      <c r="D90" s="343"/>
      <c r="E90" s="33"/>
      <c r="F90" s="33"/>
      <c r="G90" s="33"/>
      <c r="H90" s="343"/>
      <c r="I90" s="33"/>
      <c r="J90" s="33"/>
      <c r="K90" s="33"/>
      <c r="L90" s="343"/>
      <c r="M90" s="33"/>
    </row>
    <row r="91" spans="1:13" ht="17.25" customHeight="1">
      <c r="A91" s="33"/>
      <c r="B91" s="33"/>
      <c r="C91" s="33"/>
      <c r="D91" s="343"/>
      <c r="E91" s="33"/>
      <c r="F91" s="33"/>
      <c r="G91" s="33"/>
      <c r="H91" s="343"/>
      <c r="I91" s="33"/>
      <c r="J91" s="33"/>
      <c r="K91" s="33"/>
      <c r="L91" s="343"/>
      <c r="M91" s="33"/>
    </row>
    <row r="92" spans="1:13" ht="17.25" customHeight="1">
      <c r="A92" s="33"/>
      <c r="B92" s="33"/>
      <c r="C92" s="33"/>
      <c r="D92" s="343"/>
      <c r="E92" s="33"/>
      <c r="F92" s="33"/>
      <c r="G92" s="33"/>
      <c r="H92" s="343"/>
      <c r="I92" s="33"/>
      <c r="J92" s="33"/>
      <c r="K92" s="33"/>
      <c r="L92" s="343"/>
      <c r="M92" s="33"/>
    </row>
    <row r="93" spans="1:13" ht="17.25" customHeight="1">
      <c r="A93" s="33"/>
      <c r="B93" s="33"/>
      <c r="C93" s="33"/>
      <c r="D93" s="343"/>
      <c r="E93" s="33"/>
      <c r="F93" s="33"/>
      <c r="G93" s="33"/>
      <c r="H93" s="343"/>
      <c r="I93" s="33"/>
      <c r="J93" s="33"/>
      <c r="K93" s="33"/>
      <c r="L93" s="343"/>
      <c r="M93" s="33"/>
    </row>
    <row r="94" spans="1:13" ht="17.25" customHeight="1">
      <c r="A94" s="33"/>
      <c r="B94" s="33"/>
      <c r="C94" s="33"/>
      <c r="D94" s="343"/>
      <c r="E94" s="33"/>
      <c r="F94" s="33"/>
      <c r="G94" s="33"/>
      <c r="H94" s="343"/>
      <c r="I94" s="33"/>
      <c r="J94" s="33"/>
      <c r="K94" s="33"/>
      <c r="L94" s="343"/>
      <c r="M94" s="33"/>
    </row>
    <row r="95" spans="1:13" ht="17.25" customHeight="1">
      <c r="A95" s="33"/>
      <c r="B95" s="33"/>
      <c r="C95" s="33"/>
      <c r="D95" s="343"/>
      <c r="E95" s="33"/>
      <c r="F95" s="33"/>
      <c r="G95" s="33"/>
      <c r="H95" s="343"/>
      <c r="I95" s="33"/>
      <c r="J95" s="33"/>
      <c r="K95" s="33"/>
      <c r="L95" s="343"/>
      <c r="M95" s="33"/>
    </row>
    <row r="96" spans="1:13" ht="17.25" customHeight="1">
      <c r="A96" s="33"/>
      <c r="B96" s="33"/>
      <c r="C96" s="33"/>
      <c r="D96" s="343"/>
      <c r="E96" s="33"/>
      <c r="F96" s="33"/>
      <c r="G96" s="33"/>
      <c r="H96" s="343"/>
      <c r="I96" s="33"/>
      <c r="J96" s="33"/>
      <c r="K96" s="33"/>
      <c r="L96" s="343"/>
      <c r="M96" s="33"/>
    </row>
    <row r="97" spans="1:13" ht="17.25" customHeight="1">
      <c r="A97" s="33"/>
      <c r="B97" s="33"/>
      <c r="C97" s="33"/>
      <c r="D97" s="343"/>
      <c r="E97" s="33"/>
      <c r="F97" s="33"/>
      <c r="G97" s="33"/>
      <c r="H97" s="343"/>
      <c r="I97" s="33"/>
      <c r="J97" s="33"/>
      <c r="K97" s="33"/>
      <c r="L97" s="343"/>
      <c r="M97" s="33"/>
    </row>
    <row r="98" spans="1:13" ht="17.25" customHeight="1">
      <c r="A98" s="33"/>
      <c r="B98" s="33"/>
      <c r="C98" s="33"/>
      <c r="D98" s="343"/>
      <c r="E98" s="33"/>
      <c r="F98" s="33"/>
      <c r="G98" s="33"/>
      <c r="H98" s="343"/>
      <c r="I98" s="33"/>
      <c r="J98" s="33"/>
      <c r="K98" s="33"/>
      <c r="L98" s="343"/>
      <c r="M98" s="33"/>
    </row>
    <row r="99" spans="1:13" ht="17.25" customHeight="1">
      <c r="A99" s="33"/>
      <c r="B99" s="33"/>
      <c r="C99" s="33"/>
      <c r="D99" s="343"/>
      <c r="E99" s="33"/>
      <c r="F99" s="33"/>
      <c r="G99" s="33"/>
      <c r="H99" s="343"/>
      <c r="I99" s="33"/>
      <c r="J99" s="33"/>
      <c r="K99" s="33"/>
      <c r="L99" s="343"/>
      <c r="M99" s="33"/>
    </row>
    <row r="100" spans="1:13" ht="17.25" customHeight="1">
      <c r="A100" s="33"/>
      <c r="B100" s="33"/>
      <c r="C100" s="33"/>
      <c r="D100" s="343"/>
      <c r="E100" s="33"/>
      <c r="F100" s="33"/>
      <c r="G100" s="33"/>
      <c r="H100" s="343"/>
      <c r="I100" s="33"/>
      <c r="J100" s="33"/>
      <c r="K100" s="33"/>
      <c r="L100" s="343"/>
      <c r="M100" s="33"/>
    </row>
    <row r="101" spans="1:13" ht="17.25" customHeight="1">
      <c r="A101" s="33"/>
      <c r="B101" s="33"/>
      <c r="C101" s="33"/>
      <c r="D101" s="343"/>
      <c r="E101" s="33"/>
      <c r="F101" s="33"/>
      <c r="G101" s="33"/>
      <c r="H101" s="343"/>
      <c r="I101" s="33"/>
      <c r="J101" s="33"/>
      <c r="K101" s="33"/>
      <c r="L101" s="343"/>
      <c r="M101" s="33"/>
    </row>
    <row r="102" spans="1:13" ht="17.25" customHeight="1">
      <c r="A102" s="33"/>
      <c r="B102" s="33"/>
      <c r="C102" s="33"/>
      <c r="D102" s="343"/>
      <c r="E102" s="33"/>
      <c r="F102" s="33"/>
      <c r="G102" s="33"/>
      <c r="H102" s="343"/>
      <c r="I102" s="33"/>
      <c r="J102" s="33"/>
      <c r="K102" s="33"/>
      <c r="L102" s="343"/>
      <c r="M102" s="33"/>
    </row>
    <row r="103" spans="1:13" ht="17.25" customHeight="1">
      <c r="A103" s="33"/>
      <c r="B103" s="33"/>
      <c r="C103" s="33"/>
      <c r="D103" s="343"/>
      <c r="E103" s="33"/>
      <c r="F103" s="33"/>
      <c r="G103" s="33"/>
      <c r="H103" s="343"/>
      <c r="I103" s="33"/>
      <c r="J103" s="33"/>
      <c r="K103" s="33"/>
      <c r="L103" s="343"/>
      <c r="M103" s="33"/>
    </row>
    <row r="104" spans="1:13" ht="17.25" customHeight="1">
      <c r="A104" s="33"/>
      <c r="B104" s="33"/>
      <c r="C104" s="33"/>
      <c r="D104" s="343"/>
      <c r="E104" s="33"/>
      <c r="F104" s="33"/>
      <c r="G104" s="33"/>
      <c r="H104" s="343"/>
      <c r="I104" s="33"/>
      <c r="J104" s="33"/>
      <c r="K104" s="33"/>
      <c r="L104" s="343"/>
      <c r="M104" s="33"/>
    </row>
    <row r="105" spans="1:13" ht="17.25" customHeight="1">
      <c r="A105" s="33"/>
      <c r="B105" s="33"/>
      <c r="C105" s="33"/>
      <c r="D105" s="343"/>
      <c r="E105" s="33"/>
      <c r="F105" s="33"/>
      <c r="G105" s="33"/>
      <c r="H105" s="343"/>
      <c r="I105" s="33"/>
      <c r="J105" s="33"/>
      <c r="K105" s="33"/>
      <c r="L105" s="343"/>
      <c r="M105" s="33"/>
    </row>
    <row r="106" spans="1:13" ht="17.25" customHeight="1">
      <c r="A106" s="33"/>
      <c r="B106" s="33"/>
      <c r="C106" s="33"/>
      <c r="D106" s="343"/>
      <c r="E106" s="33"/>
      <c r="F106" s="33"/>
      <c r="G106" s="33"/>
      <c r="H106" s="343"/>
      <c r="I106" s="33"/>
      <c r="J106" s="33"/>
      <c r="K106" s="33"/>
      <c r="L106" s="343"/>
      <c r="M106" s="33"/>
    </row>
    <row r="107" spans="1:13" ht="17.25" customHeight="1">
      <c r="A107" s="33"/>
      <c r="B107" s="33"/>
      <c r="C107" s="33"/>
      <c r="D107" s="343"/>
      <c r="E107" s="33"/>
      <c r="F107" s="33"/>
      <c r="G107" s="33"/>
      <c r="H107" s="343"/>
      <c r="I107" s="33"/>
      <c r="J107" s="33"/>
      <c r="K107" s="33"/>
      <c r="L107" s="343"/>
      <c r="M107" s="33"/>
    </row>
    <row r="108" spans="1:13" ht="17.25" customHeight="1">
      <c r="A108" s="33"/>
      <c r="B108" s="33"/>
      <c r="C108" s="33"/>
      <c r="D108" s="343"/>
      <c r="E108" s="33"/>
      <c r="F108" s="33"/>
      <c r="G108" s="33"/>
      <c r="H108" s="343"/>
      <c r="I108" s="33"/>
      <c r="J108" s="33"/>
      <c r="K108" s="33"/>
      <c r="L108" s="343"/>
      <c r="M108" s="33"/>
    </row>
    <row r="109" spans="1:13" ht="17.25" customHeight="1">
      <c r="A109" s="33"/>
      <c r="B109" s="33"/>
      <c r="C109" s="33"/>
      <c r="D109" s="343"/>
      <c r="E109" s="33"/>
      <c r="F109" s="33"/>
      <c r="G109" s="33"/>
      <c r="H109" s="343"/>
      <c r="I109" s="33"/>
      <c r="J109" s="33"/>
      <c r="K109" s="33"/>
      <c r="L109" s="343"/>
      <c r="M109" s="33"/>
    </row>
    <row r="110" spans="1:13" ht="17.25" customHeight="1">
      <c r="A110" s="33"/>
      <c r="B110" s="33"/>
      <c r="C110" s="33"/>
      <c r="D110" s="343"/>
      <c r="E110" s="33"/>
      <c r="F110" s="33"/>
      <c r="G110" s="33"/>
      <c r="H110" s="343"/>
      <c r="I110" s="33"/>
      <c r="J110" s="33"/>
      <c r="K110" s="33"/>
      <c r="L110" s="343"/>
      <c r="M110" s="33"/>
    </row>
    <row r="111" spans="1:13" ht="17.25" customHeight="1">
      <c r="A111" s="33"/>
      <c r="B111" s="33"/>
      <c r="C111" s="33"/>
      <c r="D111" s="343"/>
      <c r="E111" s="33"/>
      <c r="F111" s="33"/>
      <c r="G111" s="33"/>
      <c r="H111" s="343"/>
      <c r="I111" s="33"/>
      <c r="J111" s="33"/>
      <c r="K111" s="33"/>
      <c r="L111" s="343"/>
      <c r="M111" s="33"/>
    </row>
    <row r="112" spans="1:13" ht="17.25" customHeight="1">
      <c r="A112" s="33"/>
      <c r="B112" s="33"/>
      <c r="C112" s="33"/>
      <c r="D112" s="343"/>
      <c r="E112" s="33"/>
      <c r="F112" s="33"/>
      <c r="G112" s="33"/>
      <c r="H112" s="343"/>
      <c r="I112" s="33"/>
      <c r="J112" s="33"/>
      <c r="K112" s="33"/>
      <c r="L112" s="343"/>
      <c r="M112" s="33"/>
    </row>
    <row r="113" spans="1:13" ht="17.25" customHeight="1">
      <c r="A113" s="33"/>
      <c r="B113" s="33"/>
      <c r="C113" s="33"/>
      <c r="D113" s="343"/>
      <c r="E113" s="33"/>
      <c r="F113" s="33"/>
      <c r="G113" s="33"/>
      <c r="H113" s="343"/>
      <c r="I113" s="33"/>
      <c r="J113" s="33"/>
      <c r="K113" s="33"/>
      <c r="L113" s="343"/>
      <c r="M113" s="33"/>
    </row>
    <row r="114" spans="1:13" ht="17.25" customHeight="1">
      <c r="A114" s="33"/>
      <c r="B114" s="33"/>
      <c r="C114" s="33"/>
      <c r="D114" s="343"/>
      <c r="E114" s="33"/>
      <c r="F114" s="33"/>
      <c r="G114" s="33"/>
      <c r="H114" s="343"/>
      <c r="I114" s="33"/>
      <c r="J114" s="33"/>
      <c r="K114" s="33"/>
      <c r="L114" s="343"/>
      <c r="M114" s="33"/>
    </row>
    <row r="115" spans="1:13" ht="17.25" customHeight="1">
      <c r="A115" s="33"/>
      <c r="B115" s="33"/>
      <c r="C115" s="33"/>
      <c r="D115" s="343"/>
      <c r="E115" s="33"/>
      <c r="F115" s="33"/>
      <c r="G115" s="33"/>
      <c r="H115" s="343"/>
      <c r="I115" s="33"/>
      <c r="J115" s="33"/>
      <c r="K115" s="33"/>
      <c r="L115" s="343"/>
      <c r="M115" s="33"/>
    </row>
    <row r="116" spans="1:13" ht="17.25" customHeight="1">
      <c r="A116" s="33"/>
      <c r="B116" s="33"/>
      <c r="C116" s="33"/>
      <c r="D116" s="343"/>
      <c r="E116" s="33"/>
      <c r="F116" s="33"/>
      <c r="G116" s="33"/>
      <c r="H116" s="343"/>
      <c r="I116" s="33"/>
      <c r="J116" s="33"/>
      <c r="K116" s="33"/>
      <c r="L116" s="343"/>
      <c r="M116" s="33"/>
    </row>
    <row r="117" spans="1:13" ht="17.25" customHeight="1">
      <c r="A117" s="33"/>
      <c r="B117" s="33"/>
      <c r="C117" s="33"/>
      <c r="D117" s="343"/>
      <c r="E117" s="33"/>
      <c r="F117" s="33"/>
      <c r="G117" s="33"/>
      <c r="H117" s="343"/>
      <c r="I117" s="33"/>
      <c r="J117" s="33"/>
      <c r="K117" s="33"/>
      <c r="L117" s="343"/>
      <c r="M117" s="33"/>
    </row>
    <row r="118" spans="1:13" ht="17.25" customHeight="1">
      <c r="A118" s="33"/>
      <c r="B118" s="33"/>
      <c r="C118" s="33"/>
      <c r="D118" s="343"/>
      <c r="E118" s="33"/>
      <c r="F118" s="33"/>
      <c r="G118" s="33"/>
      <c r="H118" s="343"/>
      <c r="I118" s="33"/>
      <c r="J118" s="33"/>
      <c r="K118" s="33"/>
      <c r="L118" s="343"/>
      <c r="M118" s="33"/>
    </row>
    <row r="119" spans="1:13" ht="17.25" customHeight="1">
      <c r="A119" s="33"/>
      <c r="B119" s="33"/>
      <c r="C119" s="33"/>
      <c r="D119" s="343"/>
      <c r="E119" s="33"/>
      <c r="F119" s="33"/>
      <c r="G119" s="33"/>
      <c r="H119" s="343"/>
      <c r="I119" s="33"/>
      <c r="J119" s="33"/>
      <c r="K119" s="33"/>
      <c r="L119" s="343"/>
      <c r="M119" s="33"/>
    </row>
    <row r="120" spans="1:13" ht="17.25" customHeight="1">
      <c r="A120" s="33"/>
      <c r="B120" s="33"/>
      <c r="C120" s="33"/>
      <c r="D120" s="343"/>
      <c r="E120" s="33"/>
      <c r="F120" s="33"/>
      <c r="G120" s="33"/>
      <c r="H120" s="343"/>
      <c r="I120" s="33"/>
      <c r="J120" s="33"/>
      <c r="K120" s="33"/>
      <c r="L120" s="343"/>
      <c r="M120" s="33"/>
    </row>
    <row r="121" spans="1:13" ht="17.25" customHeight="1">
      <c r="A121" s="33"/>
      <c r="B121" s="33"/>
      <c r="C121" s="33"/>
      <c r="D121" s="343"/>
      <c r="E121" s="33"/>
      <c r="F121" s="33"/>
      <c r="G121" s="33"/>
      <c r="H121" s="343"/>
      <c r="I121" s="33"/>
      <c r="J121" s="33"/>
      <c r="K121" s="33"/>
      <c r="L121" s="343"/>
      <c r="M121" s="33"/>
    </row>
    <row r="122" spans="1:13" ht="17.25" customHeight="1">
      <c r="A122" s="33"/>
      <c r="B122" s="33"/>
      <c r="C122" s="33"/>
      <c r="D122" s="343"/>
      <c r="E122" s="33"/>
      <c r="F122" s="33"/>
      <c r="G122" s="33"/>
      <c r="H122" s="343"/>
      <c r="I122" s="33"/>
      <c r="J122" s="33"/>
      <c r="K122" s="33"/>
      <c r="L122" s="343"/>
      <c r="M122" s="33"/>
    </row>
    <row r="123" spans="1:13" ht="17.25" customHeight="1">
      <c r="A123" s="33"/>
      <c r="B123" s="33"/>
      <c r="C123" s="33"/>
      <c r="D123" s="343"/>
      <c r="E123" s="33"/>
      <c r="F123" s="33"/>
      <c r="G123" s="33"/>
      <c r="H123" s="343"/>
      <c r="I123" s="33"/>
      <c r="J123" s="33"/>
      <c r="K123" s="33"/>
      <c r="L123" s="343"/>
      <c r="M123" s="33"/>
    </row>
    <row r="124" spans="1:13" ht="17.25" customHeight="1">
      <c r="A124" s="33"/>
      <c r="B124" s="33"/>
      <c r="C124" s="33"/>
      <c r="D124" s="343"/>
      <c r="E124" s="33"/>
      <c r="F124" s="33"/>
      <c r="G124" s="33"/>
      <c r="H124" s="343"/>
      <c r="I124" s="33"/>
      <c r="J124" s="33"/>
      <c r="K124" s="33"/>
      <c r="L124" s="343"/>
      <c r="M124" s="33"/>
    </row>
    <row r="125" spans="1:13" ht="17.25" customHeight="1">
      <c r="A125" s="33"/>
      <c r="B125" s="33"/>
      <c r="C125" s="33"/>
      <c r="D125" s="343"/>
      <c r="E125" s="33"/>
      <c r="F125" s="33"/>
      <c r="G125" s="33"/>
      <c r="H125" s="343"/>
      <c r="I125" s="33"/>
      <c r="J125" s="33"/>
      <c r="K125" s="33"/>
      <c r="L125" s="343"/>
      <c r="M125" s="33"/>
    </row>
    <row r="126" spans="1:13" ht="17.25" customHeight="1">
      <c r="A126" s="33"/>
      <c r="B126" s="33"/>
      <c r="C126" s="33"/>
      <c r="D126" s="343"/>
      <c r="E126" s="33"/>
      <c r="F126" s="33"/>
      <c r="G126" s="33"/>
      <c r="H126" s="343"/>
      <c r="I126" s="33"/>
      <c r="J126" s="33"/>
      <c r="K126" s="33"/>
      <c r="L126" s="343"/>
      <c r="M126" s="33"/>
    </row>
    <row r="127" spans="1:13" ht="17.25" customHeight="1">
      <c r="A127" s="33"/>
      <c r="B127" s="33"/>
      <c r="C127" s="33"/>
      <c r="D127" s="343"/>
      <c r="E127" s="33"/>
      <c r="F127" s="33"/>
      <c r="G127" s="33"/>
      <c r="H127" s="343"/>
      <c r="I127" s="33"/>
      <c r="J127" s="33"/>
      <c r="K127" s="33"/>
      <c r="L127" s="343"/>
      <c r="M127" s="33"/>
    </row>
    <row r="128" spans="1:13" ht="17.25" customHeight="1">
      <c r="A128" s="33"/>
      <c r="B128" s="33"/>
      <c r="C128" s="33"/>
      <c r="D128" s="343"/>
      <c r="E128" s="33"/>
      <c r="F128" s="33"/>
      <c r="G128" s="33"/>
      <c r="H128" s="343"/>
      <c r="I128" s="33"/>
      <c r="J128" s="33"/>
      <c r="K128" s="33"/>
      <c r="L128" s="343"/>
      <c r="M128" s="33"/>
    </row>
    <row r="129" spans="1:13" ht="17.25" customHeight="1">
      <c r="A129" s="33"/>
      <c r="B129" s="33"/>
      <c r="C129" s="33"/>
      <c r="D129" s="343"/>
      <c r="E129" s="33"/>
      <c r="F129" s="33"/>
      <c r="G129" s="33"/>
      <c r="H129" s="343"/>
      <c r="I129" s="33"/>
      <c r="J129" s="33"/>
      <c r="K129" s="33"/>
      <c r="L129" s="343"/>
      <c r="M129" s="33"/>
    </row>
    <row r="130" spans="1:13" ht="17.25" customHeight="1">
      <c r="A130" s="33"/>
      <c r="B130" s="33"/>
      <c r="C130" s="33"/>
      <c r="D130" s="343"/>
      <c r="E130" s="33"/>
      <c r="F130" s="33"/>
      <c r="G130" s="33"/>
      <c r="H130" s="343"/>
      <c r="I130" s="33"/>
      <c r="J130" s="33"/>
      <c r="K130" s="33"/>
      <c r="L130" s="343"/>
      <c r="M130" s="33"/>
    </row>
    <row r="131" spans="1:13" ht="17.25" customHeight="1">
      <c r="A131" s="33"/>
      <c r="B131" s="33"/>
      <c r="C131" s="33"/>
      <c r="D131" s="343"/>
      <c r="E131" s="33"/>
      <c r="F131" s="33"/>
      <c r="G131" s="33"/>
      <c r="H131" s="343"/>
      <c r="I131" s="33"/>
      <c r="J131" s="33"/>
      <c r="K131" s="33"/>
      <c r="L131" s="343"/>
      <c r="M131" s="33"/>
    </row>
    <row r="132" spans="1:13" ht="17.25" customHeight="1">
      <c r="A132" s="33"/>
      <c r="B132" s="33"/>
      <c r="C132" s="33"/>
      <c r="D132" s="343"/>
      <c r="E132" s="33"/>
      <c r="F132" s="33"/>
      <c r="G132" s="33"/>
      <c r="H132" s="343"/>
      <c r="I132" s="33"/>
      <c r="J132" s="33"/>
      <c r="K132" s="33"/>
      <c r="L132" s="343"/>
      <c r="M132" s="33"/>
    </row>
    <row r="133" spans="1:13" ht="17.25" customHeight="1">
      <c r="A133" s="33"/>
      <c r="B133" s="33"/>
      <c r="C133" s="33"/>
      <c r="D133" s="343"/>
      <c r="E133" s="33"/>
      <c r="F133" s="33"/>
      <c r="G133" s="33"/>
      <c r="H133" s="343"/>
      <c r="I133" s="33"/>
      <c r="J133" s="33"/>
      <c r="K133" s="33"/>
      <c r="L133" s="343"/>
      <c r="M133" s="33"/>
    </row>
    <row r="134" spans="1:13" ht="17.25" customHeight="1">
      <c r="A134" s="33"/>
      <c r="B134" s="33"/>
      <c r="C134" s="33"/>
      <c r="D134" s="343"/>
      <c r="E134" s="33"/>
      <c r="F134" s="33"/>
      <c r="G134" s="33"/>
      <c r="H134" s="343"/>
      <c r="I134" s="33"/>
      <c r="J134" s="33"/>
      <c r="K134" s="33"/>
      <c r="L134" s="343"/>
      <c r="M134" s="33"/>
    </row>
    <row r="135" spans="1:13" ht="17.25" customHeight="1">
      <c r="A135" s="33"/>
      <c r="B135" s="33"/>
      <c r="C135" s="33"/>
      <c r="D135" s="343"/>
      <c r="E135" s="33"/>
      <c r="F135" s="33"/>
      <c r="G135" s="33"/>
      <c r="H135" s="343"/>
      <c r="I135" s="33"/>
      <c r="J135" s="33"/>
      <c r="K135" s="33"/>
      <c r="L135" s="343"/>
      <c r="M135" s="33"/>
    </row>
    <row r="136" spans="1:13" ht="17.25" customHeight="1">
      <c r="A136" s="33"/>
      <c r="B136" s="33"/>
      <c r="C136" s="33"/>
      <c r="D136" s="343"/>
      <c r="E136" s="33"/>
      <c r="F136" s="33"/>
      <c r="G136" s="33"/>
      <c r="H136" s="343"/>
      <c r="I136" s="33"/>
      <c r="J136" s="33"/>
      <c r="K136" s="33"/>
      <c r="L136" s="343"/>
      <c r="M136" s="33"/>
    </row>
    <row r="137" spans="1:13" ht="17.25" customHeight="1">
      <c r="A137" s="33"/>
      <c r="B137" s="33"/>
      <c r="C137" s="33"/>
      <c r="D137" s="343"/>
      <c r="E137" s="33"/>
      <c r="F137" s="33"/>
      <c r="G137" s="33"/>
      <c r="H137" s="343"/>
      <c r="I137" s="33"/>
      <c r="J137" s="33"/>
      <c r="K137" s="33"/>
      <c r="L137" s="343"/>
      <c r="M137" s="33"/>
    </row>
    <row r="138" spans="1:13" ht="17.25" customHeight="1">
      <c r="A138" s="33"/>
      <c r="B138" s="33"/>
      <c r="C138" s="33"/>
      <c r="D138" s="343"/>
      <c r="E138" s="33"/>
      <c r="F138" s="33"/>
      <c r="G138" s="33"/>
      <c r="H138" s="343"/>
      <c r="I138" s="33"/>
      <c r="J138" s="33"/>
      <c r="K138" s="33"/>
      <c r="L138" s="343"/>
      <c r="M138" s="33"/>
    </row>
    <row r="139" spans="1:13" ht="17.25" customHeight="1">
      <c r="A139" s="33"/>
      <c r="B139" s="33"/>
      <c r="C139" s="33"/>
      <c r="D139" s="343"/>
      <c r="E139" s="33"/>
      <c r="F139" s="33"/>
      <c r="G139" s="33"/>
      <c r="H139" s="343"/>
      <c r="I139" s="33"/>
      <c r="J139" s="33"/>
      <c r="K139" s="33"/>
      <c r="L139" s="343"/>
      <c r="M139" s="33"/>
    </row>
  </sheetData>
  <mergeCells count="12">
    <mergeCell ref="A1:L1"/>
    <mergeCell ref="B2:L2"/>
    <mergeCell ref="A3:A4"/>
    <mergeCell ref="B3:D3"/>
    <mergeCell ref="F3:H3"/>
    <mergeCell ref="J3:L3"/>
    <mergeCell ref="A29:L29"/>
    <mergeCell ref="B30:L30"/>
    <mergeCell ref="A31:A32"/>
    <mergeCell ref="B31:D31"/>
    <mergeCell ref="F31:H31"/>
    <mergeCell ref="J31:L31"/>
  </mergeCells>
  <printOptions horizontalCentered="1"/>
  <pageMargins left="0.7" right="0.7" top="1.25" bottom="0.7" header="0.5" footer="0.25"/>
  <pageSetup paperSize="9" scale="77" firstPageNumber="7" orientation="landscape" useFirstPageNumber="1" r:id="rId1"/>
  <headerFooter alignWithMargins="0">
    <oddHeader>&amp;C&amp;"Arabic Transparent,Bold"&amp;24
&amp;20___________________________________________________________________________________________&amp;R&amp;"+,Regular"&amp;12
  مملكة البحرين
  الحساب الختامي الموحد للدولة للسنة المالية المنتهية في 31 ديسمبر 2013</oddHeader>
    <oddFooter>&amp;C&amp;"Arabic Transparent,Bold"&amp;20___________________________________________________________________________________________&amp;"Arabic Transparent,Regular"&amp;14
&amp;"+,Regular"&amp;16&amp;P</oddFooter>
  </headerFooter>
  <rowBreaks count="1" manualBreakCount="1">
    <brk id="28" max="11" man="1"/>
  </rowBreaks>
  <colBreaks count="1" manualBreakCount="1">
    <brk id="39" max="13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N50"/>
  <sheetViews>
    <sheetView rightToLeft="1" view="pageBreakPreview" zoomScaleNormal="100" zoomScaleSheetLayoutView="100" zoomScalePageLayoutView="80" workbookViewId="0">
      <selection sqref="A1:J1"/>
    </sheetView>
  </sheetViews>
  <sheetFormatPr defaultColWidth="9.140625" defaultRowHeight="13.5"/>
  <cols>
    <col min="1" max="1" width="44.5703125" style="153" customWidth="1"/>
    <col min="2" max="2" width="15.5703125" style="371" bestFit="1" customWidth="1"/>
    <col min="3" max="3" width="13.85546875" style="349" bestFit="1" customWidth="1"/>
    <col min="4" max="4" width="14.42578125" style="349" customWidth="1"/>
    <col min="5" max="5" width="12.42578125" style="349" bestFit="1" customWidth="1"/>
    <col min="6" max="6" width="11.42578125" style="349" customWidth="1"/>
    <col min="7" max="7" width="9.28515625" style="349" customWidth="1"/>
    <col min="8" max="8" width="12.42578125" style="349" bestFit="1" customWidth="1"/>
    <col min="9" max="10" width="15.5703125" style="372" bestFit="1" customWidth="1"/>
    <col min="11" max="11" width="15.5703125" style="349" bestFit="1" customWidth="1"/>
    <col min="12" max="13" width="14.85546875" style="349" customWidth="1"/>
    <col min="14" max="16384" width="9.140625" style="153"/>
  </cols>
  <sheetData>
    <row r="1" spans="1:196" s="347" customFormat="1" ht="30.95" customHeight="1">
      <c r="A1" s="565" t="s">
        <v>678</v>
      </c>
      <c r="B1" s="565"/>
      <c r="C1" s="565"/>
      <c r="D1" s="565"/>
      <c r="E1" s="565"/>
      <c r="F1" s="565"/>
      <c r="G1" s="565"/>
      <c r="H1" s="565"/>
      <c r="I1" s="565"/>
      <c r="J1" s="565"/>
      <c r="K1" s="346"/>
      <c r="L1" s="346"/>
      <c r="M1" s="346"/>
      <c r="GN1" s="347" t="s">
        <v>857</v>
      </c>
    </row>
    <row r="2" spans="1:196" ht="21.6" customHeight="1">
      <c r="A2" s="348"/>
      <c r="B2" s="572" t="s">
        <v>542</v>
      </c>
      <c r="C2" s="572"/>
      <c r="D2" s="572"/>
      <c r="E2" s="572"/>
      <c r="F2" s="572"/>
      <c r="G2" s="572"/>
      <c r="H2" s="572"/>
      <c r="I2" s="572"/>
      <c r="J2" s="572"/>
      <c r="K2" s="572"/>
    </row>
    <row r="3" spans="1:196" s="353" customFormat="1" ht="58.5" customHeight="1">
      <c r="A3" s="350" t="s">
        <v>220</v>
      </c>
      <c r="B3" s="351" t="s">
        <v>40</v>
      </c>
      <c r="C3" s="351" t="s">
        <v>718</v>
      </c>
      <c r="D3" s="351" t="s">
        <v>870</v>
      </c>
      <c r="E3" s="351" t="s">
        <v>869</v>
      </c>
      <c r="F3" s="351" t="s">
        <v>549</v>
      </c>
      <c r="G3" s="351" t="s">
        <v>192</v>
      </c>
      <c r="H3" s="351" t="s">
        <v>216</v>
      </c>
      <c r="I3" s="351" t="s">
        <v>2</v>
      </c>
      <c r="J3" s="351" t="s">
        <v>599</v>
      </c>
      <c r="K3" s="351" t="s">
        <v>719</v>
      </c>
      <c r="L3" s="352"/>
      <c r="M3" s="352"/>
    </row>
    <row r="4" spans="1:196" s="356" customFormat="1" ht="17.25" customHeight="1">
      <c r="A4" s="354" t="s">
        <v>354</v>
      </c>
      <c r="B4" s="355">
        <v>0</v>
      </c>
      <c r="C4" s="355">
        <v>0</v>
      </c>
      <c r="D4" s="355">
        <v>0</v>
      </c>
      <c r="E4" s="355">
        <v>0</v>
      </c>
      <c r="F4" s="355">
        <v>0</v>
      </c>
      <c r="G4" s="355">
        <v>0</v>
      </c>
      <c r="H4" s="324">
        <v>958</v>
      </c>
      <c r="I4" s="324">
        <f>SUM(B4:H4)</f>
        <v>958</v>
      </c>
      <c r="J4" s="355">
        <v>0</v>
      </c>
      <c r="K4" s="324">
        <v>7706</v>
      </c>
      <c r="L4" s="352"/>
      <c r="M4" s="352"/>
    </row>
    <row r="5" spans="1:196" s="356" customFormat="1" ht="17.25" customHeight="1">
      <c r="A5" s="354" t="s">
        <v>596</v>
      </c>
      <c r="B5" s="355">
        <v>0</v>
      </c>
      <c r="C5" s="355">
        <v>0</v>
      </c>
      <c r="D5" s="355">
        <v>0</v>
      </c>
      <c r="E5" s="355">
        <v>0</v>
      </c>
      <c r="F5" s="355">
        <v>0</v>
      </c>
      <c r="G5" s="355">
        <v>0</v>
      </c>
      <c r="H5" s="355">
        <v>0</v>
      </c>
      <c r="I5" s="355">
        <v>0</v>
      </c>
      <c r="J5" s="355">
        <v>0</v>
      </c>
      <c r="K5" s="324">
        <v>371</v>
      </c>
      <c r="L5" s="352"/>
      <c r="M5" s="352"/>
    </row>
    <row r="6" spans="1:196" s="358" customFormat="1" ht="17.25" customHeight="1">
      <c r="A6" s="354" t="s">
        <v>200</v>
      </c>
      <c r="B6" s="355">
        <v>0</v>
      </c>
      <c r="C6" s="324">
        <v>31448709</v>
      </c>
      <c r="D6" s="324">
        <v>5733163</v>
      </c>
      <c r="E6" s="324">
        <v>45000</v>
      </c>
      <c r="F6" s="355">
        <v>0</v>
      </c>
      <c r="G6" s="324">
        <v>46383</v>
      </c>
      <c r="H6" s="324">
        <v>806594</v>
      </c>
      <c r="I6" s="324">
        <f t="shared" ref="I6:I18" si="0">SUM(B6:H6)</f>
        <v>38079849</v>
      </c>
      <c r="J6" s="324">
        <v>33922000</v>
      </c>
      <c r="K6" s="324">
        <v>36839976</v>
      </c>
      <c r="L6" s="357"/>
      <c r="M6" s="357"/>
    </row>
    <row r="7" spans="1:196" s="358" customFormat="1" ht="17.25" customHeight="1">
      <c r="A7" s="354" t="s">
        <v>270</v>
      </c>
      <c r="B7" s="355">
        <v>0</v>
      </c>
      <c r="C7" s="355">
        <v>0</v>
      </c>
      <c r="D7" s="324">
        <v>760</v>
      </c>
      <c r="E7" s="355">
        <v>0</v>
      </c>
      <c r="F7" s="355">
        <v>0</v>
      </c>
      <c r="G7" s="355">
        <v>0</v>
      </c>
      <c r="H7" s="355">
        <v>0</v>
      </c>
      <c r="I7" s="324">
        <f t="shared" si="0"/>
        <v>760</v>
      </c>
      <c r="J7" s="355">
        <v>0</v>
      </c>
      <c r="K7" s="324">
        <v>680</v>
      </c>
      <c r="L7" s="357"/>
      <c r="M7" s="357"/>
    </row>
    <row r="8" spans="1:196" s="358" customFormat="1" ht="17.25" customHeight="1">
      <c r="A8" s="354" t="s">
        <v>584</v>
      </c>
      <c r="B8" s="355">
        <v>0</v>
      </c>
      <c r="C8" s="324">
        <v>420</v>
      </c>
      <c r="D8" s="324">
        <v>3773</v>
      </c>
      <c r="E8" s="355">
        <v>0</v>
      </c>
      <c r="F8" s="355">
        <v>0</v>
      </c>
      <c r="G8" s="324">
        <v>78</v>
      </c>
      <c r="H8" s="324">
        <v>3413</v>
      </c>
      <c r="I8" s="324">
        <f t="shared" si="0"/>
        <v>7684</v>
      </c>
      <c r="J8" s="324">
        <v>5000</v>
      </c>
      <c r="K8" s="324">
        <v>7541</v>
      </c>
      <c r="L8" s="357"/>
      <c r="M8" s="357"/>
    </row>
    <row r="9" spans="1:196" s="358" customFormat="1" ht="17.25" customHeight="1">
      <c r="A9" s="354" t="s">
        <v>201</v>
      </c>
      <c r="B9" s="355">
        <v>0</v>
      </c>
      <c r="C9" s="324">
        <v>1779245</v>
      </c>
      <c r="D9" s="355">
        <v>0</v>
      </c>
      <c r="E9" s="355">
        <v>0</v>
      </c>
      <c r="F9" s="355">
        <v>0</v>
      </c>
      <c r="G9" s="355">
        <v>0</v>
      </c>
      <c r="H9" s="324">
        <v>71037</v>
      </c>
      <c r="I9" s="324">
        <f t="shared" si="0"/>
        <v>1850282</v>
      </c>
      <c r="J9" s="324">
        <v>1876000</v>
      </c>
      <c r="K9" s="324">
        <v>2005658</v>
      </c>
      <c r="L9" s="357"/>
      <c r="M9" s="357"/>
    </row>
    <row r="10" spans="1:196" s="358" customFormat="1" ht="17.25" customHeight="1">
      <c r="A10" s="354" t="s">
        <v>553</v>
      </c>
      <c r="B10" s="355">
        <v>0</v>
      </c>
      <c r="C10" s="324">
        <v>5755992</v>
      </c>
      <c r="D10" s="324">
        <v>11788</v>
      </c>
      <c r="E10" s="324">
        <v>59273</v>
      </c>
      <c r="F10" s="355">
        <v>0</v>
      </c>
      <c r="G10" s="324">
        <v>196</v>
      </c>
      <c r="H10" s="324">
        <v>4997057</v>
      </c>
      <c r="I10" s="324">
        <f t="shared" si="0"/>
        <v>10824306</v>
      </c>
      <c r="J10" s="324">
        <v>9248000</v>
      </c>
      <c r="K10" s="324">
        <v>10430631</v>
      </c>
      <c r="L10" s="357"/>
      <c r="M10" s="357"/>
    </row>
    <row r="11" spans="1:196" s="358" customFormat="1" ht="17.25" customHeight="1">
      <c r="A11" s="354" t="s">
        <v>202</v>
      </c>
      <c r="B11" s="355">
        <v>0</v>
      </c>
      <c r="C11" s="324">
        <v>23370</v>
      </c>
      <c r="D11" s="324">
        <v>95256</v>
      </c>
      <c r="E11" s="355">
        <v>0</v>
      </c>
      <c r="F11" s="355">
        <v>0</v>
      </c>
      <c r="G11" s="324">
        <v>96575</v>
      </c>
      <c r="H11" s="324">
        <v>875913</v>
      </c>
      <c r="I11" s="324">
        <f t="shared" si="0"/>
        <v>1091114</v>
      </c>
      <c r="J11" s="324">
        <v>3219000</v>
      </c>
      <c r="K11" s="324">
        <v>400414</v>
      </c>
      <c r="L11" s="357"/>
      <c r="M11" s="357"/>
    </row>
    <row r="12" spans="1:196" s="358" customFormat="1" ht="17.25" customHeight="1">
      <c r="A12" s="354" t="s">
        <v>203</v>
      </c>
      <c r="B12" s="355">
        <v>0</v>
      </c>
      <c r="C12" s="324">
        <v>12988</v>
      </c>
      <c r="D12" s="324">
        <v>13488560</v>
      </c>
      <c r="E12" s="324">
        <v>128820</v>
      </c>
      <c r="F12" s="355">
        <v>0</v>
      </c>
      <c r="G12" s="324">
        <v>26260</v>
      </c>
      <c r="H12" s="324">
        <v>158472</v>
      </c>
      <c r="I12" s="324">
        <f t="shared" si="0"/>
        <v>13815100</v>
      </c>
      <c r="J12" s="324">
        <v>14750000</v>
      </c>
      <c r="K12" s="324">
        <v>14115972</v>
      </c>
      <c r="L12" s="357"/>
      <c r="M12" s="357"/>
    </row>
    <row r="13" spans="1:196" s="358" customFormat="1" ht="47.25" customHeight="1">
      <c r="A13" s="359" t="s">
        <v>856</v>
      </c>
      <c r="B13" s="355">
        <v>0</v>
      </c>
      <c r="C13" s="324">
        <v>37614</v>
      </c>
      <c r="D13" s="324">
        <v>124330</v>
      </c>
      <c r="E13" s="324">
        <v>54611</v>
      </c>
      <c r="F13" s="355">
        <v>0</v>
      </c>
      <c r="G13" s="324">
        <v>50643</v>
      </c>
      <c r="H13" s="324">
        <v>58869</v>
      </c>
      <c r="I13" s="324">
        <f t="shared" si="0"/>
        <v>326067</v>
      </c>
      <c r="J13" s="324">
        <v>330000</v>
      </c>
      <c r="K13" s="324">
        <v>287380</v>
      </c>
      <c r="L13" s="357"/>
      <c r="M13" s="357"/>
    </row>
    <row r="14" spans="1:196" s="358" customFormat="1" ht="17.25" customHeight="1">
      <c r="A14" s="354" t="s">
        <v>272</v>
      </c>
      <c r="B14" s="355">
        <v>0</v>
      </c>
      <c r="C14" s="324">
        <v>2011070</v>
      </c>
      <c r="D14" s="324">
        <v>8160</v>
      </c>
      <c r="E14" s="324">
        <v>400</v>
      </c>
      <c r="F14" s="355">
        <v>0</v>
      </c>
      <c r="G14" s="355">
        <v>0</v>
      </c>
      <c r="H14" s="324">
        <v>5259</v>
      </c>
      <c r="I14" s="324">
        <f t="shared" si="0"/>
        <v>2024889</v>
      </c>
      <c r="J14" s="324">
        <v>2126000</v>
      </c>
      <c r="K14" s="324">
        <v>2007197</v>
      </c>
      <c r="L14" s="357"/>
      <c r="M14" s="357"/>
    </row>
    <row r="15" spans="1:196" s="358" customFormat="1" ht="17.25" customHeight="1">
      <c r="A15" s="354" t="s">
        <v>204</v>
      </c>
      <c r="B15" s="355">
        <v>0</v>
      </c>
      <c r="C15" s="324">
        <v>15200</v>
      </c>
      <c r="D15" s="355">
        <v>0</v>
      </c>
      <c r="E15" s="324">
        <v>600</v>
      </c>
      <c r="F15" s="355">
        <v>0</v>
      </c>
      <c r="G15" s="355">
        <v>0</v>
      </c>
      <c r="H15" s="324">
        <v>41840</v>
      </c>
      <c r="I15" s="324">
        <f t="shared" si="0"/>
        <v>57640</v>
      </c>
      <c r="J15" s="324">
        <v>35500</v>
      </c>
      <c r="K15" s="324">
        <v>68344</v>
      </c>
      <c r="L15" s="357"/>
      <c r="M15" s="357"/>
    </row>
    <row r="16" spans="1:196" s="358" customFormat="1" ht="17.25" customHeight="1">
      <c r="A16" s="354" t="s">
        <v>703</v>
      </c>
      <c r="B16" s="355">
        <v>0</v>
      </c>
      <c r="C16" s="324">
        <v>835</v>
      </c>
      <c r="D16" s="355">
        <v>0</v>
      </c>
      <c r="E16" s="355">
        <v>0</v>
      </c>
      <c r="F16" s="355">
        <v>0</v>
      </c>
      <c r="G16" s="324">
        <v>1522</v>
      </c>
      <c r="H16" s="324">
        <v>157313</v>
      </c>
      <c r="I16" s="324">
        <f t="shared" si="0"/>
        <v>159670</v>
      </c>
      <c r="J16" s="324">
        <v>12500</v>
      </c>
      <c r="K16" s="324">
        <v>6346</v>
      </c>
      <c r="L16" s="357"/>
      <c r="M16" s="357"/>
    </row>
    <row r="17" spans="1:13" s="358" customFormat="1" ht="18" hidden="1" customHeight="1">
      <c r="A17" s="360" t="s">
        <v>271</v>
      </c>
      <c r="B17" s="324"/>
      <c r="C17" s="324"/>
      <c r="D17" s="324"/>
      <c r="E17" s="324"/>
      <c r="F17" s="324"/>
      <c r="G17" s="324"/>
      <c r="H17" s="324"/>
      <c r="I17" s="324">
        <f t="shared" si="0"/>
        <v>0</v>
      </c>
      <c r="J17" s="324"/>
      <c r="K17" s="324"/>
      <c r="L17" s="357"/>
      <c r="M17" s="357"/>
    </row>
    <row r="18" spans="1:13" s="358" customFormat="1" ht="17.25" customHeight="1">
      <c r="A18" s="354" t="s">
        <v>859</v>
      </c>
      <c r="B18" s="355">
        <v>0</v>
      </c>
      <c r="C18" s="355">
        <v>0</v>
      </c>
      <c r="D18" s="355">
        <v>0</v>
      </c>
      <c r="E18" s="355">
        <v>0</v>
      </c>
      <c r="F18" s="355">
        <v>0</v>
      </c>
      <c r="G18" s="355">
        <v>0</v>
      </c>
      <c r="H18" s="355">
        <v>0</v>
      </c>
      <c r="I18" s="355">
        <f t="shared" si="0"/>
        <v>0</v>
      </c>
      <c r="J18" s="355">
        <v>0</v>
      </c>
      <c r="K18" s="324">
        <v>105</v>
      </c>
      <c r="L18" s="361"/>
      <c r="M18" s="361"/>
    </row>
    <row r="19" spans="1:13" s="358" customFormat="1" ht="16.5" hidden="1">
      <c r="A19" s="354" t="s">
        <v>541</v>
      </c>
      <c r="B19" s="355">
        <v>0</v>
      </c>
      <c r="C19" s="355">
        <v>0</v>
      </c>
      <c r="D19" s="355">
        <v>0</v>
      </c>
      <c r="E19" s="355">
        <v>0</v>
      </c>
      <c r="F19" s="355">
        <v>0</v>
      </c>
      <c r="G19" s="355">
        <v>0</v>
      </c>
      <c r="H19" s="355">
        <v>0</v>
      </c>
      <c r="I19" s="355">
        <v>0</v>
      </c>
      <c r="J19" s="355">
        <v>0</v>
      </c>
      <c r="K19" s="355">
        <v>0</v>
      </c>
      <c r="L19" s="361"/>
      <c r="M19" s="361"/>
    </row>
    <row r="20" spans="1:13" s="358" customFormat="1" ht="17.25" customHeight="1">
      <c r="A20" s="354" t="s">
        <v>289</v>
      </c>
      <c r="B20" s="355">
        <v>0</v>
      </c>
      <c r="C20" s="324">
        <v>4978334</v>
      </c>
      <c r="D20" s="324">
        <v>255204</v>
      </c>
      <c r="E20" s="324">
        <v>3730502</v>
      </c>
      <c r="F20" s="355">
        <v>0</v>
      </c>
      <c r="G20" s="355">
        <v>0</v>
      </c>
      <c r="H20" s="324">
        <v>26778</v>
      </c>
      <c r="I20" s="324">
        <f t="shared" ref="I20:I25" si="1">SUM(B20:H20)</f>
        <v>8990818</v>
      </c>
      <c r="J20" s="324">
        <v>8282000</v>
      </c>
      <c r="K20" s="324">
        <v>8815219</v>
      </c>
      <c r="L20" s="357"/>
      <c r="M20" s="357"/>
    </row>
    <row r="21" spans="1:13" s="358" customFormat="1" ht="17.25" customHeight="1">
      <c r="A21" s="354" t="s">
        <v>338</v>
      </c>
      <c r="B21" s="355">
        <v>0</v>
      </c>
      <c r="C21" s="324">
        <v>33460</v>
      </c>
      <c r="D21" s="355">
        <v>0</v>
      </c>
      <c r="E21" s="355">
        <v>0</v>
      </c>
      <c r="F21" s="355">
        <v>0</v>
      </c>
      <c r="G21" s="355">
        <v>0</v>
      </c>
      <c r="H21" s="355">
        <v>0</v>
      </c>
      <c r="I21" s="324">
        <f t="shared" si="1"/>
        <v>33460</v>
      </c>
      <c r="J21" s="324">
        <v>29000</v>
      </c>
      <c r="K21" s="324">
        <v>21760</v>
      </c>
      <c r="L21" s="357"/>
      <c r="M21" s="357"/>
    </row>
    <row r="22" spans="1:13" s="358" customFormat="1" ht="17.25" customHeight="1">
      <c r="A22" s="354" t="s">
        <v>701</v>
      </c>
      <c r="B22" s="355">
        <v>0</v>
      </c>
      <c r="C22" s="324">
        <v>74687</v>
      </c>
      <c r="D22" s="324">
        <v>56</v>
      </c>
      <c r="E22" s="324">
        <v>61614</v>
      </c>
      <c r="F22" s="355">
        <v>0</v>
      </c>
      <c r="G22" s="355">
        <v>0</v>
      </c>
      <c r="H22" s="324">
        <v>88618</v>
      </c>
      <c r="I22" s="324">
        <f t="shared" si="1"/>
        <v>224975</v>
      </c>
      <c r="J22" s="324">
        <v>519000</v>
      </c>
      <c r="K22" s="324">
        <v>507793</v>
      </c>
      <c r="L22" s="357"/>
      <c r="M22" s="357"/>
    </row>
    <row r="23" spans="1:13" s="358" customFormat="1" ht="17.25" customHeight="1">
      <c r="A23" s="354" t="s">
        <v>339</v>
      </c>
      <c r="B23" s="355">
        <v>0</v>
      </c>
      <c r="C23" s="324">
        <v>254779</v>
      </c>
      <c r="D23" s="324">
        <v>8490</v>
      </c>
      <c r="E23" s="355">
        <v>0</v>
      </c>
      <c r="F23" s="355">
        <v>0</v>
      </c>
      <c r="G23" s="324">
        <v>36261</v>
      </c>
      <c r="H23" s="324">
        <v>131461</v>
      </c>
      <c r="I23" s="324">
        <f t="shared" si="1"/>
        <v>430991</v>
      </c>
      <c r="J23" s="324">
        <v>393000</v>
      </c>
      <c r="K23" s="324">
        <v>209927</v>
      </c>
      <c r="L23" s="357"/>
      <c r="M23" s="357"/>
    </row>
    <row r="24" spans="1:13" s="358" customFormat="1" ht="17.25" customHeight="1">
      <c r="A24" s="354" t="s">
        <v>344</v>
      </c>
      <c r="B24" s="355">
        <v>0</v>
      </c>
      <c r="C24" s="324">
        <v>2517558</v>
      </c>
      <c r="D24" s="324">
        <v>30954351</v>
      </c>
      <c r="E24" s="324">
        <v>6873854</v>
      </c>
      <c r="F24" s="355">
        <v>0</v>
      </c>
      <c r="G24" s="355">
        <v>0</v>
      </c>
      <c r="H24" s="324">
        <v>285021</v>
      </c>
      <c r="I24" s="324">
        <f t="shared" si="1"/>
        <v>40630784</v>
      </c>
      <c r="J24" s="324">
        <v>35414000</v>
      </c>
      <c r="K24" s="324">
        <v>4708274</v>
      </c>
      <c r="L24" s="357"/>
      <c r="M24" s="357"/>
    </row>
    <row r="25" spans="1:13" s="358" customFormat="1" ht="17.25" customHeight="1">
      <c r="A25" s="354" t="s">
        <v>274</v>
      </c>
      <c r="B25" s="355">
        <v>0</v>
      </c>
      <c r="C25" s="324">
        <v>270</v>
      </c>
      <c r="D25" s="355">
        <v>0</v>
      </c>
      <c r="E25" s="355">
        <v>0</v>
      </c>
      <c r="F25" s="355">
        <v>0</v>
      </c>
      <c r="G25" s="324">
        <v>13420</v>
      </c>
      <c r="H25" s="324">
        <v>2766</v>
      </c>
      <c r="I25" s="324">
        <f t="shared" si="1"/>
        <v>16456</v>
      </c>
      <c r="J25" s="355">
        <v>0</v>
      </c>
      <c r="K25" s="324">
        <v>99945</v>
      </c>
      <c r="L25" s="357"/>
      <c r="M25" s="357"/>
    </row>
    <row r="26" spans="1:13" s="358" customFormat="1" ht="17.25" customHeight="1">
      <c r="A26" s="354" t="s">
        <v>276</v>
      </c>
      <c r="B26" s="355">
        <v>0</v>
      </c>
      <c r="C26" s="355">
        <v>0</v>
      </c>
      <c r="D26" s="355">
        <v>0</v>
      </c>
      <c r="E26" s="355">
        <v>0</v>
      </c>
      <c r="F26" s="355">
        <v>0</v>
      </c>
      <c r="G26" s="355">
        <v>0</v>
      </c>
      <c r="H26" s="355">
        <v>0</v>
      </c>
      <c r="I26" s="355">
        <v>0</v>
      </c>
      <c r="J26" s="355">
        <v>0</v>
      </c>
      <c r="K26" s="324">
        <v>19239748</v>
      </c>
      <c r="L26" s="357"/>
      <c r="M26" s="357"/>
    </row>
    <row r="27" spans="1:13" s="358" customFormat="1" ht="17.25" customHeight="1">
      <c r="A27" s="354" t="s">
        <v>554</v>
      </c>
      <c r="B27" s="355">
        <v>0</v>
      </c>
      <c r="C27" s="355">
        <v>0</v>
      </c>
      <c r="D27" s="355">
        <v>0</v>
      </c>
      <c r="E27" s="355">
        <v>0</v>
      </c>
      <c r="F27" s="355">
        <v>0</v>
      </c>
      <c r="G27" s="355">
        <v>0</v>
      </c>
      <c r="H27" s="355">
        <v>0</v>
      </c>
      <c r="I27" s="355">
        <v>0</v>
      </c>
      <c r="J27" s="355">
        <v>0</v>
      </c>
      <c r="K27" s="324">
        <v>60</v>
      </c>
      <c r="L27" s="357"/>
      <c r="M27" s="357"/>
    </row>
    <row r="28" spans="1:13" s="358" customFormat="1" ht="18" hidden="1" customHeight="1">
      <c r="A28" s="362" t="s">
        <v>332</v>
      </c>
      <c r="B28" s="363">
        <v>0</v>
      </c>
      <c r="C28" s="363"/>
      <c r="D28" s="363"/>
      <c r="E28" s="363"/>
      <c r="F28" s="363"/>
      <c r="G28" s="363"/>
      <c r="H28" s="363"/>
      <c r="I28" s="363">
        <v>0</v>
      </c>
      <c r="J28" s="363"/>
      <c r="K28" s="363"/>
      <c r="L28" s="357"/>
      <c r="M28" s="357"/>
    </row>
    <row r="29" spans="1:13" s="358" customFormat="1" ht="17.25" customHeight="1">
      <c r="A29" s="354" t="s">
        <v>243</v>
      </c>
      <c r="B29" s="355">
        <v>0</v>
      </c>
      <c r="C29" s="324">
        <v>27198332</v>
      </c>
      <c r="D29" s="324">
        <v>909310</v>
      </c>
      <c r="E29" s="324">
        <v>6494568</v>
      </c>
      <c r="F29" s="355">
        <v>0</v>
      </c>
      <c r="G29" s="355">
        <v>0</v>
      </c>
      <c r="H29" s="324">
        <v>31683466</v>
      </c>
      <c r="I29" s="324">
        <f t="shared" ref="I29:I35" si="2">SUM(B29:H29)</f>
        <v>66285676</v>
      </c>
      <c r="J29" s="324">
        <v>140182000</v>
      </c>
      <c r="K29" s="324">
        <v>145234944</v>
      </c>
      <c r="L29" s="357"/>
      <c r="M29" s="357"/>
    </row>
    <row r="30" spans="1:13" s="358" customFormat="1" ht="17.25" customHeight="1">
      <c r="A30" s="354" t="s">
        <v>256</v>
      </c>
      <c r="B30" s="324">
        <v>2600157462</v>
      </c>
      <c r="C30" s="355">
        <v>0</v>
      </c>
      <c r="D30" s="355">
        <v>0</v>
      </c>
      <c r="E30" s="355">
        <v>0</v>
      </c>
      <c r="F30" s="355">
        <v>0</v>
      </c>
      <c r="G30" s="355">
        <v>0</v>
      </c>
      <c r="H30" s="355">
        <v>0</v>
      </c>
      <c r="I30" s="324">
        <f t="shared" si="2"/>
        <v>2600157462</v>
      </c>
      <c r="J30" s="324">
        <v>2406600000</v>
      </c>
      <c r="K30" s="324">
        <v>2645361891</v>
      </c>
      <c r="L30" s="357"/>
      <c r="M30" s="357"/>
    </row>
    <row r="31" spans="1:13" s="358" customFormat="1" ht="17.25" customHeight="1">
      <c r="A31" s="354" t="s">
        <v>552</v>
      </c>
      <c r="B31" s="355">
        <v>0</v>
      </c>
      <c r="C31" s="324">
        <v>522743</v>
      </c>
      <c r="D31" s="324">
        <v>813903</v>
      </c>
      <c r="E31" s="324">
        <v>83400</v>
      </c>
      <c r="F31" s="355">
        <v>0</v>
      </c>
      <c r="G31" s="355">
        <v>0</v>
      </c>
      <c r="H31" s="324">
        <v>168439</v>
      </c>
      <c r="I31" s="324">
        <f t="shared" si="2"/>
        <v>1588485</v>
      </c>
      <c r="J31" s="324">
        <v>1074000</v>
      </c>
      <c r="K31" s="324">
        <v>1088955</v>
      </c>
      <c r="L31" s="357"/>
      <c r="M31" s="357"/>
    </row>
    <row r="32" spans="1:13" s="358" customFormat="1" ht="17.25" customHeight="1">
      <c r="A32" s="354" t="s">
        <v>615</v>
      </c>
      <c r="B32" s="355">
        <v>0</v>
      </c>
      <c r="C32" s="324">
        <v>10896800</v>
      </c>
      <c r="D32" s="324">
        <v>11608</v>
      </c>
      <c r="E32" s="324">
        <v>38700</v>
      </c>
      <c r="F32" s="355">
        <v>0</v>
      </c>
      <c r="G32" s="324">
        <v>75</v>
      </c>
      <c r="H32" s="324">
        <v>30412</v>
      </c>
      <c r="I32" s="324">
        <f t="shared" si="2"/>
        <v>10977595</v>
      </c>
      <c r="J32" s="324">
        <v>8504000</v>
      </c>
      <c r="K32" s="324">
        <v>9358622</v>
      </c>
      <c r="L32" s="357"/>
      <c r="M32" s="357"/>
    </row>
    <row r="33" spans="1:13" s="358" customFormat="1" ht="17.25" customHeight="1">
      <c r="A33" s="354" t="s">
        <v>208</v>
      </c>
      <c r="B33" s="355">
        <v>0</v>
      </c>
      <c r="C33" s="324">
        <v>250</v>
      </c>
      <c r="D33" s="355">
        <v>0</v>
      </c>
      <c r="E33" s="355">
        <v>0</v>
      </c>
      <c r="F33" s="355">
        <v>0</v>
      </c>
      <c r="G33" s="355">
        <v>0</v>
      </c>
      <c r="H33" s="324">
        <v>117</v>
      </c>
      <c r="I33" s="324">
        <f t="shared" si="2"/>
        <v>367</v>
      </c>
      <c r="J33" s="324">
        <v>5000</v>
      </c>
      <c r="K33" s="324">
        <v>4930</v>
      </c>
      <c r="L33" s="357"/>
      <c r="M33" s="357"/>
    </row>
    <row r="34" spans="1:13" s="358" customFormat="1" ht="18" hidden="1" customHeight="1">
      <c r="A34" s="364" t="s">
        <v>225</v>
      </c>
      <c r="B34" s="363">
        <v>0</v>
      </c>
      <c r="C34" s="363"/>
      <c r="D34" s="363"/>
      <c r="E34" s="363"/>
      <c r="F34" s="363"/>
      <c r="G34" s="363"/>
      <c r="H34" s="363"/>
      <c r="I34" s="363">
        <f t="shared" si="2"/>
        <v>0</v>
      </c>
      <c r="J34" s="363"/>
      <c r="K34" s="363"/>
      <c r="L34" s="357"/>
      <c r="M34" s="357"/>
    </row>
    <row r="35" spans="1:13" s="358" customFormat="1" ht="18" hidden="1" customHeight="1">
      <c r="A35" s="365" t="s">
        <v>615</v>
      </c>
      <c r="B35" s="363"/>
      <c r="C35" s="366"/>
      <c r="D35" s="363"/>
      <c r="E35" s="363"/>
      <c r="F35" s="363"/>
      <c r="G35" s="363"/>
      <c r="H35" s="363"/>
      <c r="I35" s="363">
        <f t="shared" si="2"/>
        <v>0</v>
      </c>
      <c r="J35" s="366"/>
      <c r="K35" s="363"/>
      <c r="L35" s="357"/>
      <c r="M35" s="357"/>
    </row>
    <row r="36" spans="1:13" s="368" customFormat="1" ht="30.95" customHeight="1">
      <c r="A36" s="565" t="s">
        <v>698</v>
      </c>
      <c r="B36" s="565"/>
      <c r="C36" s="565"/>
      <c r="D36" s="565"/>
      <c r="E36" s="565"/>
      <c r="F36" s="565"/>
      <c r="G36" s="565"/>
      <c r="H36" s="565"/>
      <c r="I36" s="565"/>
      <c r="J36" s="565"/>
      <c r="K36" s="367"/>
      <c r="L36" s="367"/>
      <c r="M36" s="367"/>
    </row>
    <row r="37" spans="1:13" ht="21.6" customHeight="1">
      <c r="A37" s="348"/>
      <c r="B37" s="572" t="s">
        <v>542</v>
      </c>
      <c r="C37" s="572"/>
      <c r="D37" s="572"/>
      <c r="E37" s="572"/>
      <c r="F37" s="572"/>
      <c r="G37" s="572"/>
      <c r="H37" s="572"/>
      <c r="I37" s="572"/>
      <c r="J37" s="572"/>
      <c r="K37" s="572"/>
    </row>
    <row r="38" spans="1:13" s="370" customFormat="1" ht="63.75" customHeight="1">
      <c r="A38" s="350" t="s">
        <v>220</v>
      </c>
      <c r="B38" s="351" t="s">
        <v>40</v>
      </c>
      <c r="C38" s="351" t="s">
        <v>718</v>
      </c>
      <c r="D38" s="351" t="s">
        <v>870</v>
      </c>
      <c r="E38" s="351" t="s">
        <v>869</v>
      </c>
      <c r="F38" s="351" t="s">
        <v>549</v>
      </c>
      <c r="G38" s="351" t="s">
        <v>192</v>
      </c>
      <c r="H38" s="351" t="s">
        <v>216</v>
      </c>
      <c r="I38" s="351" t="s">
        <v>2</v>
      </c>
      <c r="J38" s="351" t="s">
        <v>599</v>
      </c>
      <c r="K38" s="351" t="s">
        <v>719</v>
      </c>
      <c r="L38" s="369"/>
      <c r="M38" s="369"/>
    </row>
    <row r="39" spans="1:13" ht="13.5" hidden="1" customHeight="1"/>
    <row r="40" spans="1:13" s="156" customFormat="1" ht="18.75" customHeight="1">
      <c r="A40" s="354" t="s">
        <v>675</v>
      </c>
      <c r="B40" s="355">
        <v>0</v>
      </c>
      <c r="C40" s="324">
        <v>1822680</v>
      </c>
      <c r="D40" s="324">
        <v>1990</v>
      </c>
      <c r="E40" s="355">
        <v>0</v>
      </c>
      <c r="F40" s="355">
        <v>0</v>
      </c>
      <c r="G40" s="324">
        <v>3360</v>
      </c>
      <c r="H40" s="355">
        <v>0</v>
      </c>
      <c r="I40" s="324">
        <f t="shared" ref="I40:I45" si="3">SUM(B40:H40)</f>
        <v>1828030</v>
      </c>
      <c r="J40" s="324">
        <v>1503000</v>
      </c>
      <c r="K40" s="324">
        <v>1705086</v>
      </c>
      <c r="L40" s="373"/>
      <c r="M40" s="373"/>
    </row>
    <row r="41" spans="1:13" s="156" customFormat="1" ht="19.5" customHeight="1">
      <c r="A41" s="354" t="s">
        <v>614</v>
      </c>
      <c r="B41" s="355">
        <v>0</v>
      </c>
      <c r="C41" s="324">
        <v>250</v>
      </c>
      <c r="D41" s="355">
        <v>0</v>
      </c>
      <c r="E41" s="355">
        <v>0</v>
      </c>
      <c r="F41" s="355">
        <v>0</v>
      </c>
      <c r="G41" s="355">
        <v>0</v>
      </c>
      <c r="H41" s="355">
        <v>0</v>
      </c>
      <c r="I41" s="324">
        <f t="shared" si="3"/>
        <v>250</v>
      </c>
      <c r="J41" s="355">
        <v>0</v>
      </c>
      <c r="K41" s="355">
        <v>0</v>
      </c>
      <c r="L41" s="373"/>
      <c r="M41" s="373"/>
    </row>
    <row r="42" spans="1:13" s="156" customFormat="1" ht="18.75" customHeight="1">
      <c r="A42" s="354" t="s">
        <v>588</v>
      </c>
      <c r="B42" s="355">
        <v>0</v>
      </c>
      <c r="C42" s="324">
        <v>800</v>
      </c>
      <c r="D42" s="355">
        <v>0</v>
      </c>
      <c r="E42" s="355">
        <v>0</v>
      </c>
      <c r="F42" s="355">
        <v>0</v>
      </c>
      <c r="G42" s="355">
        <v>0</v>
      </c>
      <c r="H42" s="324">
        <v>12523</v>
      </c>
      <c r="I42" s="324">
        <f t="shared" si="3"/>
        <v>13323</v>
      </c>
      <c r="J42" s="324">
        <v>10000</v>
      </c>
      <c r="K42" s="324">
        <v>18485</v>
      </c>
      <c r="L42" s="373"/>
      <c r="M42" s="373"/>
    </row>
    <row r="43" spans="1:13" s="358" customFormat="1" ht="18" customHeight="1">
      <c r="A43" s="354" t="s">
        <v>223</v>
      </c>
      <c r="B43" s="355">
        <v>0</v>
      </c>
      <c r="C43" s="324">
        <v>18650748</v>
      </c>
      <c r="D43" s="324">
        <v>116155</v>
      </c>
      <c r="E43" s="355">
        <v>0</v>
      </c>
      <c r="F43" s="355">
        <v>0</v>
      </c>
      <c r="G43" s="355">
        <v>0</v>
      </c>
      <c r="H43" s="324">
        <v>6687</v>
      </c>
      <c r="I43" s="324">
        <f t="shared" si="3"/>
        <v>18773590</v>
      </c>
      <c r="J43" s="324">
        <v>11364000</v>
      </c>
      <c r="K43" s="324">
        <v>13411250</v>
      </c>
      <c r="L43" s="357"/>
      <c r="M43" s="357"/>
    </row>
    <row r="44" spans="1:13" s="358" customFormat="1" ht="18" customHeight="1">
      <c r="A44" s="354" t="s">
        <v>250</v>
      </c>
      <c r="B44" s="355">
        <v>0</v>
      </c>
      <c r="C44" s="324">
        <v>4510</v>
      </c>
      <c r="D44" s="355">
        <v>0</v>
      </c>
      <c r="E44" s="324">
        <v>180</v>
      </c>
      <c r="F44" s="355">
        <v>0</v>
      </c>
      <c r="G44" s="355">
        <v>0</v>
      </c>
      <c r="H44" s="324">
        <v>40303</v>
      </c>
      <c r="I44" s="324">
        <f t="shared" si="3"/>
        <v>44993</v>
      </c>
      <c r="J44" s="324">
        <v>2000</v>
      </c>
      <c r="K44" s="324">
        <v>1927</v>
      </c>
      <c r="L44" s="357"/>
      <c r="M44" s="357"/>
    </row>
    <row r="45" spans="1:13" s="358" customFormat="1" ht="18" customHeight="1">
      <c r="A45" s="374" t="s">
        <v>334</v>
      </c>
      <c r="B45" s="355">
        <v>0</v>
      </c>
      <c r="C45" s="324">
        <v>115728857</v>
      </c>
      <c r="D45" s="324">
        <v>67252</v>
      </c>
      <c r="E45" s="320">
        <v>-500</v>
      </c>
      <c r="F45" s="355">
        <v>0</v>
      </c>
      <c r="G45" s="355">
        <v>0</v>
      </c>
      <c r="H45" s="324">
        <v>9626353</v>
      </c>
      <c r="I45" s="324">
        <f t="shared" si="3"/>
        <v>125421962</v>
      </c>
      <c r="J45" s="324">
        <v>111487000</v>
      </c>
      <c r="K45" s="324">
        <v>118284936</v>
      </c>
      <c r="L45" s="357"/>
      <c r="M45" s="357"/>
    </row>
    <row r="46" spans="1:13" s="377" customFormat="1" ht="20.25" customHeight="1" thickBot="1">
      <c r="A46" s="157" t="s">
        <v>2</v>
      </c>
      <c r="B46" s="289">
        <f t="shared" ref="B46:K46" si="4">SUM(B4:B45)</f>
        <v>2600157462</v>
      </c>
      <c r="C46" s="289">
        <f t="shared" si="4"/>
        <v>223770501</v>
      </c>
      <c r="D46" s="289">
        <f t="shared" si="4"/>
        <v>52604109</v>
      </c>
      <c r="E46" s="289">
        <f t="shared" si="4"/>
        <v>17571022</v>
      </c>
      <c r="F46" s="375">
        <f t="shared" si="4"/>
        <v>0</v>
      </c>
      <c r="G46" s="289">
        <f t="shared" si="4"/>
        <v>274773</v>
      </c>
      <c r="H46" s="289">
        <f t="shared" si="4"/>
        <v>49279669</v>
      </c>
      <c r="I46" s="289">
        <f t="shared" si="4"/>
        <v>2943657536</v>
      </c>
      <c r="J46" s="289">
        <f t="shared" si="4"/>
        <v>2790892000</v>
      </c>
      <c r="K46" s="289">
        <f t="shared" si="4"/>
        <v>3034252073</v>
      </c>
      <c r="L46" s="376"/>
      <c r="M46" s="376"/>
    </row>
    <row r="47" spans="1:13" s="378" customFormat="1" ht="20.100000000000001" customHeight="1" thickTop="1">
      <c r="B47" s="379"/>
      <c r="C47" s="380"/>
      <c r="D47" s="380"/>
      <c r="E47" s="380"/>
      <c r="F47" s="380"/>
      <c r="G47" s="380"/>
      <c r="H47" s="380"/>
      <c r="I47" s="381"/>
      <c r="J47" s="381"/>
      <c r="K47" s="380"/>
      <c r="L47" s="380"/>
      <c r="M47" s="380"/>
    </row>
    <row r="48" spans="1:13" ht="20.100000000000001" customHeight="1"/>
    <row r="49" ht="20.100000000000001" customHeight="1"/>
    <row r="50" ht="20.100000000000001" customHeight="1"/>
  </sheetData>
  <mergeCells count="4">
    <mergeCell ref="A1:J1"/>
    <mergeCell ref="B2:K2"/>
    <mergeCell ref="A36:J36"/>
    <mergeCell ref="B37:K37"/>
  </mergeCells>
  <printOptions horizontalCentered="1"/>
  <pageMargins left="0.7" right="0.7" top="1.25" bottom="0.7" header="0.5" footer="0.25"/>
  <pageSetup paperSize="9" scale="74" firstPageNumber="9" orientation="landscape" useFirstPageNumber="1" r:id="rId1"/>
  <headerFooter alignWithMargins="0">
    <oddHeader>&amp;C&amp;"Arabic Transparent,Bold"&amp;24
&amp;20_______________________________________________________________________________________________&amp;R&amp;"+,Regular"&amp;11
&amp;13  مملكة البحرين 
  الحساب الختامي الموحد للدولة للسنة المالية المنتهية في 31 ديسمبر 2013</oddHeader>
    <oddFooter>&amp;C&amp;"Arabic Transparent,Bold"&amp;20_______________________________________________________________________________________________&amp;"Arabic Transparent,Regular"&amp;14
&amp;"+,Regular"&amp;18&amp;P</oddFooter>
  </headerFooter>
  <rowBreaks count="2" manualBreakCount="2">
    <brk id="35" max="11" man="1"/>
    <brk id="47" max="11" man="1"/>
  </rowBreaks>
  <colBreaks count="1" manualBreakCount="1">
    <brk id="38" max="13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07"/>
  <sheetViews>
    <sheetView rightToLeft="1" view="pageBreakPreview" zoomScaleNormal="100" zoomScaleSheetLayoutView="100" workbookViewId="0">
      <selection sqref="A1:I1"/>
    </sheetView>
  </sheetViews>
  <sheetFormatPr defaultColWidth="9.140625" defaultRowHeight="12.75"/>
  <cols>
    <col min="1" max="1" width="6.28515625" style="427" customWidth="1"/>
    <col min="2" max="2" width="3.5703125" style="382" bestFit="1" customWidth="1"/>
    <col min="3" max="3" width="3.28515625" style="382" customWidth="1"/>
    <col min="4" max="4" width="3.42578125" style="382" customWidth="1"/>
    <col min="5" max="5" width="34.28515625" style="382" customWidth="1"/>
    <col min="6" max="6" width="15.140625" style="428" customWidth="1"/>
    <col min="7" max="7" width="14.7109375" style="428" customWidth="1"/>
    <col min="8" max="8" width="14.85546875" style="429" customWidth="1"/>
    <col min="9" max="9" width="15.140625" style="428" customWidth="1"/>
    <col min="10" max="10" width="12" style="382" bestFit="1" customWidth="1"/>
    <col min="11" max="16384" width="9.140625" style="382"/>
  </cols>
  <sheetData>
    <row r="1" spans="1:9" ht="30.95" customHeight="1">
      <c r="A1" s="573" t="s">
        <v>277</v>
      </c>
      <c r="B1" s="573"/>
      <c r="C1" s="573"/>
      <c r="D1" s="573"/>
      <c r="E1" s="573"/>
      <c r="F1" s="573"/>
      <c r="G1" s="573"/>
      <c r="H1" s="573"/>
      <c r="I1" s="573"/>
    </row>
    <row r="2" spans="1:9" ht="18" customHeight="1">
      <c r="A2" s="574" t="s">
        <v>542</v>
      </c>
      <c r="B2" s="574"/>
      <c r="C2" s="574"/>
      <c r="D2" s="574"/>
      <c r="E2" s="574"/>
      <c r="F2" s="574"/>
      <c r="G2" s="574"/>
      <c r="H2" s="574"/>
      <c r="I2" s="574"/>
    </row>
    <row r="3" spans="1:9" ht="15.75" customHeight="1">
      <c r="A3" s="575" t="s">
        <v>185</v>
      </c>
      <c r="B3" s="576"/>
      <c r="C3" s="576"/>
      <c r="D3" s="576"/>
      <c r="E3" s="577" t="s">
        <v>191</v>
      </c>
      <c r="F3" s="575">
        <v>2013</v>
      </c>
      <c r="G3" s="575"/>
      <c r="H3" s="575"/>
      <c r="I3" s="579" t="s">
        <v>720</v>
      </c>
    </row>
    <row r="4" spans="1:9" ht="15.75" customHeight="1">
      <c r="A4" s="383" t="s">
        <v>186</v>
      </c>
      <c r="B4" s="383" t="s">
        <v>187</v>
      </c>
      <c r="C4" s="383" t="s">
        <v>188</v>
      </c>
      <c r="D4" s="383" t="s">
        <v>189</v>
      </c>
      <c r="E4" s="578"/>
      <c r="F4" s="384" t="s">
        <v>598</v>
      </c>
      <c r="G4" s="384" t="s">
        <v>190</v>
      </c>
      <c r="H4" s="385" t="s">
        <v>600</v>
      </c>
      <c r="I4" s="580"/>
    </row>
    <row r="5" spans="1:9" ht="14.25" customHeight="1">
      <c r="A5" s="386"/>
      <c r="B5" s="386"/>
      <c r="C5" s="386">
        <v>1</v>
      </c>
      <c r="D5" s="386">
        <v>4</v>
      </c>
      <c r="E5" s="387" t="s">
        <v>40</v>
      </c>
      <c r="F5" s="388">
        <f>F6+F10+F22+F26</f>
        <v>2406600000</v>
      </c>
      <c r="G5" s="388">
        <f>G6+G10+G22+G26</f>
        <v>2600157462</v>
      </c>
      <c r="H5" s="388">
        <f t="shared" ref="H5:H21" si="0">G5-F5</f>
        <v>193557462</v>
      </c>
      <c r="I5" s="388">
        <f>I6+I10+I22+I26</f>
        <v>2645361891</v>
      </c>
    </row>
    <row r="6" spans="1:9" s="389" customFormat="1" ht="14.25" customHeight="1">
      <c r="A6" s="386"/>
      <c r="B6" s="386">
        <v>1</v>
      </c>
      <c r="C6" s="386">
        <v>1</v>
      </c>
      <c r="D6" s="386">
        <v>4</v>
      </c>
      <c r="E6" s="387" t="s">
        <v>41</v>
      </c>
      <c r="F6" s="388">
        <f>SUM(F7:F9)</f>
        <v>1987430900</v>
      </c>
      <c r="G6" s="388">
        <f>SUM(G7:G9)</f>
        <v>2183323571</v>
      </c>
      <c r="H6" s="388">
        <f t="shared" si="0"/>
        <v>195892671</v>
      </c>
      <c r="I6" s="388">
        <f>SUM(I7:I9)</f>
        <v>2186260871</v>
      </c>
    </row>
    <row r="7" spans="1:9" ht="14.25" customHeight="1">
      <c r="A7" s="390">
        <v>40011</v>
      </c>
      <c r="B7" s="390">
        <v>1</v>
      </c>
      <c r="C7" s="390">
        <v>1</v>
      </c>
      <c r="D7" s="390">
        <v>4</v>
      </c>
      <c r="E7" s="391" t="s">
        <v>269</v>
      </c>
      <c r="F7" s="392">
        <v>232986000</v>
      </c>
      <c r="G7" s="392">
        <f>223654144</f>
        <v>223654144</v>
      </c>
      <c r="H7" s="392">
        <f t="shared" si="0"/>
        <v>-9331856</v>
      </c>
      <c r="I7" s="392">
        <v>253165868</v>
      </c>
    </row>
    <row r="8" spans="1:9" ht="14.25" customHeight="1">
      <c r="A8" s="390">
        <v>40012</v>
      </c>
      <c r="B8" s="390">
        <v>1</v>
      </c>
      <c r="C8" s="390">
        <v>1</v>
      </c>
      <c r="D8" s="390">
        <v>4</v>
      </c>
      <c r="E8" s="391" t="s">
        <v>42</v>
      </c>
      <c r="F8" s="392">
        <v>1775444900</v>
      </c>
      <c r="G8" s="392">
        <v>1979267179</v>
      </c>
      <c r="H8" s="392">
        <f t="shared" si="0"/>
        <v>203822279</v>
      </c>
      <c r="I8" s="392">
        <v>1951216076</v>
      </c>
    </row>
    <row r="9" spans="1:9" ht="14.25" customHeight="1">
      <c r="A9" s="390">
        <v>40014</v>
      </c>
      <c r="B9" s="390">
        <v>1</v>
      </c>
      <c r="C9" s="390">
        <v>1</v>
      </c>
      <c r="D9" s="390">
        <v>4</v>
      </c>
      <c r="E9" s="391" t="s">
        <v>655</v>
      </c>
      <c r="F9" s="392">
        <v>-21000000</v>
      </c>
      <c r="G9" s="392">
        <v>-19597752</v>
      </c>
      <c r="H9" s="392">
        <f t="shared" si="0"/>
        <v>1402248</v>
      </c>
      <c r="I9" s="392">
        <v>-18121073</v>
      </c>
    </row>
    <row r="10" spans="1:9" s="389" customFormat="1" ht="14.25" customHeight="1">
      <c r="A10" s="386"/>
      <c r="B10" s="386">
        <v>2</v>
      </c>
      <c r="C10" s="386">
        <v>1</v>
      </c>
      <c r="D10" s="386">
        <v>4</v>
      </c>
      <c r="E10" s="387" t="s">
        <v>43</v>
      </c>
      <c r="F10" s="388">
        <f>SUM(F11:F21)</f>
        <v>405350400</v>
      </c>
      <c r="G10" s="388">
        <f>SUM(G11:G21)</f>
        <v>401014351</v>
      </c>
      <c r="H10" s="388">
        <f t="shared" si="0"/>
        <v>-4336049</v>
      </c>
      <c r="I10" s="388">
        <f>SUM(I11:I21)</f>
        <v>380177200</v>
      </c>
    </row>
    <row r="11" spans="1:9" ht="20.100000000000001" hidden="1" customHeight="1">
      <c r="A11" s="393">
        <v>40031</v>
      </c>
      <c r="B11" s="390">
        <v>2</v>
      </c>
      <c r="C11" s="390">
        <v>1</v>
      </c>
      <c r="D11" s="390">
        <v>4</v>
      </c>
      <c r="E11" s="391" t="s">
        <v>44</v>
      </c>
      <c r="F11" s="394">
        <v>0</v>
      </c>
      <c r="G11" s="394">
        <v>0</v>
      </c>
      <c r="H11" s="395">
        <f t="shared" si="0"/>
        <v>0</v>
      </c>
      <c r="I11" s="394">
        <v>0</v>
      </c>
    </row>
    <row r="12" spans="1:9" ht="14.25" customHeight="1">
      <c r="A12" s="393">
        <v>40032</v>
      </c>
      <c r="B12" s="390">
        <v>2</v>
      </c>
      <c r="C12" s="390">
        <v>1</v>
      </c>
      <c r="D12" s="390">
        <v>4</v>
      </c>
      <c r="E12" s="391" t="s">
        <v>45</v>
      </c>
      <c r="F12" s="392">
        <v>17206700</v>
      </c>
      <c r="G12" s="394">
        <v>0</v>
      </c>
      <c r="H12" s="392">
        <f t="shared" si="0"/>
        <v>-17206700</v>
      </c>
      <c r="I12" s="394">
        <v>0</v>
      </c>
    </row>
    <row r="13" spans="1:9" ht="14.25" hidden="1" customHeight="1">
      <c r="A13" s="393">
        <v>40033</v>
      </c>
      <c r="B13" s="390">
        <v>2</v>
      </c>
      <c r="C13" s="390">
        <v>1</v>
      </c>
      <c r="D13" s="390">
        <v>4</v>
      </c>
      <c r="E13" s="391" t="s">
        <v>46</v>
      </c>
      <c r="F13" s="392">
        <v>0</v>
      </c>
      <c r="G13" s="394">
        <v>0</v>
      </c>
      <c r="H13" s="392">
        <f t="shared" si="0"/>
        <v>0</v>
      </c>
      <c r="I13" s="394">
        <v>0</v>
      </c>
    </row>
    <row r="14" spans="1:9" ht="14.25" customHeight="1">
      <c r="A14" s="393">
        <v>40034</v>
      </c>
      <c r="B14" s="390">
        <v>2</v>
      </c>
      <c r="C14" s="390">
        <v>1</v>
      </c>
      <c r="D14" s="390">
        <v>4</v>
      </c>
      <c r="E14" s="391" t="s">
        <v>47</v>
      </c>
      <c r="F14" s="392">
        <v>23824500</v>
      </c>
      <c r="G14" s="394">
        <v>0</v>
      </c>
      <c r="H14" s="392">
        <f t="shared" si="0"/>
        <v>-23824500</v>
      </c>
      <c r="I14" s="394">
        <v>0</v>
      </c>
    </row>
    <row r="15" spans="1:9" ht="14.25" customHeight="1">
      <c r="A15" s="393">
        <v>40035</v>
      </c>
      <c r="B15" s="390">
        <v>2</v>
      </c>
      <c r="C15" s="390">
        <v>1</v>
      </c>
      <c r="D15" s="390">
        <v>4</v>
      </c>
      <c r="E15" s="391" t="s">
        <v>48</v>
      </c>
      <c r="F15" s="392">
        <v>68826600</v>
      </c>
      <c r="G15" s="394">
        <v>0</v>
      </c>
      <c r="H15" s="392">
        <f t="shared" si="0"/>
        <v>-68826600</v>
      </c>
      <c r="I15" s="394">
        <v>0</v>
      </c>
    </row>
    <row r="16" spans="1:9" ht="20.100000000000001" hidden="1" customHeight="1">
      <c r="A16" s="393">
        <v>40036</v>
      </c>
      <c r="B16" s="390">
        <v>2</v>
      </c>
      <c r="C16" s="390">
        <v>1</v>
      </c>
      <c r="D16" s="390">
        <v>4</v>
      </c>
      <c r="E16" s="391" t="s">
        <v>209</v>
      </c>
      <c r="F16" s="394">
        <v>0</v>
      </c>
      <c r="G16" s="396"/>
      <c r="H16" s="392">
        <f t="shared" si="0"/>
        <v>0</v>
      </c>
      <c r="I16" s="396"/>
    </row>
    <row r="17" spans="1:10" ht="14.25" customHeight="1">
      <c r="A17" s="393">
        <v>40037</v>
      </c>
      <c r="B17" s="390">
        <v>2</v>
      </c>
      <c r="C17" s="390">
        <v>1</v>
      </c>
      <c r="D17" s="390">
        <v>4</v>
      </c>
      <c r="E17" s="391" t="s">
        <v>587</v>
      </c>
      <c r="F17" s="392">
        <v>54267300</v>
      </c>
      <c r="G17" s="392">
        <v>54155855</v>
      </c>
      <c r="H17" s="392">
        <f t="shared" si="0"/>
        <v>-111445</v>
      </c>
      <c r="I17" s="392">
        <v>70874032</v>
      </c>
    </row>
    <row r="18" spans="1:10" ht="14.25" customHeight="1">
      <c r="A18" s="390">
        <v>40051</v>
      </c>
      <c r="B18" s="390">
        <v>2</v>
      </c>
      <c r="C18" s="390">
        <v>1</v>
      </c>
      <c r="D18" s="390">
        <v>4</v>
      </c>
      <c r="E18" s="391" t="s">
        <v>656</v>
      </c>
      <c r="F18" s="392">
        <v>99269000</v>
      </c>
      <c r="G18" s="392">
        <v>101266533</v>
      </c>
      <c r="H18" s="397">
        <f t="shared" si="0"/>
        <v>1997533</v>
      </c>
      <c r="I18" s="392">
        <v>89823701</v>
      </c>
    </row>
    <row r="19" spans="1:10" ht="14.25" customHeight="1">
      <c r="A19" s="390">
        <v>40052</v>
      </c>
      <c r="B19" s="390">
        <v>2</v>
      </c>
      <c r="C19" s="390">
        <v>1</v>
      </c>
      <c r="D19" s="390">
        <v>4</v>
      </c>
      <c r="E19" s="391" t="s">
        <v>49</v>
      </c>
      <c r="F19" s="392">
        <v>40237200</v>
      </c>
      <c r="G19" s="392">
        <v>37630660</v>
      </c>
      <c r="H19" s="392">
        <f t="shared" si="0"/>
        <v>-2606540</v>
      </c>
      <c r="I19" s="392">
        <v>37438539</v>
      </c>
    </row>
    <row r="20" spans="1:10" ht="14.25" customHeight="1">
      <c r="A20" s="390">
        <v>40053</v>
      </c>
      <c r="B20" s="390">
        <v>2</v>
      </c>
      <c r="C20" s="390">
        <v>1</v>
      </c>
      <c r="D20" s="390">
        <v>4</v>
      </c>
      <c r="E20" s="391" t="s">
        <v>50</v>
      </c>
      <c r="F20" s="392">
        <v>34197700</v>
      </c>
      <c r="G20" s="392">
        <v>34248280</v>
      </c>
      <c r="H20" s="392">
        <f t="shared" si="0"/>
        <v>50580</v>
      </c>
      <c r="I20" s="392">
        <v>35861855</v>
      </c>
    </row>
    <row r="21" spans="1:10" ht="14.25" customHeight="1">
      <c r="A21" s="390">
        <v>40054</v>
      </c>
      <c r="B21" s="390">
        <v>2</v>
      </c>
      <c r="C21" s="390">
        <v>1</v>
      </c>
      <c r="D21" s="390">
        <v>4</v>
      </c>
      <c r="E21" s="391" t="s">
        <v>51</v>
      </c>
      <c r="F21" s="392">
        <v>67521400</v>
      </c>
      <c r="G21" s="392">
        <v>173713023</v>
      </c>
      <c r="H21" s="392">
        <f t="shared" si="0"/>
        <v>106191623</v>
      </c>
      <c r="I21" s="392">
        <v>146179073</v>
      </c>
    </row>
    <row r="22" spans="1:10" s="389" customFormat="1" ht="14.25" customHeight="1">
      <c r="A22" s="386"/>
      <c r="B22" s="386">
        <v>3</v>
      </c>
      <c r="C22" s="386">
        <v>1</v>
      </c>
      <c r="D22" s="386">
        <v>4</v>
      </c>
      <c r="E22" s="387" t="s">
        <v>52</v>
      </c>
      <c r="F22" s="388">
        <f>SUM(F23:F25)</f>
        <v>13818700</v>
      </c>
      <c r="G22" s="388">
        <f>SUM(G23:G25)</f>
        <v>15819540</v>
      </c>
      <c r="H22" s="388">
        <f>SUM(H23:H25)</f>
        <v>2000840</v>
      </c>
      <c r="I22" s="388">
        <f>SUM(I23:I25)</f>
        <v>22523820</v>
      </c>
    </row>
    <row r="23" spans="1:10" ht="14.25" customHeight="1">
      <c r="A23" s="393">
        <v>42011</v>
      </c>
      <c r="B23" s="390">
        <v>3</v>
      </c>
      <c r="C23" s="390">
        <v>1</v>
      </c>
      <c r="D23" s="390">
        <v>4</v>
      </c>
      <c r="E23" s="391" t="s">
        <v>53</v>
      </c>
      <c r="F23" s="392">
        <v>8352200</v>
      </c>
      <c r="G23" s="392">
        <v>11676073</v>
      </c>
      <c r="H23" s="392">
        <f>G23-F23</f>
        <v>3323873</v>
      </c>
      <c r="I23" s="392">
        <v>18584545</v>
      </c>
    </row>
    <row r="24" spans="1:10" ht="20.100000000000001" hidden="1" customHeight="1">
      <c r="A24" s="390">
        <v>42012</v>
      </c>
      <c r="B24" s="390">
        <v>3</v>
      </c>
      <c r="C24" s="390">
        <v>1</v>
      </c>
      <c r="D24" s="390">
        <v>4</v>
      </c>
      <c r="E24" s="391" t="s">
        <v>54</v>
      </c>
      <c r="F24" s="394"/>
      <c r="G24" s="392"/>
      <c r="H24" s="395">
        <f>G24-F24</f>
        <v>0</v>
      </c>
      <c r="I24" s="394"/>
    </row>
    <row r="25" spans="1:10" ht="14.25" customHeight="1">
      <c r="A25" s="393">
        <v>42013</v>
      </c>
      <c r="B25" s="390">
        <v>3</v>
      </c>
      <c r="C25" s="390">
        <v>1</v>
      </c>
      <c r="D25" s="390">
        <v>4</v>
      </c>
      <c r="E25" s="391" t="s">
        <v>56</v>
      </c>
      <c r="F25" s="392">
        <v>5466500</v>
      </c>
      <c r="G25" s="392">
        <v>4143467</v>
      </c>
      <c r="H25" s="392">
        <f>G25-F25</f>
        <v>-1323033</v>
      </c>
      <c r="I25" s="392">
        <v>3939275</v>
      </c>
    </row>
    <row r="26" spans="1:10" ht="14.25" customHeight="1">
      <c r="A26" s="390"/>
      <c r="B26" s="386">
        <v>4</v>
      </c>
      <c r="C26" s="386">
        <v>1</v>
      </c>
      <c r="D26" s="386">
        <v>4</v>
      </c>
      <c r="E26" s="398" t="s">
        <v>363</v>
      </c>
      <c r="F26" s="399">
        <f>F27</f>
        <v>0</v>
      </c>
      <c r="G26" s="399">
        <f>G27</f>
        <v>0</v>
      </c>
      <c r="H26" s="400">
        <f>H27</f>
        <v>0</v>
      </c>
      <c r="I26" s="388">
        <f>I27</f>
        <v>56400000</v>
      </c>
    </row>
    <row r="27" spans="1:10" ht="14.25" customHeight="1">
      <c r="A27" s="390">
        <v>45014</v>
      </c>
      <c r="B27" s="390">
        <v>4</v>
      </c>
      <c r="C27" s="390">
        <v>1</v>
      </c>
      <c r="D27" s="390">
        <v>4</v>
      </c>
      <c r="E27" s="391" t="s">
        <v>363</v>
      </c>
      <c r="F27" s="394">
        <v>0</v>
      </c>
      <c r="G27" s="394">
        <v>0</v>
      </c>
      <c r="H27" s="400">
        <f t="shared" ref="H27:H48" si="1">G27-F27</f>
        <v>0</v>
      </c>
      <c r="I27" s="392">
        <v>56400000</v>
      </c>
    </row>
    <row r="28" spans="1:10" ht="14.25" customHeight="1">
      <c r="A28" s="386"/>
      <c r="B28" s="386"/>
      <c r="C28" s="386">
        <v>2</v>
      </c>
      <c r="D28" s="386">
        <v>4</v>
      </c>
      <c r="E28" s="387" t="s">
        <v>30</v>
      </c>
      <c r="F28" s="388">
        <f>SUM(F29,F31,F38,F49)</f>
        <v>198008551</v>
      </c>
      <c r="G28" s="388">
        <f>SUM(G29,G31,G38,G49)</f>
        <v>223770501</v>
      </c>
      <c r="H28" s="388">
        <f t="shared" si="1"/>
        <v>25761950</v>
      </c>
      <c r="I28" s="388">
        <f>SUM(I29,I31,I38,I49)</f>
        <v>217752920</v>
      </c>
      <c r="J28" s="401"/>
    </row>
    <row r="29" spans="1:10" s="389" customFormat="1" ht="20.100000000000001" hidden="1" customHeight="1">
      <c r="A29" s="386"/>
      <c r="B29" s="386">
        <v>1</v>
      </c>
      <c r="C29" s="386">
        <v>2</v>
      </c>
      <c r="D29" s="386">
        <v>4</v>
      </c>
      <c r="E29" s="402" t="s">
        <v>55</v>
      </c>
      <c r="F29" s="403">
        <f>SUM(F30)</f>
        <v>0</v>
      </c>
      <c r="G29" s="404">
        <f>SUM(G30)</f>
        <v>0</v>
      </c>
      <c r="H29" s="404">
        <f t="shared" si="1"/>
        <v>0</v>
      </c>
      <c r="I29" s="404">
        <f>SUM(I30)</f>
        <v>0</v>
      </c>
    </row>
    <row r="30" spans="1:10" ht="20.100000000000001" hidden="1" customHeight="1">
      <c r="A30" s="393">
        <v>42013</v>
      </c>
      <c r="B30" s="390">
        <v>1</v>
      </c>
      <c r="C30" s="390">
        <v>2</v>
      </c>
      <c r="D30" s="390">
        <v>4</v>
      </c>
      <c r="E30" s="391" t="s">
        <v>56</v>
      </c>
      <c r="F30" s="403">
        <v>0</v>
      </c>
      <c r="G30" s="405">
        <v>0</v>
      </c>
      <c r="H30" s="397">
        <f t="shared" si="1"/>
        <v>0</v>
      </c>
      <c r="I30" s="405">
        <v>0</v>
      </c>
    </row>
    <row r="31" spans="1:10" s="389" customFormat="1" ht="14.25" customHeight="1">
      <c r="A31" s="386"/>
      <c r="B31" s="386">
        <v>2</v>
      </c>
      <c r="C31" s="386">
        <v>2</v>
      </c>
      <c r="D31" s="386">
        <v>4</v>
      </c>
      <c r="E31" s="387" t="s">
        <v>57</v>
      </c>
      <c r="F31" s="388">
        <f>SUM(F32:F37)</f>
        <v>108321000</v>
      </c>
      <c r="G31" s="388">
        <f>SUM(G32:G37)</f>
        <v>115083869</v>
      </c>
      <c r="H31" s="388">
        <f t="shared" si="1"/>
        <v>6762869</v>
      </c>
      <c r="I31" s="388">
        <f>SUM(I32:I37)</f>
        <v>114167730</v>
      </c>
    </row>
    <row r="32" spans="1:10" ht="14.25" customHeight="1">
      <c r="A32" s="393">
        <v>42501</v>
      </c>
      <c r="B32" s="390">
        <v>2</v>
      </c>
      <c r="C32" s="390">
        <v>2</v>
      </c>
      <c r="D32" s="390">
        <v>4</v>
      </c>
      <c r="E32" s="406" t="s">
        <v>58</v>
      </c>
      <c r="F32" s="392">
        <v>50000000</v>
      </c>
      <c r="G32" s="392">
        <v>28116872</v>
      </c>
      <c r="H32" s="397">
        <f t="shared" si="1"/>
        <v>-21883128</v>
      </c>
      <c r="I32" s="392">
        <v>40525740</v>
      </c>
    </row>
    <row r="33" spans="1:9" ht="14.25" customHeight="1">
      <c r="A33" s="393">
        <v>42503</v>
      </c>
      <c r="B33" s="390">
        <v>2</v>
      </c>
      <c r="C33" s="390">
        <v>2</v>
      </c>
      <c r="D33" s="390">
        <v>4</v>
      </c>
      <c r="E33" s="391" t="s">
        <v>59</v>
      </c>
      <c r="F33" s="392">
        <v>12000000</v>
      </c>
      <c r="G33" s="392">
        <v>8877231</v>
      </c>
      <c r="H33" s="392">
        <f t="shared" si="1"/>
        <v>-3122769</v>
      </c>
      <c r="I33" s="392">
        <v>18362875</v>
      </c>
    </row>
    <row r="34" spans="1:9" ht="14.25" customHeight="1">
      <c r="A34" s="393">
        <v>42504</v>
      </c>
      <c r="B34" s="390">
        <v>2</v>
      </c>
      <c r="C34" s="390">
        <v>2</v>
      </c>
      <c r="D34" s="390">
        <v>4</v>
      </c>
      <c r="E34" s="391" t="s">
        <v>60</v>
      </c>
      <c r="F34" s="392">
        <v>30000000</v>
      </c>
      <c r="G34" s="392">
        <v>59526086</v>
      </c>
      <c r="H34" s="392">
        <f t="shared" si="1"/>
        <v>29526086</v>
      </c>
      <c r="I34" s="392">
        <v>38789104</v>
      </c>
    </row>
    <row r="35" spans="1:9" ht="14.25" customHeight="1">
      <c r="A35" s="393">
        <v>42505</v>
      </c>
      <c r="B35" s="390">
        <v>2</v>
      </c>
      <c r="C35" s="390">
        <v>2</v>
      </c>
      <c r="D35" s="390">
        <v>4</v>
      </c>
      <c r="E35" s="391" t="s">
        <v>61</v>
      </c>
      <c r="F35" s="392">
        <v>16000000</v>
      </c>
      <c r="G35" s="392">
        <v>18019058</v>
      </c>
      <c r="H35" s="392">
        <f t="shared" si="1"/>
        <v>2019058</v>
      </c>
      <c r="I35" s="392">
        <v>16113804</v>
      </c>
    </row>
    <row r="36" spans="1:9" ht="14.25" customHeight="1">
      <c r="A36" s="393">
        <v>42506</v>
      </c>
      <c r="B36" s="390">
        <v>2</v>
      </c>
      <c r="C36" s="390">
        <v>2</v>
      </c>
      <c r="D36" s="390">
        <v>4</v>
      </c>
      <c r="E36" s="391" t="s">
        <v>62</v>
      </c>
      <c r="F36" s="392">
        <v>21000</v>
      </c>
      <c r="G36" s="392">
        <v>46703</v>
      </c>
      <c r="H36" s="392">
        <f t="shared" si="1"/>
        <v>25703</v>
      </c>
      <c r="I36" s="392">
        <v>30872</v>
      </c>
    </row>
    <row r="37" spans="1:9" ht="14.25" customHeight="1">
      <c r="A37" s="393">
        <v>42507</v>
      </c>
      <c r="B37" s="390">
        <v>2</v>
      </c>
      <c r="C37" s="390">
        <v>2</v>
      </c>
      <c r="D37" s="390">
        <v>4</v>
      </c>
      <c r="E37" s="391" t="s">
        <v>63</v>
      </c>
      <c r="F37" s="392">
        <v>300000</v>
      </c>
      <c r="G37" s="392">
        <v>497919</v>
      </c>
      <c r="H37" s="392">
        <f t="shared" si="1"/>
        <v>197919</v>
      </c>
      <c r="I37" s="392">
        <v>345335</v>
      </c>
    </row>
    <row r="38" spans="1:9" s="389" customFormat="1" ht="14.25" customHeight="1">
      <c r="A38" s="386"/>
      <c r="B38" s="386">
        <v>3</v>
      </c>
      <c r="C38" s="386">
        <v>2</v>
      </c>
      <c r="D38" s="386">
        <v>4</v>
      </c>
      <c r="E38" s="387" t="s">
        <v>64</v>
      </c>
      <c r="F38" s="388">
        <f>SUM(F39:F48)</f>
        <v>1064462</v>
      </c>
      <c r="G38" s="388">
        <f>SUM(G39:G48)</f>
        <v>1688722</v>
      </c>
      <c r="H38" s="388">
        <f t="shared" si="1"/>
        <v>624260</v>
      </c>
      <c r="I38" s="388">
        <f>SUM(I39:I48)</f>
        <v>870672</v>
      </c>
    </row>
    <row r="39" spans="1:9" ht="14.25" customHeight="1">
      <c r="A39" s="393">
        <v>43011</v>
      </c>
      <c r="B39" s="390">
        <v>3</v>
      </c>
      <c r="C39" s="390">
        <v>2</v>
      </c>
      <c r="D39" s="390">
        <v>4</v>
      </c>
      <c r="E39" s="391" t="s">
        <v>65</v>
      </c>
      <c r="F39" s="392">
        <v>84148</v>
      </c>
      <c r="G39" s="392">
        <v>623569</v>
      </c>
      <c r="H39" s="392">
        <f t="shared" si="1"/>
        <v>539421</v>
      </c>
      <c r="I39" s="392">
        <v>35047</v>
      </c>
    </row>
    <row r="40" spans="1:9" ht="14.25" customHeight="1">
      <c r="A40" s="393">
        <v>43021</v>
      </c>
      <c r="B40" s="390">
        <v>3</v>
      </c>
      <c r="C40" s="390">
        <v>2</v>
      </c>
      <c r="D40" s="390">
        <v>4</v>
      </c>
      <c r="E40" s="391" t="s">
        <v>66</v>
      </c>
      <c r="F40" s="392">
        <v>5000</v>
      </c>
      <c r="G40" s="392">
        <v>3288</v>
      </c>
      <c r="H40" s="392">
        <f t="shared" si="1"/>
        <v>-1712</v>
      </c>
      <c r="I40" s="392">
        <v>11721</v>
      </c>
    </row>
    <row r="41" spans="1:9" ht="14.25" customHeight="1">
      <c r="A41" s="393">
        <v>43031</v>
      </c>
      <c r="B41" s="390">
        <v>3</v>
      </c>
      <c r="C41" s="390">
        <v>2</v>
      </c>
      <c r="D41" s="390">
        <v>4</v>
      </c>
      <c r="E41" s="391" t="s">
        <v>67</v>
      </c>
      <c r="F41" s="392">
        <v>15000</v>
      </c>
      <c r="G41" s="392">
        <v>13450</v>
      </c>
      <c r="H41" s="392">
        <f t="shared" si="1"/>
        <v>-1550</v>
      </c>
      <c r="I41" s="392">
        <v>33574</v>
      </c>
    </row>
    <row r="42" spans="1:9" ht="14.25" customHeight="1">
      <c r="A42" s="393">
        <v>43041</v>
      </c>
      <c r="B42" s="390">
        <v>3</v>
      </c>
      <c r="C42" s="390">
        <v>2</v>
      </c>
      <c r="D42" s="390">
        <v>4</v>
      </c>
      <c r="E42" s="391" t="s">
        <v>68</v>
      </c>
      <c r="F42" s="392">
        <v>756314</v>
      </c>
      <c r="G42" s="392">
        <v>754447</v>
      </c>
      <c r="H42" s="392">
        <f t="shared" si="1"/>
        <v>-1867</v>
      </c>
      <c r="I42" s="392">
        <v>776385</v>
      </c>
    </row>
    <row r="43" spans="1:9" ht="14.25" customHeight="1">
      <c r="A43" s="393">
        <v>43051</v>
      </c>
      <c r="B43" s="390">
        <v>3</v>
      </c>
      <c r="C43" s="390">
        <v>2</v>
      </c>
      <c r="D43" s="390">
        <v>4</v>
      </c>
      <c r="E43" s="391" t="s">
        <v>69</v>
      </c>
      <c r="F43" s="392">
        <v>14000</v>
      </c>
      <c r="G43" s="392">
        <v>18197</v>
      </c>
      <c r="H43" s="397">
        <f t="shared" si="1"/>
        <v>4197</v>
      </c>
      <c r="I43" s="392">
        <v>13945</v>
      </c>
    </row>
    <row r="44" spans="1:9" ht="20.100000000000001" hidden="1" customHeight="1">
      <c r="A44" s="390">
        <v>43061</v>
      </c>
      <c r="B44" s="390">
        <v>3</v>
      </c>
      <c r="C44" s="390">
        <v>2</v>
      </c>
      <c r="D44" s="390">
        <v>4</v>
      </c>
      <c r="E44" s="391" t="s">
        <v>70</v>
      </c>
      <c r="F44" s="392"/>
      <c r="G44" s="396"/>
      <c r="H44" s="397">
        <f t="shared" si="1"/>
        <v>0</v>
      </c>
      <c r="I44" s="396"/>
    </row>
    <row r="45" spans="1:9" ht="14.25" customHeight="1">
      <c r="A45" s="390">
        <v>43071</v>
      </c>
      <c r="B45" s="390">
        <v>3</v>
      </c>
      <c r="C45" s="390">
        <v>2</v>
      </c>
      <c r="D45" s="390">
        <v>4</v>
      </c>
      <c r="E45" s="391" t="s">
        <v>71</v>
      </c>
      <c r="F45" s="392">
        <v>190000</v>
      </c>
      <c r="G45" s="392">
        <v>194639</v>
      </c>
      <c r="H45" s="397">
        <f t="shared" si="1"/>
        <v>4639</v>
      </c>
      <c r="I45" s="395">
        <v>0</v>
      </c>
    </row>
    <row r="46" spans="1:9" ht="14.25" customHeight="1">
      <c r="A46" s="390">
        <v>44041</v>
      </c>
      <c r="B46" s="390">
        <v>3</v>
      </c>
      <c r="C46" s="390">
        <v>2</v>
      </c>
      <c r="D46" s="390">
        <v>4</v>
      </c>
      <c r="E46" s="391" t="s">
        <v>853</v>
      </c>
      <c r="F46" s="395">
        <v>0</v>
      </c>
      <c r="G46" s="392">
        <v>15445</v>
      </c>
      <c r="H46" s="397">
        <f t="shared" si="1"/>
        <v>15445</v>
      </c>
      <c r="I46" s="395">
        <v>0</v>
      </c>
    </row>
    <row r="47" spans="1:9" ht="14.25" customHeight="1">
      <c r="A47" s="390">
        <v>44042</v>
      </c>
      <c r="B47" s="390">
        <v>3</v>
      </c>
      <c r="C47" s="390">
        <v>2</v>
      </c>
      <c r="D47" s="390">
        <v>4</v>
      </c>
      <c r="E47" s="391" t="s">
        <v>872</v>
      </c>
      <c r="F47" s="395">
        <v>0</v>
      </c>
      <c r="G47" s="392">
        <v>31613</v>
      </c>
      <c r="H47" s="397">
        <f t="shared" si="1"/>
        <v>31613</v>
      </c>
      <c r="I47" s="395">
        <v>0</v>
      </c>
    </row>
    <row r="48" spans="1:9" ht="14.25" customHeight="1">
      <c r="A48" s="390">
        <v>44043</v>
      </c>
      <c r="B48" s="390">
        <v>3</v>
      </c>
      <c r="C48" s="390">
        <v>2</v>
      </c>
      <c r="D48" s="390">
        <v>4</v>
      </c>
      <c r="E48" s="391" t="s">
        <v>852</v>
      </c>
      <c r="F48" s="395">
        <v>0</v>
      </c>
      <c r="G48" s="392">
        <v>34074</v>
      </c>
      <c r="H48" s="397">
        <f t="shared" si="1"/>
        <v>34074</v>
      </c>
      <c r="I48" s="395">
        <v>0</v>
      </c>
    </row>
    <row r="49" spans="1:9" s="389" customFormat="1" ht="14.25" customHeight="1">
      <c r="A49" s="386"/>
      <c r="B49" s="386">
        <v>4</v>
      </c>
      <c r="C49" s="386">
        <v>2</v>
      </c>
      <c r="D49" s="386">
        <v>4</v>
      </c>
      <c r="E49" s="387" t="s">
        <v>72</v>
      </c>
      <c r="F49" s="388">
        <f>SUM(F50:F69,F75:F88)</f>
        <v>88623089</v>
      </c>
      <c r="G49" s="388">
        <f>SUM(G50:G69,G75:G88)</f>
        <v>106997910</v>
      </c>
      <c r="H49" s="388">
        <f>SUM(H50:H69,H75:H88)</f>
        <v>18374821</v>
      </c>
      <c r="I49" s="388">
        <f>SUM(I50:I69,I75:I88)</f>
        <v>102714518</v>
      </c>
    </row>
    <row r="50" spans="1:9" s="389" customFormat="1" ht="14.25" customHeight="1">
      <c r="A50" s="393">
        <v>42012</v>
      </c>
      <c r="B50" s="390">
        <v>4</v>
      </c>
      <c r="C50" s="390">
        <v>2</v>
      </c>
      <c r="D50" s="390">
        <v>4</v>
      </c>
      <c r="E50" s="407" t="s">
        <v>54</v>
      </c>
      <c r="F50" s="395">
        <v>0</v>
      </c>
      <c r="G50" s="395">
        <v>0</v>
      </c>
      <c r="H50" s="395">
        <v>0</v>
      </c>
      <c r="I50" s="392">
        <v>85889</v>
      </c>
    </row>
    <row r="51" spans="1:9" ht="14.25" customHeight="1">
      <c r="A51" s="393">
        <v>44011</v>
      </c>
      <c r="B51" s="390">
        <v>4</v>
      </c>
      <c r="C51" s="390">
        <v>2</v>
      </c>
      <c r="D51" s="390">
        <v>4</v>
      </c>
      <c r="E51" s="391" t="s">
        <v>73</v>
      </c>
      <c r="F51" s="392">
        <v>1605900</v>
      </c>
      <c r="G51" s="392">
        <v>1470554</v>
      </c>
      <c r="H51" s="392">
        <f t="shared" ref="H51:H70" si="2">G51-F51</f>
        <v>-135346</v>
      </c>
      <c r="I51" s="392">
        <v>1658242</v>
      </c>
    </row>
    <row r="52" spans="1:9" ht="14.25" customHeight="1">
      <c r="A52" s="393">
        <v>44012</v>
      </c>
      <c r="B52" s="390">
        <v>4</v>
      </c>
      <c r="C52" s="390">
        <v>2</v>
      </c>
      <c r="D52" s="390">
        <v>4</v>
      </c>
      <c r="E52" s="391" t="s">
        <v>74</v>
      </c>
      <c r="F52" s="392">
        <v>2073600</v>
      </c>
      <c r="G52" s="392">
        <v>2145700</v>
      </c>
      <c r="H52" s="392">
        <f t="shared" si="2"/>
        <v>72100</v>
      </c>
      <c r="I52" s="392">
        <v>2090590</v>
      </c>
    </row>
    <row r="53" spans="1:9" ht="14.25" customHeight="1">
      <c r="A53" s="393">
        <v>44013</v>
      </c>
      <c r="B53" s="390">
        <v>4</v>
      </c>
      <c r="C53" s="390">
        <v>2</v>
      </c>
      <c r="D53" s="390">
        <v>4</v>
      </c>
      <c r="E53" s="391" t="s">
        <v>75</v>
      </c>
      <c r="F53" s="392">
        <v>8099000</v>
      </c>
      <c r="G53" s="392">
        <v>9291907</v>
      </c>
      <c r="H53" s="397">
        <f t="shared" si="2"/>
        <v>1192907</v>
      </c>
      <c r="I53" s="392">
        <v>8607617</v>
      </c>
    </row>
    <row r="54" spans="1:9" ht="20.100000000000001" hidden="1" customHeight="1">
      <c r="A54" s="393">
        <v>44014</v>
      </c>
      <c r="B54" s="390">
        <v>4</v>
      </c>
      <c r="C54" s="390">
        <v>2</v>
      </c>
      <c r="D54" s="390">
        <v>4</v>
      </c>
      <c r="E54" s="391" t="s">
        <v>76</v>
      </c>
      <c r="F54" s="392"/>
      <c r="G54" s="392"/>
      <c r="H54" s="397">
        <f t="shared" si="2"/>
        <v>0</v>
      </c>
      <c r="I54" s="392"/>
    </row>
    <row r="55" spans="1:9" ht="14.25" customHeight="1">
      <c r="A55" s="393">
        <v>44015</v>
      </c>
      <c r="B55" s="390">
        <v>4</v>
      </c>
      <c r="C55" s="390">
        <v>2</v>
      </c>
      <c r="D55" s="390">
        <v>4</v>
      </c>
      <c r="E55" s="391" t="s">
        <v>95</v>
      </c>
      <c r="F55" s="392">
        <v>1500000</v>
      </c>
      <c r="G55" s="392">
        <v>1546156</v>
      </c>
      <c r="H55" s="392">
        <f t="shared" si="2"/>
        <v>46156</v>
      </c>
      <c r="I55" s="392">
        <v>1623429</v>
      </c>
    </row>
    <row r="56" spans="1:9" ht="14.25" customHeight="1">
      <c r="A56" s="393">
        <v>44016</v>
      </c>
      <c r="B56" s="390">
        <v>4</v>
      </c>
      <c r="C56" s="390">
        <v>2</v>
      </c>
      <c r="D56" s="390">
        <v>4</v>
      </c>
      <c r="E56" s="391" t="s">
        <v>711</v>
      </c>
      <c r="F56" s="392">
        <v>110000</v>
      </c>
      <c r="G56" s="392">
        <v>19012</v>
      </c>
      <c r="H56" s="392">
        <f t="shared" si="2"/>
        <v>-90988</v>
      </c>
      <c r="I56" s="392">
        <v>14150</v>
      </c>
    </row>
    <row r="57" spans="1:9" ht="14.25" customHeight="1">
      <c r="A57" s="393">
        <v>44021</v>
      </c>
      <c r="B57" s="390">
        <v>4</v>
      </c>
      <c r="C57" s="390">
        <v>2</v>
      </c>
      <c r="D57" s="390">
        <v>4</v>
      </c>
      <c r="E57" s="391" t="s">
        <v>342</v>
      </c>
      <c r="F57" s="392">
        <v>25650000</v>
      </c>
      <c r="G57" s="392">
        <v>26949976</v>
      </c>
      <c r="H57" s="397">
        <f t="shared" si="2"/>
        <v>1299976</v>
      </c>
      <c r="I57" s="392">
        <v>35321821</v>
      </c>
    </row>
    <row r="58" spans="1:9" ht="14.25" customHeight="1">
      <c r="A58" s="393">
        <v>44031</v>
      </c>
      <c r="B58" s="390">
        <v>4</v>
      </c>
      <c r="C58" s="390">
        <v>2</v>
      </c>
      <c r="D58" s="390">
        <v>4</v>
      </c>
      <c r="E58" s="391" t="s">
        <v>78</v>
      </c>
      <c r="F58" s="392">
        <v>1310000</v>
      </c>
      <c r="G58" s="392">
        <v>1200965</v>
      </c>
      <c r="H58" s="392">
        <f t="shared" si="2"/>
        <v>-109035</v>
      </c>
      <c r="I58" s="392">
        <v>1228170</v>
      </c>
    </row>
    <row r="59" spans="1:9" ht="14.25" customHeight="1">
      <c r="A59" s="393">
        <v>44032</v>
      </c>
      <c r="B59" s="390">
        <v>4</v>
      </c>
      <c r="C59" s="390">
        <v>2</v>
      </c>
      <c r="D59" s="390">
        <v>4</v>
      </c>
      <c r="E59" s="391" t="s">
        <v>79</v>
      </c>
      <c r="F59" s="392">
        <v>782000</v>
      </c>
      <c r="G59" s="392">
        <v>768775</v>
      </c>
      <c r="H59" s="392">
        <f t="shared" si="2"/>
        <v>-13225</v>
      </c>
      <c r="I59" s="392">
        <v>726075</v>
      </c>
    </row>
    <row r="60" spans="1:9" ht="14.25" customHeight="1">
      <c r="A60" s="393">
        <v>44051</v>
      </c>
      <c r="B60" s="390">
        <v>4</v>
      </c>
      <c r="C60" s="390">
        <v>2</v>
      </c>
      <c r="D60" s="390">
        <v>4</v>
      </c>
      <c r="E60" s="391" t="s">
        <v>80</v>
      </c>
      <c r="F60" s="392">
        <v>150000</v>
      </c>
      <c r="G60" s="392">
        <v>79757</v>
      </c>
      <c r="H60" s="397">
        <f t="shared" si="2"/>
        <v>-70243</v>
      </c>
      <c r="I60" s="392">
        <v>78345</v>
      </c>
    </row>
    <row r="61" spans="1:9" ht="14.25" customHeight="1">
      <c r="A61" s="393">
        <v>44052</v>
      </c>
      <c r="B61" s="390">
        <v>4</v>
      </c>
      <c r="C61" s="390">
        <v>2</v>
      </c>
      <c r="D61" s="390">
        <v>4</v>
      </c>
      <c r="E61" s="391" t="s">
        <v>81</v>
      </c>
      <c r="F61" s="392">
        <v>11000000</v>
      </c>
      <c r="G61" s="392">
        <v>18569156</v>
      </c>
      <c r="H61" s="392">
        <f t="shared" si="2"/>
        <v>7569156</v>
      </c>
      <c r="I61" s="392">
        <v>13170650</v>
      </c>
    </row>
    <row r="62" spans="1:9" ht="14.25" customHeight="1">
      <c r="A62" s="393">
        <v>44071</v>
      </c>
      <c r="B62" s="390">
        <v>4</v>
      </c>
      <c r="C62" s="390">
        <v>2</v>
      </c>
      <c r="D62" s="390">
        <v>4</v>
      </c>
      <c r="E62" s="391" t="s">
        <v>84</v>
      </c>
      <c r="F62" s="392">
        <v>12216257</v>
      </c>
      <c r="G62" s="392">
        <v>14183298</v>
      </c>
      <c r="H62" s="392">
        <f t="shared" si="2"/>
        <v>1967041</v>
      </c>
      <c r="I62" s="392">
        <v>12804387</v>
      </c>
    </row>
    <row r="63" spans="1:9" ht="14.25" customHeight="1">
      <c r="A63" s="393">
        <v>44072</v>
      </c>
      <c r="B63" s="390">
        <v>4</v>
      </c>
      <c r="C63" s="390">
        <v>2</v>
      </c>
      <c r="D63" s="390">
        <v>4</v>
      </c>
      <c r="E63" s="391" t="s">
        <v>85</v>
      </c>
      <c r="F63" s="392">
        <v>3218788</v>
      </c>
      <c r="G63" s="392">
        <v>3512006</v>
      </c>
      <c r="H63" s="392">
        <f t="shared" si="2"/>
        <v>293218</v>
      </c>
      <c r="I63" s="392">
        <v>3390280</v>
      </c>
    </row>
    <row r="64" spans="1:9" ht="14.25" customHeight="1">
      <c r="A64" s="390">
        <v>44091</v>
      </c>
      <c r="B64" s="390">
        <v>4</v>
      </c>
      <c r="C64" s="390">
        <v>2</v>
      </c>
      <c r="D64" s="390">
        <v>4</v>
      </c>
      <c r="E64" s="391" t="s">
        <v>82</v>
      </c>
      <c r="F64" s="392">
        <v>3926000</v>
      </c>
      <c r="G64" s="392">
        <v>5097901</v>
      </c>
      <c r="H64" s="392">
        <f t="shared" si="2"/>
        <v>1171901</v>
      </c>
      <c r="I64" s="392">
        <v>4429719</v>
      </c>
    </row>
    <row r="65" spans="1:9" ht="14.25" customHeight="1">
      <c r="A65" s="390">
        <v>44092</v>
      </c>
      <c r="B65" s="390">
        <v>4</v>
      </c>
      <c r="C65" s="390">
        <v>2</v>
      </c>
      <c r="D65" s="390">
        <v>4</v>
      </c>
      <c r="E65" s="391" t="s">
        <v>83</v>
      </c>
      <c r="F65" s="392">
        <v>500000</v>
      </c>
      <c r="G65" s="392">
        <v>571020</v>
      </c>
      <c r="H65" s="392">
        <f t="shared" si="2"/>
        <v>71020</v>
      </c>
      <c r="I65" s="392">
        <v>508223</v>
      </c>
    </row>
    <row r="66" spans="1:9" ht="14.25" customHeight="1">
      <c r="A66" s="390">
        <v>44093</v>
      </c>
      <c r="B66" s="390">
        <v>4</v>
      </c>
      <c r="C66" s="390">
        <v>2</v>
      </c>
      <c r="D66" s="390">
        <v>4</v>
      </c>
      <c r="E66" s="391" t="s">
        <v>96</v>
      </c>
      <c r="F66" s="392">
        <v>1230000</v>
      </c>
      <c r="G66" s="392">
        <v>2424129</v>
      </c>
      <c r="H66" s="392">
        <f t="shared" si="2"/>
        <v>1194129</v>
      </c>
      <c r="I66" s="392">
        <v>2058117</v>
      </c>
    </row>
    <row r="67" spans="1:9" ht="14.25" customHeight="1">
      <c r="A67" s="390">
        <v>44111</v>
      </c>
      <c r="B67" s="390">
        <v>4</v>
      </c>
      <c r="C67" s="390">
        <v>2</v>
      </c>
      <c r="D67" s="390">
        <v>4</v>
      </c>
      <c r="E67" s="391" t="s">
        <v>87</v>
      </c>
      <c r="F67" s="392">
        <v>350000</v>
      </c>
      <c r="G67" s="392">
        <v>457350</v>
      </c>
      <c r="H67" s="392">
        <f t="shared" si="2"/>
        <v>107350</v>
      </c>
      <c r="I67" s="392">
        <v>483600</v>
      </c>
    </row>
    <row r="68" spans="1:9" ht="14.25" customHeight="1">
      <c r="A68" s="390">
        <v>44112</v>
      </c>
      <c r="B68" s="390">
        <v>4</v>
      </c>
      <c r="C68" s="390">
        <v>2</v>
      </c>
      <c r="D68" s="390">
        <v>4</v>
      </c>
      <c r="E68" s="391" t="s">
        <v>88</v>
      </c>
      <c r="F68" s="392">
        <v>8000000</v>
      </c>
      <c r="G68" s="392">
        <v>9735429</v>
      </c>
      <c r="H68" s="392">
        <f t="shared" si="2"/>
        <v>1735429</v>
      </c>
      <c r="I68" s="392">
        <v>8484900</v>
      </c>
    </row>
    <row r="69" spans="1:9" ht="14.25" customHeight="1">
      <c r="A69" s="390">
        <v>44131</v>
      </c>
      <c r="B69" s="390">
        <v>4</v>
      </c>
      <c r="C69" s="390">
        <v>2</v>
      </c>
      <c r="D69" s="390">
        <v>4</v>
      </c>
      <c r="E69" s="391" t="s">
        <v>94</v>
      </c>
      <c r="F69" s="392">
        <v>141750</v>
      </c>
      <c r="G69" s="392">
        <v>199195</v>
      </c>
      <c r="H69" s="397">
        <f t="shared" si="2"/>
        <v>57445</v>
      </c>
      <c r="I69" s="392">
        <v>131580</v>
      </c>
    </row>
    <row r="70" spans="1:9" s="413" customFormat="1" ht="14.25" hidden="1" customHeight="1">
      <c r="A70" s="408">
        <v>44171</v>
      </c>
      <c r="B70" s="409">
        <v>4</v>
      </c>
      <c r="C70" s="409">
        <v>2</v>
      </c>
      <c r="D70" s="409">
        <v>4</v>
      </c>
      <c r="E70" s="410" t="s">
        <v>97</v>
      </c>
      <c r="F70" s="411">
        <v>0</v>
      </c>
      <c r="G70" s="411">
        <v>0</v>
      </c>
      <c r="H70" s="411">
        <f t="shared" si="2"/>
        <v>0</v>
      </c>
      <c r="I70" s="412"/>
    </row>
    <row r="71" spans="1:9" ht="30.95" customHeight="1">
      <c r="A71" s="573" t="s">
        <v>279</v>
      </c>
      <c r="B71" s="573"/>
      <c r="C71" s="573"/>
      <c r="D71" s="573"/>
      <c r="E71" s="573"/>
      <c r="F71" s="573"/>
      <c r="G71" s="573"/>
      <c r="H71" s="573"/>
      <c r="I71" s="573"/>
    </row>
    <row r="72" spans="1:9" ht="18" customHeight="1">
      <c r="A72" s="574" t="s">
        <v>542</v>
      </c>
      <c r="B72" s="574"/>
      <c r="C72" s="574"/>
      <c r="D72" s="574"/>
      <c r="E72" s="574"/>
      <c r="F72" s="574"/>
      <c r="G72" s="574"/>
      <c r="H72" s="574"/>
      <c r="I72" s="574"/>
    </row>
    <row r="73" spans="1:9" ht="16.5" customHeight="1">
      <c r="A73" s="575" t="s">
        <v>185</v>
      </c>
      <c r="B73" s="576"/>
      <c r="C73" s="576"/>
      <c r="D73" s="576"/>
      <c r="E73" s="577" t="s">
        <v>191</v>
      </c>
      <c r="F73" s="575">
        <v>2013</v>
      </c>
      <c r="G73" s="575"/>
      <c r="H73" s="575"/>
      <c r="I73" s="579" t="s">
        <v>720</v>
      </c>
    </row>
    <row r="74" spans="1:9" ht="15.75" customHeight="1">
      <c r="A74" s="383" t="s">
        <v>186</v>
      </c>
      <c r="B74" s="383" t="s">
        <v>187</v>
      </c>
      <c r="C74" s="383" t="s">
        <v>188</v>
      </c>
      <c r="D74" s="383" t="s">
        <v>189</v>
      </c>
      <c r="E74" s="578"/>
      <c r="F74" s="384" t="s">
        <v>598</v>
      </c>
      <c r="G74" s="384" t="s">
        <v>190</v>
      </c>
      <c r="H74" s="385" t="s">
        <v>600</v>
      </c>
      <c r="I74" s="580"/>
    </row>
    <row r="75" spans="1:9" ht="13.5" customHeight="1">
      <c r="A75" s="390">
        <v>44132</v>
      </c>
      <c r="B75" s="390">
        <v>4</v>
      </c>
      <c r="C75" s="390">
        <v>2</v>
      </c>
      <c r="D75" s="390">
        <v>4</v>
      </c>
      <c r="E75" s="406" t="s">
        <v>90</v>
      </c>
      <c r="F75" s="392">
        <v>26250</v>
      </c>
      <c r="G75" s="392">
        <v>42490</v>
      </c>
      <c r="H75" s="397">
        <f>G75-F75</f>
        <v>16240</v>
      </c>
      <c r="I75" s="392">
        <v>29362</v>
      </c>
    </row>
    <row r="76" spans="1:9" ht="13.5" customHeight="1">
      <c r="A76" s="409">
        <v>44151</v>
      </c>
      <c r="B76" s="409">
        <v>4</v>
      </c>
      <c r="C76" s="409">
        <v>2</v>
      </c>
      <c r="D76" s="409">
        <v>4</v>
      </c>
      <c r="E76" s="410" t="s">
        <v>91</v>
      </c>
      <c r="F76" s="392">
        <v>5000</v>
      </c>
      <c r="G76" s="392">
        <v>6438</v>
      </c>
      <c r="H76" s="397">
        <f>G76-F76</f>
        <v>1438</v>
      </c>
      <c r="I76" s="392">
        <v>3916</v>
      </c>
    </row>
    <row r="77" spans="1:9" ht="13.5" customHeight="1">
      <c r="A77" s="409">
        <v>44152</v>
      </c>
      <c r="B77" s="409">
        <v>4</v>
      </c>
      <c r="C77" s="409">
        <v>2</v>
      </c>
      <c r="D77" s="409">
        <v>4</v>
      </c>
      <c r="E77" s="410" t="s">
        <v>92</v>
      </c>
      <c r="F77" s="392">
        <v>1600000</v>
      </c>
      <c r="G77" s="392">
        <v>1349574</v>
      </c>
      <c r="H77" s="392">
        <f>G77-F77</f>
        <v>-250426</v>
      </c>
      <c r="I77" s="392">
        <v>1371522</v>
      </c>
    </row>
    <row r="78" spans="1:9" ht="13.5" customHeight="1">
      <c r="A78" s="409">
        <v>44153</v>
      </c>
      <c r="B78" s="409">
        <v>4</v>
      </c>
      <c r="C78" s="409">
        <v>2</v>
      </c>
      <c r="D78" s="409">
        <v>4</v>
      </c>
      <c r="E78" s="410" t="s">
        <v>93</v>
      </c>
      <c r="F78" s="392">
        <v>3000000</v>
      </c>
      <c r="G78" s="392">
        <v>3254755</v>
      </c>
      <c r="H78" s="392">
        <f>G78-F78</f>
        <v>254755</v>
      </c>
      <c r="I78" s="392">
        <v>2492495</v>
      </c>
    </row>
    <row r="79" spans="1:9" ht="13.5" customHeight="1">
      <c r="A79" s="414">
        <v>44171</v>
      </c>
      <c r="B79" s="414">
        <v>4</v>
      </c>
      <c r="C79" s="414">
        <v>2</v>
      </c>
      <c r="D79" s="414">
        <v>4</v>
      </c>
      <c r="E79" s="410" t="s">
        <v>97</v>
      </c>
      <c r="F79" s="392">
        <v>57750</v>
      </c>
      <c r="G79" s="392">
        <v>1195076</v>
      </c>
      <c r="H79" s="392">
        <f t="shared" ref="H79:H110" si="3">G79-F79</f>
        <v>1137326</v>
      </c>
      <c r="I79" s="395">
        <v>0</v>
      </c>
    </row>
    <row r="80" spans="1:9" s="413" customFormat="1" ht="14.25" customHeight="1">
      <c r="A80" s="409">
        <v>44172</v>
      </c>
      <c r="B80" s="409">
        <v>4</v>
      </c>
      <c r="C80" s="409">
        <v>2</v>
      </c>
      <c r="D80" s="409">
        <v>4</v>
      </c>
      <c r="E80" s="410" t="s">
        <v>98</v>
      </c>
      <c r="F80" s="392">
        <v>144429</v>
      </c>
      <c r="G80" s="392">
        <v>939758</v>
      </c>
      <c r="H80" s="392">
        <f t="shared" si="3"/>
        <v>795329</v>
      </c>
      <c r="I80" s="392">
        <v>329798</v>
      </c>
    </row>
    <row r="81" spans="1:9" s="413" customFormat="1" ht="14.25" customHeight="1">
      <c r="A81" s="409">
        <v>44191</v>
      </c>
      <c r="B81" s="409">
        <v>4</v>
      </c>
      <c r="C81" s="409">
        <v>2</v>
      </c>
      <c r="D81" s="409">
        <v>4</v>
      </c>
      <c r="E81" s="410" t="s">
        <v>99</v>
      </c>
      <c r="F81" s="392">
        <v>193865</v>
      </c>
      <c r="G81" s="392">
        <v>194415</v>
      </c>
      <c r="H81" s="392">
        <f t="shared" si="3"/>
        <v>550</v>
      </c>
      <c r="I81" s="392">
        <v>156375</v>
      </c>
    </row>
    <row r="82" spans="1:9" s="413" customFormat="1" ht="14.25" customHeight="1">
      <c r="A82" s="415">
        <v>44211</v>
      </c>
      <c r="B82" s="409">
        <v>4</v>
      </c>
      <c r="C82" s="409">
        <v>2</v>
      </c>
      <c r="D82" s="409">
        <v>4</v>
      </c>
      <c r="E82" s="410" t="s">
        <v>86</v>
      </c>
      <c r="F82" s="392">
        <v>576000</v>
      </c>
      <c r="G82" s="392">
        <v>893524</v>
      </c>
      <c r="H82" s="397">
        <f t="shared" si="3"/>
        <v>317524</v>
      </c>
      <c r="I82" s="392">
        <v>359876</v>
      </c>
    </row>
    <row r="83" spans="1:9" s="413" customFormat="1" ht="14.25" customHeight="1">
      <c r="A83" s="415">
        <v>44212</v>
      </c>
      <c r="B83" s="409">
        <v>4</v>
      </c>
      <c r="C83" s="409">
        <v>2</v>
      </c>
      <c r="D83" s="409">
        <v>4</v>
      </c>
      <c r="E83" s="416" t="s">
        <v>89</v>
      </c>
      <c r="F83" s="392">
        <v>3000</v>
      </c>
      <c r="G83" s="392">
        <v>8110</v>
      </c>
      <c r="H83" s="392">
        <f t="shared" si="3"/>
        <v>5110</v>
      </c>
      <c r="I83" s="392">
        <v>3831</v>
      </c>
    </row>
    <row r="84" spans="1:9" s="413" customFormat="1" ht="14.25" hidden="1" customHeight="1">
      <c r="A84" s="409">
        <v>44901</v>
      </c>
      <c r="B84" s="409">
        <v>4</v>
      </c>
      <c r="C84" s="409">
        <v>2</v>
      </c>
      <c r="D84" s="409">
        <v>4</v>
      </c>
      <c r="E84" s="410" t="s">
        <v>100</v>
      </c>
      <c r="F84" s="395">
        <v>0</v>
      </c>
      <c r="G84" s="395">
        <v>0</v>
      </c>
      <c r="H84" s="392">
        <f t="shared" si="3"/>
        <v>0</v>
      </c>
      <c r="I84" s="400">
        <v>0</v>
      </c>
    </row>
    <row r="85" spans="1:9" s="413" customFormat="1" ht="14.25" hidden="1" customHeight="1">
      <c r="A85" s="409">
        <v>44902</v>
      </c>
      <c r="B85" s="409">
        <v>4</v>
      </c>
      <c r="C85" s="409">
        <v>2</v>
      </c>
      <c r="D85" s="409">
        <v>4</v>
      </c>
      <c r="E85" s="410" t="s">
        <v>101</v>
      </c>
      <c r="F85" s="400">
        <v>0</v>
      </c>
      <c r="G85" s="400">
        <v>0</v>
      </c>
      <c r="H85" s="400">
        <f t="shared" si="3"/>
        <v>0</v>
      </c>
      <c r="I85" s="400">
        <v>0</v>
      </c>
    </row>
    <row r="86" spans="1:9" s="413" customFormat="1" ht="14.25" customHeight="1">
      <c r="A86" s="409">
        <v>44904</v>
      </c>
      <c r="B86" s="409">
        <v>4</v>
      </c>
      <c r="C86" s="409">
        <v>2</v>
      </c>
      <c r="D86" s="409">
        <v>4</v>
      </c>
      <c r="E86" s="410" t="s">
        <v>77</v>
      </c>
      <c r="F86" s="392">
        <v>780000</v>
      </c>
      <c r="G86" s="392">
        <v>543125</v>
      </c>
      <c r="H86" s="392">
        <f t="shared" si="3"/>
        <v>-236875</v>
      </c>
      <c r="I86" s="392">
        <v>703387</v>
      </c>
    </row>
    <row r="87" spans="1:9" s="413" customFormat="1" ht="14.25" customHeight="1">
      <c r="A87" s="409">
        <v>44905</v>
      </c>
      <c r="B87" s="409">
        <v>4</v>
      </c>
      <c r="C87" s="409">
        <v>2</v>
      </c>
      <c r="D87" s="409">
        <v>4</v>
      </c>
      <c r="E87" s="410" t="s">
        <v>679</v>
      </c>
      <c r="F87" s="392">
        <v>83500</v>
      </c>
      <c r="G87" s="392">
        <v>86941</v>
      </c>
      <c r="H87" s="392">
        <f t="shared" si="3"/>
        <v>3441</v>
      </c>
      <c r="I87" s="392">
        <v>112056</v>
      </c>
    </row>
    <row r="88" spans="1:9" s="413" customFormat="1" ht="14.25" customHeight="1">
      <c r="A88" s="409">
        <v>44908</v>
      </c>
      <c r="B88" s="409">
        <v>4</v>
      </c>
      <c r="C88" s="409">
        <v>2</v>
      </c>
      <c r="D88" s="409">
        <v>4</v>
      </c>
      <c r="E88" s="410" t="s">
        <v>102</v>
      </c>
      <c r="F88" s="392">
        <v>290000</v>
      </c>
      <c r="G88" s="392">
        <v>261418</v>
      </c>
      <c r="H88" s="392">
        <f t="shared" si="3"/>
        <v>-28582</v>
      </c>
      <c r="I88" s="392">
        <v>256116</v>
      </c>
    </row>
    <row r="89" spans="1:9" s="419" customFormat="1" ht="14.25" customHeight="1">
      <c r="A89" s="417"/>
      <c r="B89" s="417"/>
      <c r="C89" s="417">
        <v>3</v>
      </c>
      <c r="D89" s="417">
        <v>4</v>
      </c>
      <c r="E89" s="418" t="s">
        <v>103</v>
      </c>
      <c r="F89" s="388">
        <f>F90+F136</f>
        <v>51875230</v>
      </c>
      <c r="G89" s="388">
        <f>G90+G136</f>
        <v>52604109</v>
      </c>
      <c r="H89" s="388">
        <f t="shared" si="3"/>
        <v>728879</v>
      </c>
      <c r="I89" s="388">
        <f>I90+I136</f>
        <v>45020826</v>
      </c>
    </row>
    <row r="90" spans="1:9" s="419" customFormat="1" ht="14.25" customHeight="1">
      <c r="A90" s="417"/>
      <c r="B90" s="417">
        <v>1</v>
      </c>
      <c r="C90" s="417">
        <v>3</v>
      </c>
      <c r="D90" s="417">
        <v>4</v>
      </c>
      <c r="E90" s="418" t="s">
        <v>104</v>
      </c>
      <c r="F90" s="388">
        <f>SUM(F91:F135)</f>
        <v>51384380</v>
      </c>
      <c r="G90" s="388">
        <f>SUM(G91:G135)</f>
        <v>52006228</v>
      </c>
      <c r="H90" s="388">
        <f t="shared" si="3"/>
        <v>621848</v>
      </c>
      <c r="I90" s="388">
        <f>SUM(I91:I135)</f>
        <v>44489031</v>
      </c>
    </row>
    <row r="91" spans="1:9" s="413" customFormat="1" ht="14.1" hidden="1" customHeight="1">
      <c r="A91" s="409">
        <v>40132</v>
      </c>
      <c r="B91" s="409">
        <v>1</v>
      </c>
      <c r="C91" s="409">
        <v>3</v>
      </c>
      <c r="D91" s="409">
        <v>4</v>
      </c>
      <c r="E91" s="410" t="s">
        <v>149</v>
      </c>
      <c r="F91" s="397">
        <v>0</v>
      </c>
      <c r="G91" s="397"/>
      <c r="H91" s="397">
        <f t="shared" si="3"/>
        <v>0</v>
      </c>
      <c r="I91" s="397"/>
    </row>
    <row r="92" spans="1:9" s="413" customFormat="1" hidden="1">
      <c r="A92" s="409">
        <v>40135</v>
      </c>
      <c r="B92" s="409">
        <v>1</v>
      </c>
      <c r="C92" s="409">
        <v>3</v>
      </c>
      <c r="D92" s="409">
        <v>4</v>
      </c>
      <c r="E92" s="410" t="s">
        <v>152</v>
      </c>
      <c r="F92" s="397">
        <v>0</v>
      </c>
      <c r="G92" s="392">
        <v>0</v>
      </c>
      <c r="H92" s="392">
        <f t="shared" si="3"/>
        <v>0</v>
      </c>
      <c r="I92" s="392">
        <v>0</v>
      </c>
    </row>
    <row r="93" spans="1:9" s="413" customFormat="1" hidden="1">
      <c r="A93" s="409">
        <v>40136</v>
      </c>
      <c r="B93" s="409">
        <v>1</v>
      </c>
      <c r="C93" s="409">
        <v>3</v>
      </c>
      <c r="D93" s="409">
        <v>4</v>
      </c>
      <c r="E93" s="410" t="s">
        <v>210</v>
      </c>
      <c r="F93" s="405">
        <v>0</v>
      </c>
      <c r="G93" s="405"/>
      <c r="H93" s="397">
        <f t="shared" si="3"/>
        <v>0</v>
      </c>
      <c r="I93" s="405"/>
    </row>
    <row r="94" spans="1:9" s="413" customFormat="1" ht="14.25" customHeight="1">
      <c r="A94" s="409">
        <v>41011</v>
      </c>
      <c r="B94" s="409">
        <v>1</v>
      </c>
      <c r="C94" s="409">
        <v>3</v>
      </c>
      <c r="D94" s="409">
        <v>4</v>
      </c>
      <c r="E94" s="410" t="s">
        <v>105</v>
      </c>
      <c r="F94" s="392">
        <v>550000</v>
      </c>
      <c r="G94" s="392">
        <v>466034</v>
      </c>
      <c r="H94" s="397">
        <f t="shared" si="3"/>
        <v>-83966</v>
      </c>
      <c r="I94" s="392">
        <v>475346</v>
      </c>
    </row>
    <row r="95" spans="1:9" s="413" customFormat="1" ht="14.25" customHeight="1">
      <c r="A95" s="409">
        <v>41012</v>
      </c>
      <c r="B95" s="409">
        <v>1</v>
      </c>
      <c r="C95" s="409">
        <v>3</v>
      </c>
      <c r="D95" s="409">
        <v>4</v>
      </c>
      <c r="E95" s="410" t="s">
        <v>107</v>
      </c>
      <c r="F95" s="392">
        <v>9800000</v>
      </c>
      <c r="G95" s="392">
        <v>9155804</v>
      </c>
      <c r="H95" s="397">
        <f t="shared" si="3"/>
        <v>-644196</v>
      </c>
      <c r="I95" s="392">
        <v>9298805</v>
      </c>
    </row>
    <row r="96" spans="1:9" s="413" customFormat="1" ht="14.25" customHeight="1">
      <c r="A96" s="409">
        <v>41013</v>
      </c>
      <c r="B96" s="409">
        <v>1</v>
      </c>
      <c r="C96" s="409">
        <v>3</v>
      </c>
      <c r="D96" s="409">
        <v>4</v>
      </c>
      <c r="E96" s="410" t="s">
        <v>108</v>
      </c>
      <c r="F96" s="392">
        <v>1425000</v>
      </c>
      <c r="G96" s="392">
        <v>1399255</v>
      </c>
      <c r="H96" s="392">
        <f t="shared" si="3"/>
        <v>-25745</v>
      </c>
      <c r="I96" s="392">
        <v>1403112</v>
      </c>
    </row>
    <row r="97" spans="1:9" s="413" customFormat="1" ht="14.25" customHeight="1">
      <c r="A97" s="409">
        <v>41014</v>
      </c>
      <c r="B97" s="409">
        <v>1</v>
      </c>
      <c r="C97" s="409">
        <v>3</v>
      </c>
      <c r="D97" s="409">
        <v>4</v>
      </c>
      <c r="E97" s="410" t="s">
        <v>110</v>
      </c>
      <c r="F97" s="392">
        <v>15000</v>
      </c>
      <c r="G97" s="392">
        <v>11636</v>
      </c>
      <c r="H97" s="392">
        <f t="shared" si="3"/>
        <v>-3364</v>
      </c>
      <c r="I97" s="392">
        <v>11339</v>
      </c>
    </row>
    <row r="98" spans="1:9" s="413" customFormat="1" ht="14.25" customHeight="1">
      <c r="A98" s="409">
        <v>41015</v>
      </c>
      <c r="B98" s="409">
        <v>1</v>
      </c>
      <c r="C98" s="409">
        <v>3</v>
      </c>
      <c r="D98" s="409">
        <v>4</v>
      </c>
      <c r="E98" s="410" t="s">
        <v>113</v>
      </c>
      <c r="F98" s="392">
        <v>5000</v>
      </c>
      <c r="G98" s="392">
        <v>419</v>
      </c>
      <c r="H98" s="392">
        <f t="shared" si="3"/>
        <v>-4581</v>
      </c>
      <c r="I98" s="400">
        <v>0</v>
      </c>
    </row>
    <row r="99" spans="1:9" s="413" customFormat="1" ht="14.25" customHeight="1">
      <c r="A99" s="409">
        <v>41016</v>
      </c>
      <c r="B99" s="409">
        <v>1</v>
      </c>
      <c r="C99" s="409">
        <v>3</v>
      </c>
      <c r="D99" s="409">
        <v>4</v>
      </c>
      <c r="E99" s="410" t="s">
        <v>109</v>
      </c>
      <c r="F99" s="392">
        <v>10000</v>
      </c>
      <c r="G99" s="392">
        <v>26283</v>
      </c>
      <c r="H99" s="392">
        <f t="shared" si="3"/>
        <v>16283</v>
      </c>
      <c r="I99" s="392">
        <v>22289</v>
      </c>
    </row>
    <row r="100" spans="1:9" s="413" customFormat="1" ht="14.25" customHeight="1">
      <c r="A100" s="409">
        <v>41017</v>
      </c>
      <c r="B100" s="409">
        <v>1</v>
      </c>
      <c r="C100" s="409">
        <v>3</v>
      </c>
      <c r="D100" s="409">
        <v>4</v>
      </c>
      <c r="E100" s="410" t="s">
        <v>106</v>
      </c>
      <c r="F100" s="392">
        <v>1040000</v>
      </c>
      <c r="G100" s="392">
        <v>1100859</v>
      </c>
      <c r="H100" s="392">
        <f t="shared" si="3"/>
        <v>60859</v>
      </c>
      <c r="I100" s="392">
        <v>1034283</v>
      </c>
    </row>
    <row r="101" spans="1:9" s="413" customFormat="1" ht="14.25" customHeight="1">
      <c r="A101" s="409">
        <v>41018</v>
      </c>
      <c r="B101" s="409">
        <v>1</v>
      </c>
      <c r="C101" s="409">
        <v>3</v>
      </c>
      <c r="D101" s="409">
        <v>4</v>
      </c>
      <c r="E101" s="410" t="s">
        <v>111</v>
      </c>
      <c r="F101" s="392">
        <v>310000</v>
      </c>
      <c r="G101" s="392">
        <v>240736</v>
      </c>
      <c r="H101" s="392">
        <f t="shared" si="3"/>
        <v>-69264</v>
      </c>
      <c r="I101" s="392">
        <v>286800</v>
      </c>
    </row>
    <row r="102" spans="1:9" s="413" customFormat="1" ht="14.25" customHeight="1">
      <c r="A102" s="409">
        <v>41019</v>
      </c>
      <c r="B102" s="409">
        <v>1</v>
      </c>
      <c r="C102" s="409">
        <v>3</v>
      </c>
      <c r="D102" s="409">
        <v>4</v>
      </c>
      <c r="E102" s="410" t="s">
        <v>112</v>
      </c>
      <c r="F102" s="392">
        <v>270000</v>
      </c>
      <c r="G102" s="392">
        <v>270000</v>
      </c>
      <c r="H102" s="395">
        <f t="shared" si="3"/>
        <v>0</v>
      </c>
      <c r="I102" s="392">
        <v>270000</v>
      </c>
    </row>
    <row r="103" spans="1:9" s="413" customFormat="1" ht="14.25" customHeight="1">
      <c r="A103" s="409">
        <v>41020</v>
      </c>
      <c r="B103" s="409">
        <v>1</v>
      </c>
      <c r="C103" s="409">
        <v>3</v>
      </c>
      <c r="D103" s="409">
        <v>4</v>
      </c>
      <c r="E103" s="410" t="s">
        <v>680</v>
      </c>
      <c r="F103" s="392">
        <v>440000</v>
      </c>
      <c r="G103" s="392">
        <v>421290</v>
      </c>
      <c r="H103" s="392">
        <f t="shared" si="3"/>
        <v>-18710</v>
      </c>
      <c r="I103" s="392">
        <v>447251</v>
      </c>
    </row>
    <row r="104" spans="1:9" s="413" customFormat="1" ht="14.25" customHeight="1">
      <c r="A104" s="409">
        <v>41021</v>
      </c>
      <c r="B104" s="409">
        <v>1</v>
      </c>
      <c r="C104" s="409">
        <v>3</v>
      </c>
      <c r="D104" s="409">
        <v>4</v>
      </c>
      <c r="E104" s="410" t="s">
        <v>114</v>
      </c>
      <c r="F104" s="392">
        <v>150000</v>
      </c>
      <c r="G104" s="392">
        <v>69600</v>
      </c>
      <c r="H104" s="392">
        <f t="shared" si="3"/>
        <v>-80400</v>
      </c>
      <c r="I104" s="392">
        <v>116493</v>
      </c>
    </row>
    <row r="105" spans="1:9" s="413" customFormat="1" ht="14.25" customHeight="1">
      <c r="A105" s="409">
        <v>41023</v>
      </c>
      <c r="B105" s="409">
        <v>1</v>
      </c>
      <c r="C105" s="409">
        <v>3</v>
      </c>
      <c r="D105" s="409">
        <v>4</v>
      </c>
      <c r="E105" s="410" t="s">
        <v>349</v>
      </c>
      <c r="F105" s="392">
        <v>35000</v>
      </c>
      <c r="G105" s="392">
        <v>35184</v>
      </c>
      <c r="H105" s="392">
        <f t="shared" si="3"/>
        <v>184</v>
      </c>
      <c r="I105" s="392">
        <v>35254</v>
      </c>
    </row>
    <row r="106" spans="1:9" s="413" customFormat="1" ht="14.25" customHeight="1">
      <c r="A106" s="409">
        <v>41024</v>
      </c>
      <c r="B106" s="409">
        <v>1</v>
      </c>
      <c r="C106" s="409">
        <v>3</v>
      </c>
      <c r="D106" s="409">
        <v>4</v>
      </c>
      <c r="E106" s="410" t="s">
        <v>350</v>
      </c>
      <c r="F106" s="392">
        <v>85000</v>
      </c>
      <c r="G106" s="392">
        <v>102261</v>
      </c>
      <c r="H106" s="392">
        <f t="shared" si="3"/>
        <v>17261</v>
      </c>
      <c r="I106" s="392">
        <v>102063</v>
      </c>
    </row>
    <row r="107" spans="1:9" s="413" customFormat="1" ht="14.25" customHeight="1">
      <c r="A107" s="409">
        <v>41025</v>
      </c>
      <c r="B107" s="409">
        <v>1</v>
      </c>
      <c r="C107" s="409">
        <v>3</v>
      </c>
      <c r="D107" s="409">
        <v>4</v>
      </c>
      <c r="E107" s="410" t="s">
        <v>351</v>
      </c>
      <c r="F107" s="392">
        <v>105000</v>
      </c>
      <c r="G107" s="392">
        <v>98517</v>
      </c>
      <c r="H107" s="392">
        <f t="shared" si="3"/>
        <v>-6483</v>
      </c>
      <c r="I107" s="392">
        <v>103530</v>
      </c>
    </row>
    <row r="108" spans="1:9" s="413" customFormat="1" ht="14.25" customHeight="1">
      <c r="A108" s="409">
        <v>41026</v>
      </c>
      <c r="B108" s="409">
        <v>1</v>
      </c>
      <c r="C108" s="409">
        <v>3</v>
      </c>
      <c r="D108" s="409">
        <v>4</v>
      </c>
      <c r="E108" s="410" t="s">
        <v>352</v>
      </c>
      <c r="F108" s="392">
        <v>155000</v>
      </c>
      <c r="G108" s="392">
        <v>102315</v>
      </c>
      <c r="H108" s="392">
        <f t="shared" si="3"/>
        <v>-52685</v>
      </c>
      <c r="I108" s="392">
        <v>135396</v>
      </c>
    </row>
    <row r="109" spans="1:9" s="413" customFormat="1" ht="14.25" customHeight="1">
      <c r="A109" s="409">
        <v>41031</v>
      </c>
      <c r="B109" s="409">
        <v>1</v>
      </c>
      <c r="C109" s="409">
        <v>3</v>
      </c>
      <c r="D109" s="409">
        <v>4</v>
      </c>
      <c r="E109" s="410" t="s">
        <v>115</v>
      </c>
      <c r="F109" s="392">
        <v>450000</v>
      </c>
      <c r="G109" s="392">
        <v>1131140</v>
      </c>
      <c r="H109" s="392">
        <f t="shared" si="3"/>
        <v>681140</v>
      </c>
      <c r="I109" s="392">
        <v>767959</v>
      </c>
    </row>
    <row r="110" spans="1:9" s="413" customFormat="1" ht="14.25" customHeight="1">
      <c r="A110" s="409">
        <v>41032</v>
      </c>
      <c r="B110" s="409">
        <v>1</v>
      </c>
      <c r="C110" s="409">
        <v>3</v>
      </c>
      <c r="D110" s="409">
        <v>4</v>
      </c>
      <c r="E110" s="410" t="s">
        <v>116</v>
      </c>
      <c r="F110" s="392">
        <v>350000</v>
      </c>
      <c r="G110" s="392">
        <v>330142</v>
      </c>
      <c r="H110" s="392">
        <f t="shared" si="3"/>
        <v>-19858</v>
      </c>
      <c r="I110" s="392">
        <v>375474</v>
      </c>
    </row>
    <row r="111" spans="1:9" s="413" customFormat="1" ht="14.25" customHeight="1">
      <c r="A111" s="409">
        <v>41033</v>
      </c>
      <c r="B111" s="409">
        <v>1</v>
      </c>
      <c r="C111" s="409">
        <v>3</v>
      </c>
      <c r="D111" s="409">
        <v>4</v>
      </c>
      <c r="E111" s="410" t="s">
        <v>117</v>
      </c>
      <c r="F111" s="392">
        <v>350000</v>
      </c>
      <c r="G111" s="392">
        <v>301212</v>
      </c>
      <c r="H111" s="392">
        <f t="shared" ref="H111:H127" si="4">G111-F111</f>
        <v>-48788</v>
      </c>
      <c r="I111" s="392">
        <v>225104</v>
      </c>
    </row>
    <row r="112" spans="1:9" s="413" customFormat="1" ht="14.25" customHeight="1">
      <c r="A112" s="409">
        <v>41034</v>
      </c>
      <c r="B112" s="409">
        <v>1</v>
      </c>
      <c r="C112" s="409">
        <v>3</v>
      </c>
      <c r="D112" s="409">
        <v>4</v>
      </c>
      <c r="E112" s="410" t="s">
        <v>118</v>
      </c>
      <c r="F112" s="392">
        <v>1500000</v>
      </c>
      <c r="G112" s="392">
        <v>879913</v>
      </c>
      <c r="H112" s="392">
        <f t="shared" si="4"/>
        <v>-620087</v>
      </c>
      <c r="I112" s="392">
        <v>1035747</v>
      </c>
    </row>
    <row r="113" spans="1:9" s="413" customFormat="1" ht="14.25" customHeight="1">
      <c r="A113" s="409">
        <v>41035</v>
      </c>
      <c r="B113" s="409">
        <v>1</v>
      </c>
      <c r="C113" s="409">
        <v>3</v>
      </c>
      <c r="D113" s="409">
        <v>4</v>
      </c>
      <c r="E113" s="410" t="s">
        <v>119</v>
      </c>
      <c r="F113" s="392">
        <v>2000000</v>
      </c>
      <c r="G113" s="392">
        <v>1918800</v>
      </c>
      <c r="H113" s="392">
        <f t="shared" si="4"/>
        <v>-81200</v>
      </c>
      <c r="I113" s="392">
        <v>1964210</v>
      </c>
    </row>
    <row r="114" spans="1:9" s="413" customFormat="1">
      <c r="A114" s="409">
        <v>41051</v>
      </c>
      <c r="B114" s="409">
        <v>1</v>
      </c>
      <c r="C114" s="409">
        <v>3</v>
      </c>
      <c r="D114" s="409">
        <v>4</v>
      </c>
      <c r="E114" s="410" t="s">
        <v>120</v>
      </c>
      <c r="F114" s="392">
        <v>5507673</v>
      </c>
      <c r="G114" s="392">
        <v>4590131</v>
      </c>
      <c r="H114" s="392">
        <f t="shared" si="4"/>
        <v>-917542</v>
      </c>
      <c r="I114" s="395">
        <v>0</v>
      </c>
    </row>
    <row r="115" spans="1:9" s="413" customFormat="1" ht="14.25" customHeight="1">
      <c r="A115" s="409">
        <v>41052</v>
      </c>
      <c r="B115" s="409">
        <v>1</v>
      </c>
      <c r="C115" s="409">
        <v>3</v>
      </c>
      <c r="D115" s="409">
        <v>4</v>
      </c>
      <c r="E115" s="410" t="s">
        <v>121</v>
      </c>
      <c r="F115" s="392">
        <v>958400</v>
      </c>
      <c r="G115" s="392">
        <v>995111</v>
      </c>
      <c r="H115" s="392">
        <f t="shared" si="4"/>
        <v>36711</v>
      </c>
      <c r="I115" s="392">
        <v>6892</v>
      </c>
    </row>
    <row r="116" spans="1:9" s="413" customFormat="1" ht="14.1" customHeight="1">
      <c r="A116" s="409">
        <v>41053</v>
      </c>
      <c r="B116" s="409">
        <v>1</v>
      </c>
      <c r="C116" s="409">
        <v>3</v>
      </c>
      <c r="D116" s="409">
        <v>4</v>
      </c>
      <c r="E116" s="416" t="s">
        <v>122</v>
      </c>
      <c r="F116" s="392">
        <v>847084</v>
      </c>
      <c r="G116" s="392">
        <v>1463716</v>
      </c>
      <c r="H116" s="392">
        <f t="shared" si="4"/>
        <v>616632</v>
      </c>
      <c r="I116" s="395">
        <v>0</v>
      </c>
    </row>
    <row r="117" spans="1:9" s="413" customFormat="1" ht="14.1" customHeight="1">
      <c r="A117" s="409">
        <v>41054</v>
      </c>
      <c r="B117" s="409">
        <v>1</v>
      </c>
      <c r="C117" s="409">
        <v>3</v>
      </c>
      <c r="D117" s="409">
        <v>4</v>
      </c>
      <c r="E117" s="410" t="s">
        <v>123</v>
      </c>
      <c r="F117" s="392">
        <v>31500</v>
      </c>
      <c r="G117" s="395">
        <v>0</v>
      </c>
      <c r="H117" s="392">
        <f t="shared" si="4"/>
        <v>-31500</v>
      </c>
      <c r="I117" s="395">
        <v>0</v>
      </c>
    </row>
    <row r="118" spans="1:9" s="413" customFormat="1" ht="14.25" customHeight="1">
      <c r="A118" s="409">
        <v>41055</v>
      </c>
      <c r="B118" s="409">
        <v>1</v>
      </c>
      <c r="C118" s="409">
        <v>3</v>
      </c>
      <c r="D118" s="409">
        <v>4</v>
      </c>
      <c r="E118" s="410" t="s">
        <v>124</v>
      </c>
      <c r="F118" s="392">
        <v>55000</v>
      </c>
      <c r="G118" s="392">
        <v>60634</v>
      </c>
      <c r="H118" s="392">
        <f t="shared" si="4"/>
        <v>5634</v>
      </c>
      <c r="I118" s="392">
        <v>58903</v>
      </c>
    </row>
    <row r="119" spans="1:9" s="413" customFormat="1" ht="14.1" hidden="1" customHeight="1">
      <c r="A119" s="409">
        <v>41056</v>
      </c>
      <c r="B119" s="409">
        <v>1</v>
      </c>
      <c r="C119" s="409">
        <v>3</v>
      </c>
      <c r="D119" s="409">
        <v>4</v>
      </c>
      <c r="E119" s="410" t="s">
        <v>125</v>
      </c>
      <c r="F119" s="396"/>
      <c r="G119" s="396"/>
      <c r="H119" s="396">
        <f t="shared" si="4"/>
        <v>0</v>
      </c>
      <c r="I119" s="396"/>
    </row>
    <row r="120" spans="1:9" s="413" customFormat="1" ht="14.25" customHeight="1">
      <c r="A120" s="409">
        <v>41071</v>
      </c>
      <c r="B120" s="409">
        <v>1</v>
      </c>
      <c r="C120" s="409">
        <v>3</v>
      </c>
      <c r="D120" s="409">
        <v>4</v>
      </c>
      <c r="E120" s="410" t="s">
        <v>126</v>
      </c>
      <c r="F120" s="392">
        <v>1514164</v>
      </c>
      <c r="G120" s="392">
        <v>1488855</v>
      </c>
      <c r="H120" s="392">
        <f t="shared" si="4"/>
        <v>-25309</v>
      </c>
      <c r="I120" s="392">
        <v>59</v>
      </c>
    </row>
    <row r="121" spans="1:9" s="413" customFormat="1" ht="14.25" customHeight="1">
      <c r="A121" s="409">
        <v>41072</v>
      </c>
      <c r="B121" s="409">
        <v>1</v>
      </c>
      <c r="C121" s="409">
        <v>3</v>
      </c>
      <c r="D121" s="409">
        <v>4</v>
      </c>
      <c r="E121" s="410" t="s">
        <v>127</v>
      </c>
      <c r="F121" s="395">
        <v>0</v>
      </c>
      <c r="G121" s="392">
        <v>-3177</v>
      </c>
      <c r="H121" s="392">
        <f t="shared" si="4"/>
        <v>-3177</v>
      </c>
      <c r="I121" s="395">
        <v>0</v>
      </c>
    </row>
    <row r="122" spans="1:9" s="413" customFormat="1" ht="14.25" customHeight="1">
      <c r="A122" s="409">
        <v>41073</v>
      </c>
      <c r="B122" s="409">
        <v>1</v>
      </c>
      <c r="C122" s="409">
        <v>3</v>
      </c>
      <c r="D122" s="409">
        <v>4</v>
      </c>
      <c r="E122" s="410" t="s">
        <v>128</v>
      </c>
      <c r="F122" s="392">
        <v>13993351</v>
      </c>
      <c r="G122" s="392">
        <v>17525693</v>
      </c>
      <c r="H122" s="392">
        <f t="shared" si="4"/>
        <v>3532342</v>
      </c>
      <c r="I122" s="392">
        <v>18670842</v>
      </c>
    </row>
    <row r="123" spans="1:9" s="413" customFormat="1" ht="14.25" customHeight="1">
      <c r="A123" s="409">
        <v>41091</v>
      </c>
      <c r="B123" s="409">
        <v>1</v>
      </c>
      <c r="C123" s="409">
        <v>3</v>
      </c>
      <c r="D123" s="409">
        <v>4</v>
      </c>
      <c r="E123" s="410" t="s">
        <v>129</v>
      </c>
      <c r="F123" s="395">
        <v>1500</v>
      </c>
      <c r="G123" s="392">
        <v>67213</v>
      </c>
      <c r="H123" s="392">
        <f t="shared" si="4"/>
        <v>65713</v>
      </c>
      <c r="I123" s="392">
        <v>116478</v>
      </c>
    </row>
    <row r="124" spans="1:9" s="413" customFormat="1" ht="14.25" customHeight="1">
      <c r="A124" s="409">
        <v>41111</v>
      </c>
      <c r="B124" s="409">
        <v>1</v>
      </c>
      <c r="C124" s="409">
        <v>3</v>
      </c>
      <c r="D124" s="409">
        <v>4</v>
      </c>
      <c r="E124" s="410" t="s">
        <v>130</v>
      </c>
      <c r="F124" s="392">
        <v>97179</v>
      </c>
      <c r="G124" s="392">
        <v>108192</v>
      </c>
      <c r="H124" s="392">
        <f t="shared" si="4"/>
        <v>11013</v>
      </c>
      <c r="I124" s="392">
        <v>101690</v>
      </c>
    </row>
    <row r="125" spans="1:9" s="413" customFormat="1" ht="14.25" customHeight="1">
      <c r="A125" s="409">
        <v>41112</v>
      </c>
      <c r="B125" s="409">
        <v>1</v>
      </c>
      <c r="C125" s="409">
        <v>3</v>
      </c>
      <c r="D125" s="409">
        <v>4</v>
      </c>
      <c r="E125" s="410" t="s">
        <v>131</v>
      </c>
      <c r="F125" s="392">
        <v>847086</v>
      </c>
      <c r="G125" s="392">
        <v>1089257</v>
      </c>
      <c r="H125" s="392">
        <f t="shared" si="4"/>
        <v>242171</v>
      </c>
      <c r="I125" s="392">
        <v>1008772</v>
      </c>
    </row>
    <row r="126" spans="1:9" s="413" customFormat="1" ht="14.25" customHeight="1">
      <c r="A126" s="409">
        <v>41151</v>
      </c>
      <c r="B126" s="409">
        <v>1</v>
      </c>
      <c r="C126" s="409">
        <v>3</v>
      </c>
      <c r="D126" s="409">
        <v>4</v>
      </c>
      <c r="E126" s="410" t="s">
        <v>133</v>
      </c>
      <c r="F126" s="392">
        <v>586000</v>
      </c>
      <c r="G126" s="392">
        <v>561745</v>
      </c>
      <c r="H126" s="392">
        <f t="shared" si="4"/>
        <v>-24255</v>
      </c>
      <c r="I126" s="392">
        <v>579646</v>
      </c>
    </row>
    <row r="127" spans="1:9" s="413" customFormat="1" ht="14.25" customHeight="1">
      <c r="A127" s="409">
        <v>41171</v>
      </c>
      <c r="B127" s="409">
        <v>1</v>
      </c>
      <c r="C127" s="409">
        <v>3</v>
      </c>
      <c r="D127" s="409">
        <v>4</v>
      </c>
      <c r="E127" s="410" t="s">
        <v>136</v>
      </c>
      <c r="F127" s="392">
        <v>3200000</v>
      </c>
      <c r="G127" s="392">
        <v>3989825</v>
      </c>
      <c r="H127" s="392">
        <f t="shared" si="4"/>
        <v>789825</v>
      </c>
      <c r="I127" s="392">
        <v>4478681</v>
      </c>
    </row>
    <row r="128" spans="1:9" s="413" customFormat="1" ht="15" hidden="1" customHeight="1">
      <c r="A128" s="409">
        <v>41191</v>
      </c>
      <c r="B128" s="409">
        <v>1</v>
      </c>
      <c r="C128" s="409">
        <v>3</v>
      </c>
      <c r="D128" s="409">
        <v>4</v>
      </c>
      <c r="E128" s="410" t="s">
        <v>140</v>
      </c>
      <c r="F128" s="420"/>
      <c r="G128" s="392"/>
      <c r="H128" s="420">
        <v>0</v>
      </c>
      <c r="I128" s="420"/>
    </row>
    <row r="129" spans="1:9" s="413" customFormat="1" ht="14.25" customHeight="1">
      <c r="A129" s="409">
        <v>41212</v>
      </c>
      <c r="B129" s="409">
        <v>1</v>
      </c>
      <c r="C129" s="409">
        <v>3</v>
      </c>
      <c r="D129" s="409">
        <v>4</v>
      </c>
      <c r="E129" s="410" t="s">
        <v>132</v>
      </c>
      <c r="F129" s="392">
        <v>3820000</v>
      </c>
      <c r="G129" s="392">
        <v>1019923</v>
      </c>
      <c r="H129" s="392">
        <f t="shared" ref="H129:H165" si="5">G129-F129</f>
        <v>-2800077</v>
      </c>
      <c r="I129" s="392">
        <v>580937</v>
      </c>
    </row>
    <row r="130" spans="1:9" s="413" customFormat="1" ht="14.25" customHeight="1">
      <c r="A130" s="409">
        <v>41231</v>
      </c>
      <c r="B130" s="409">
        <v>1</v>
      </c>
      <c r="C130" s="409">
        <v>3</v>
      </c>
      <c r="D130" s="409">
        <v>4</v>
      </c>
      <c r="E130" s="410" t="s">
        <v>137</v>
      </c>
      <c r="F130" s="392">
        <v>20000</v>
      </c>
      <c r="G130" s="395">
        <v>0</v>
      </c>
      <c r="H130" s="392">
        <f t="shared" si="5"/>
        <v>-20000</v>
      </c>
      <c r="I130" s="400">
        <v>0</v>
      </c>
    </row>
    <row r="131" spans="1:9" s="413" customFormat="1" ht="14.25" customHeight="1">
      <c r="A131" s="409">
        <v>41232</v>
      </c>
      <c r="B131" s="409">
        <v>1</v>
      </c>
      <c r="C131" s="409">
        <v>3</v>
      </c>
      <c r="D131" s="409">
        <v>4</v>
      </c>
      <c r="E131" s="410" t="s">
        <v>138</v>
      </c>
      <c r="F131" s="392">
        <v>150000</v>
      </c>
      <c r="G131" s="392">
        <v>81671</v>
      </c>
      <c r="H131" s="392">
        <f t="shared" si="5"/>
        <v>-68329</v>
      </c>
      <c r="I131" s="392">
        <v>70688</v>
      </c>
    </row>
    <row r="132" spans="1:9" s="413" customFormat="1" ht="14.25" customHeight="1">
      <c r="A132" s="409">
        <v>41901</v>
      </c>
      <c r="B132" s="409">
        <v>1</v>
      </c>
      <c r="C132" s="409">
        <v>3</v>
      </c>
      <c r="D132" s="409">
        <v>4</v>
      </c>
      <c r="E132" s="410" t="s">
        <v>134</v>
      </c>
      <c r="F132" s="392">
        <v>627943</v>
      </c>
      <c r="G132" s="392">
        <v>695993</v>
      </c>
      <c r="H132" s="392">
        <f t="shared" si="5"/>
        <v>68050</v>
      </c>
      <c r="I132" s="392">
        <v>507133</v>
      </c>
    </row>
    <row r="133" spans="1:9" s="413" customFormat="1" ht="14.25" customHeight="1">
      <c r="A133" s="409">
        <v>41902</v>
      </c>
      <c r="B133" s="409">
        <v>1</v>
      </c>
      <c r="C133" s="409">
        <v>3</v>
      </c>
      <c r="D133" s="409">
        <v>4</v>
      </c>
      <c r="E133" s="410" t="s">
        <v>135</v>
      </c>
      <c r="F133" s="392">
        <v>27500</v>
      </c>
      <c r="G133" s="392">
        <v>28996</v>
      </c>
      <c r="H133" s="392">
        <f t="shared" si="5"/>
        <v>1496</v>
      </c>
      <c r="I133" s="392">
        <v>19753</v>
      </c>
    </row>
    <row r="134" spans="1:9" s="413" customFormat="1" ht="15" hidden="1" customHeight="1">
      <c r="A134" s="409">
        <v>41903</v>
      </c>
      <c r="B134" s="409">
        <v>1</v>
      </c>
      <c r="C134" s="409">
        <v>3</v>
      </c>
      <c r="D134" s="409">
        <v>4</v>
      </c>
      <c r="E134" s="410" t="s">
        <v>139</v>
      </c>
      <c r="F134" s="420"/>
      <c r="G134" s="420"/>
      <c r="H134" s="420">
        <f t="shared" si="5"/>
        <v>0</v>
      </c>
      <c r="I134" s="420"/>
    </row>
    <row r="135" spans="1:9" s="413" customFormat="1" ht="14.25" customHeight="1">
      <c r="A135" s="409">
        <v>41905</v>
      </c>
      <c r="B135" s="409">
        <v>1</v>
      </c>
      <c r="C135" s="409">
        <v>3</v>
      </c>
      <c r="D135" s="409">
        <v>4</v>
      </c>
      <c r="E135" s="410" t="s">
        <v>635</v>
      </c>
      <c r="F135" s="392">
        <v>55000</v>
      </c>
      <c r="G135" s="392">
        <v>181050</v>
      </c>
      <c r="H135" s="392">
        <f t="shared" si="5"/>
        <v>126050</v>
      </c>
      <c r="I135" s="392">
        <v>178102</v>
      </c>
    </row>
    <row r="136" spans="1:9" s="419" customFormat="1" ht="14.25" customHeight="1">
      <c r="A136" s="417"/>
      <c r="B136" s="417">
        <v>2</v>
      </c>
      <c r="C136" s="417">
        <v>3</v>
      </c>
      <c r="D136" s="417">
        <v>4</v>
      </c>
      <c r="E136" s="418" t="s">
        <v>141</v>
      </c>
      <c r="F136" s="388">
        <f>SUM(F137:F150)</f>
        <v>490850</v>
      </c>
      <c r="G136" s="388">
        <f>SUM(G137:G150)</f>
        <v>597881</v>
      </c>
      <c r="H136" s="388">
        <f t="shared" si="5"/>
        <v>107031</v>
      </c>
      <c r="I136" s="388">
        <f>SUM(I137:I150)</f>
        <v>531795</v>
      </c>
    </row>
    <row r="137" spans="1:9" s="413" customFormat="1" ht="14.1" hidden="1" customHeight="1">
      <c r="A137" s="409">
        <v>40071</v>
      </c>
      <c r="B137" s="409">
        <v>2</v>
      </c>
      <c r="C137" s="409">
        <v>3</v>
      </c>
      <c r="D137" s="409">
        <v>4</v>
      </c>
      <c r="E137" s="410" t="s">
        <v>142</v>
      </c>
      <c r="F137" s="420">
        <v>0</v>
      </c>
      <c r="G137" s="420">
        <v>0</v>
      </c>
      <c r="H137" s="421">
        <f t="shared" si="5"/>
        <v>0</v>
      </c>
      <c r="I137" s="420">
        <v>0</v>
      </c>
    </row>
    <row r="138" spans="1:9" s="413" customFormat="1" ht="15" hidden="1" customHeight="1">
      <c r="A138" s="409">
        <v>40072</v>
      </c>
      <c r="B138" s="409">
        <v>2</v>
      </c>
      <c r="C138" s="409">
        <v>3</v>
      </c>
      <c r="D138" s="409">
        <v>4</v>
      </c>
      <c r="E138" s="410" t="s">
        <v>144</v>
      </c>
      <c r="F138" s="420">
        <v>0</v>
      </c>
      <c r="G138" s="420">
        <v>0</v>
      </c>
      <c r="H138" s="421">
        <f t="shared" si="5"/>
        <v>0</v>
      </c>
      <c r="I138" s="420">
        <v>0</v>
      </c>
    </row>
    <row r="139" spans="1:9" s="413" customFormat="1" ht="14.1" hidden="1" customHeight="1">
      <c r="A139" s="409">
        <v>40091</v>
      </c>
      <c r="B139" s="409">
        <v>2</v>
      </c>
      <c r="C139" s="409">
        <v>3</v>
      </c>
      <c r="D139" s="409">
        <v>4</v>
      </c>
      <c r="E139" s="410" t="s">
        <v>143</v>
      </c>
      <c r="F139" s="420">
        <v>0</v>
      </c>
      <c r="G139" s="420">
        <v>0</v>
      </c>
      <c r="H139" s="421">
        <f t="shared" si="5"/>
        <v>0</v>
      </c>
      <c r="I139" s="420">
        <v>0</v>
      </c>
    </row>
    <row r="140" spans="1:9" s="413" customFormat="1" ht="14.1" hidden="1" customHeight="1">
      <c r="A140" s="409">
        <v>40092</v>
      </c>
      <c r="B140" s="409">
        <v>2</v>
      </c>
      <c r="C140" s="409">
        <v>3</v>
      </c>
      <c r="D140" s="409">
        <v>4</v>
      </c>
      <c r="E140" s="410" t="s">
        <v>145</v>
      </c>
      <c r="F140" s="420">
        <v>0</v>
      </c>
      <c r="G140" s="420">
        <v>0</v>
      </c>
      <c r="H140" s="421">
        <f t="shared" si="5"/>
        <v>0</v>
      </c>
      <c r="I140" s="420">
        <v>0</v>
      </c>
    </row>
    <row r="141" spans="1:9" s="413" customFormat="1" ht="14.25" customHeight="1">
      <c r="A141" s="409">
        <v>40111</v>
      </c>
      <c r="B141" s="409">
        <v>2</v>
      </c>
      <c r="C141" s="409">
        <v>3</v>
      </c>
      <c r="D141" s="409">
        <v>4</v>
      </c>
      <c r="E141" s="410" t="s">
        <v>146</v>
      </c>
      <c r="F141" s="392">
        <v>76000</v>
      </c>
      <c r="G141" s="392">
        <v>27478</v>
      </c>
      <c r="H141" s="392">
        <f t="shared" si="5"/>
        <v>-48522</v>
      </c>
      <c r="I141" s="392">
        <v>25060</v>
      </c>
    </row>
    <row r="142" spans="1:9" s="413" customFormat="1" ht="14.25" customHeight="1">
      <c r="A142" s="409">
        <v>40112</v>
      </c>
      <c r="B142" s="409">
        <v>2</v>
      </c>
      <c r="C142" s="409">
        <v>3</v>
      </c>
      <c r="D142" s="409">
        <v>4</v>
      </c>
      <c r="E142" s="410" t="s">
        <v>147</v>
      </c>
      <c r="F142" s="392">
        <v>16500</v>
      </c>
      <c r="G142" s="395">
        <v>0</v>
      </c>
      <c r="H142" s="392">
        <f t="shared" si="5"/>
        <v>-16500</v>
      </c>
      <c r="I142" s="392">
        <v>11500</v>
      </c>
    </row>
    <row r="143" spans="1:9" s="413" customFormat="1" ht="14.25" customHeight="1">
      <c r="A143" s="409">
        <v>40131</v>
      </c>
      <c r="B143" s="409">
        <v>2</v>
      </c>
      <c r="C143" s="409">
        <v>3</v>
      </c>
      <c r="D143" s="409">
        <v>4</v>
      </c>
      <c r="E143" s="410" t="s">
        <v>148</v>
      </c>
      <c r="F143" s="392">
        <v>3000</v>
      </c>
      <c r="G143" s="392">
        <v>94827</v>
      </c>
      <c r="H143" s="392">
        <f t="shared" si="5"/>
        <v>91827</v>
      </c>
      <c r="I143" s="392">
        <v>15140</v>
      </c>
    </row>
    <row r="144" spans="1:9" s="413" customFormat="1" ht="14.25" customHeight="1">
      <c r="A144" s="409">
        <v>40132</v>
      </c>
      <c r="B144" s="409">
        <v>2</v>
      </c>
      <c r="C144" s="409">
        <v>3</v>
      </c>
      <c r="D144" s="409">
        <v>4</v>
      </c>
      <c r="E144" s="410" t="s">
        <v>149</v>
      </c>
      <c r="F144" s="392">
        <v>58650</v>
      </c>
      <c r="G144" s="392">
        <v>41424</v>
      </c>
      <c r="H144" s="392">
        <f t="shared" si="5"/>
        <v>-17226</v>
      </c>
      <c r="I144" s="392">
        <v>80073</v>
      </c>
    </row>
    <row r="145" spans="1:9" s="413" customFormat="1" ht="14.25" customHeight="1">
      <c r="A145" s="409">
        <v>40133</v>
      </c>
      <c r="B145" s="409">
        <v>2</v>
      </c>
      <c r="C145" s="409">
        <v>3</v>
      </c>
      <c r="D145" s="409">
        <v>4</v>
      </c>
      <c r="E145" s="410" t="s">
        <v>150</v>
      </c>
      <c r="F145" s="392">
        <v>91200</v>
      </c>
      <c r="G145" s="392">
        <v>51578</v>
      </c>
      <c r="H145" s="392">
        <f t="shared" si="5"/>
        <v>-39622</v>
      </c>
      <c r="I145" s="392">
        <v>38289</v>
      </c>
    </row>
    <row r="146" spans="1:9" s="413" customFormat="1" ht="14.25" customHeight="1">
      <c r="A146" s="409">
        <v>40134</v>
      </c>
      <c r="B146" s="409">
        <v>2</v>
      </c>
      <c r="C146" s="409">
        <v>3</v>
      </c>
      <c r="D146" s="409">
        <v>4</v>
      </c>
      <c r="E146" s="410" t="s">
        <v>151</v>
      </c>
      <c r="F146" s="392">
        <v>11800</v>
      </c>
      <c r="G146" s="392">
        <v>11747</v>
      </c>
      <c r="H146" s="392">
        <f t="shared" si="5"/>
        <v>-53</v>
      </c>
      <c r="I146" s="392">
        <v>12554</v>
      </c>
    </row>
    <row r="147" spans="1:9" s="413" customFormat="1" ht="14.25" customHeight="1">
      <c r="A147" s="409">
        <v>40135</v>
      </c>
      <c r="B147" s="409">
        <v>2</v>
      </c>
      <c r="C147" s="409">
        <v>3</v>
      </c>
      <c r="D147" s="409">
        <v>4</v>
      </c>
      <c r="E147" s="410" t="s">
        <v>152</v>
      </c>
      <c r="F147" s="392">
        <v>191000</v>
      </c>
      <c r="G147" s="392">
        <v>339654</v>
      </c>
      <c r="H147" s="392">
        <f t="shared" si="5"/>
        <v>148654</v>
      </c>
      <c r="I147" s="392">
        <v>287823</v>
      </c>
    </row>
    <row r="148" spans="1:9" s="413" customFormat="1" ht="14.25" customHeight="1">
      <c r="A148" s="409">
        <v>40136</v>
      </c>
      <c r="B148" s="409">
        <v>2</v>
      </c>
      <c r="C148" s="409">
        <v>3</v>
      </c>
      <c r="D148" s="409">
        <v>4</v>
      </c>
      <c r="E148" s="410" t="s">
        <v>210</v>
      </c>
      <c r="F148" s="392">
        <v>2700</v>
      </c>
      <c r="G148" s="392">
        <v>11617</v>
      </c>
      <c r="H148" s="392">
        <f t="shared" si="5"/>
        <v>8917</v>
      </c>
      <c r="I148" s="392">
        <v>12988</v>
      </c>
    </row>
    <row r="149" spans="1:9" s="413" customFormat="1" ht="14.25" customHeight="1">
      <c r="A149" s="409">
        <v>40151</v>
      </c>
      <c r="B149" s="409">
        <v>2</v>
      </c>
      <c r="C149" s="409">
        <v>3</v>
      </c>
      <c r="D149" s="409">
        <v>4</v>
      </c>
      <c r="E149" s="410" t="s">
        <v>153</v>
      </c>
      <c r="F149" s="392">
        <v>30000</v>
      </c>
      <c r="G149" s="392">
        <v>14385</v>
      </c>
      <c r="H149" s="392">
        <f t="shared" si="5"/>
        <v>-15615</v>
      </c>
      <c r="I149" s="392">
        <v>34985</v>
      </c>
    </row>
    <row r="150" spans="1:9" s="413" customFormat="1" ht="14.25" customHeight="1">
      <c r="A150" s="409">
        <v>40914</v>
      </c>
      <c r="B150" s="409">
        <v>2</v>
      </c>
      <c r="C150" s="409">
        <v>3</v>
      </c>
      <c r="D150" s="409">
        <v>4</v>
      </c>
      <c r="E150" s="410" t="s">
        <v>273</v>
      </c>
      <c r="F150" s="392">
        <v>10000</v>
      </c>
      <c r="G150" s="392">
        <v>5171</v>
      </c>
      <c r="H150" s="392">
        <f t="shared" si="5"/>
        <v>-4829</v>
      </c>
      <c r="I150" s="392">
        <v>13383</v>
      </c>
    </row>
    <row r="151" spans="1:9" s="419" customFormat="1" ht="14.25" customHeight="1">
      <c r="A151" s="417"/>
      <c r="B151" s="417"/>
      <c r="C151" s="417">
        <v>4</v>
      </c>
      <c r="D151" s="417">
        <v>4</v>
      </c>
      <c r="E151" s="418" t="s">
        <v>31</v>
      </c>
      <c r="F151" s="388">
        <f>SUM(F152,F158,F167)</f>
        <v>74289097</v>
      </c>
      <c r="G151" s="388">
        <f>SUM(G152,G158,G167)</f>
        <v>17571022</v>
      </c>
      <c r="H151" s="388">
        <f t="shared" si="5"/>
        <v>-56718075</v>
      </c>
      <c r="I151" s="388">
        <f>SUM(I152,I158,I167)</f>
        <v>15023753</v>
      </c>
    </row>
    <row r="152" spans="1:9" s="419" customFormat="1" ht="14.25" customHeight="1">
      <c r="A152" s="417"/>
      <c r="B152" s="417">
        <v>1</v>
      </c>
      <c r="C152" s="417">
        <v>4</v>
      </c>
      <c r="D152" s="417">
        <v>4</v>
      </c>
      <c r="E152" s="418" t="s">
        <v>154</v>
      </c>
      <c r="F152" s="388">
        <f>SUM(F153:F157)</f>
        <v>59537750</v>
      </c>
      <c r="G152" s="388">
        <f>SUM(G153:G157)</f>
        <v>1257324</v>
      </c>
      <c r="H152" s="388">
        <f t="shared" si="5"/>
        <v>-58280426</v>
      </c>
      <c r="I152" s="388">
        <f>SUM(I153:I157)</f>
        <v>5927636</v>
      </c>
    </row>
    <row r="153" spans="1:9" s="413" customFormat="1" ht="14.25" customHeight="1">
      <c r="A153" s="409">
        <v>45011</v>
      </c>
      <c r="B153" s="409">
        <v>1</v>
      </c>
      <c r="C153" s="409">
        <v>4</v>
      </c>
      <c r="D153" s="409">
        <v>4</v>
      </c>
      <c r="E153" s="410" t="s">
        <v>155</v>
      </c>
      <c r="F153" s="392">
        <v>3000000</v>
      </c>
      <c r="G153" s="392">
        <v>305702</v>
      </c>
      <c r="H153" s="392">
        <f t="shared" si="5"/>
        <v>-2694298</v>
      </c>
      <c r="I153" s="392">
        <v>5567274</v>
      </c>
    </row>
    <row r="154" spans="1:9" s="413" customFormat="1" ht="14.25" customHeight="1">
      <c r="A154" s="409">
        <v>45014</v>
      </c>
      <c r="B154" s="409">
        <v>1</v>
      </c>
      <c r="C154" s="409">
        <v>4</v>
      </c>
      <c r="D154" s="409">
        <v>4</v>
      </c>
      <c r="E154" s="410" t="s">
        <v>871</v>
      </c>
      <c r="F154" s="392">
        <v>56400000</v>
      </c>
      <c r="G154" s="420">
        <v>0</v>
      </c>
      <c r="H154" s="392">
        <f t="shared" si="5"/>
        <v>-56400000</v>
      </c>
      <c r="I154" s="400">
        <v>0</v>
      </c>
    </row>
    <row r="155" spans="1:9" s="413" customFormat="1" ht="15" hidden="1" customHeight="1">
      <c r="A155" s="409">
        <v>45015</v>
      </c>
      <c r="B155" s="409">
        <v>1</v>
      </c>
      <c r="C155" s="409">
        <v>4</v>
      </c>
      <c r="D155" s="409">
        <v>4</v>
      </c>
      <c r="E155" s="410" t="s">
        <v>851</v>
      </c>
      <c r="F155" s="420"/>
      <c r="G155" s="420">
        <v>0</v>
      </c>
      <c r="H155" s="421">
        <f t="shared" si="5"/>
        <v>0</v>
      </c>
      <c r="I155" s="400">
        <v>0</v>
      </c>
    </row>
    <row r="156" spans="1:9" s="413" customFormat="1" ht="15" customHeight="1">
      <c r="A156" s="409">
        <v>45102</v>
      </c>
      <c r="B156" s="409">
        <v>1</v>
      </c>
      <c r="C156" s="409">
        <v>4</v>
      </c>
      <c r="D156" s="409">
        <v>4</v>
      </c>
      <c r="E156" s="410" t="s">
        <v>156</v>
      </c>
      <c r="F156" s="420">
        <v>0</v>
      </c>
      <c r="G156" s="420">
        <v>21542</v>
      </c>
      <c r="H156" s="421">
        <f t="shared" si="5"/>
        <v>21542</v>
      </c>
      <c r="I156" s="400">
        <v>0</v>
      </c>
    </row>
    <row r="157" spans="1:9" s="413" customFormat="1" ht="14.25" customHeight="1">
      <c r="A157" s="409">
        <v>45501</v>
      </c>
      <c r="B157" s="409">
        <v>1</v>
      </c>
      <c r="C157" s="409">
        <v>4</v>
      </c>
      <c r="D157" s="409">
        <v>4</v>
      </c>
      <c r="E157" s="410" t="s">
        <v>157</v>
      </c>
      <c r="F157" s="392">
        <v>137750</v>
      </c>
      <c r="G157" s="392">
        <v>930080</v>
      </c>
      <c r="H157" s="392">
        <f t="shared" si="5"/>
        <v>792330</v>
      </c>
      <c r="I157" s="392">
        <v>360362</v>
      </c>
    </row>
    <row r="158" spans="1:9" s="419" customFormat="1" ht="14.25" customHeight="1">
      <c r="A158" s="417"/>
      <c r="B158" s="417">
        <v>2</v>
      </c>
      <c r="C158" s="417">
        <v>4</v>
      </c>
      <c r="D158" s="417">
        <v>4</v>
      </c>
      <c r="E158" s="422" t="s">
        <v>158</v>
      </c>
      <c r="F158" s="388">
        <f>SUM(F159:F166)</f>
        <v>6837597</v>
      </c>
      <c r="G158" s="388">
        <f>SUM(G159:G166)</f>
        <v>7404834</v>
      </c>
      <c r="H158" s="388">
        <f t="shared" si="5"/>
        <v>567237</v>
      </c>
      <c r="I158" s="388">
        <f>SUM(I159:I166)</f>
        <v>5328113</v>
      </c>
    </row>
    <row r="159" spans="1:9" s="413" customFormat="1" ht="14.25" customHeight="1">
      <c r="A159" s="409">
        <v>46011</v>
      </c>
      <c r="B159" s="409">
        <v>2</v>
      </c>
      <c r="C159" s="409">
        <v>4</v>
      </c>
      <c r="D159" s="409">
        <v>4</v>
      </c>
      <c r="E159" s="416" t="s">
        <v>410</v>
      </c>
      <c r="F159" s="392">
        <v>2140337</v>
      </c>
      <c r="G159" s="392">
        <v>1325647</v>
      </c>
      <c r="H159" s="392">
        <f t="shared" si="5"/>
        <v>-814690</v>
      </c>
      <c r="I159" s="392">
        <v>267556</v>
      </c>
    </row>
    <row r="160" spans="1:9" s="413" customFormat="1" ht="14.25" customHeight="1">
      <c r="A160" s="409">
        <v>46021</v>
      </c>
      <c r="B160" s="409">
        <v>2</v>
      </c>
      <c r="C160" s="409">
        <v>4</v>
      </c>
      <c r="D160" s="409">
        <v>4</v>
      </c>
      <c r="E160" s="410" t="s">
        <v>681</v>
      </c>
      <c r="F160" s="392">
        <v>3752500</v>
      </c>
      <c r="G160" s="392">
        <v>4471011</v>
      </c>
      <c r="H160" s="392">
        <f t="shared" si="5"/>
        <v>718511</v>
      </c>
      <c r="I160" s="392">
        <v>4119260</v>
      </c>
    </row>
    <row r="161" spans="1:9" s="413" customFormat="1" ht="14.25" customHeight="1">
      <c r="A161" s="409">
        <v>46031</v>
      </c>
      <c r="B161" s="409">
        <v>2</v>
      </c>
      <c r="C161" s="409">
        <v>4</v>
      </c>
      <c r="D161" s="409">
        <v>4</v>
      </c>
      <c r="E161" s="410" t="s">
        <v>682</v>
      </c>
      <c r="F161" s="392">
        <v>773777</v>
      </c>
      <c r="G161" s="392">
        <v>1476047</v>
      </c>
      <c r="H161" s="392">
        <f t="shared" si="5"/>
        <v>702270</v>
      </c>
      <c r="I161" s="392">
        <v>711640</v>
      </c>
    </row>
    <row r="162" spans="1:9" s="413" customFormat="1" ht="14.25" customHeight="1">
      <c r="A162" s="409">
        <v>46041</v>
      </c>
      <c r="B162" s="409">
        <v>2</v>
      </c>
      <c r="C162" s="409">
        <v>4</v>
      </c>
      <c r="D162" s="409">
        <v>4</v>
      </c>
      <c r="E162" s="410" t="s">
        <v>683</v>
      </c>
      <c r="F162" s="392">
        <v>116483</v>
      </c>
      <c r="G162" s="392">
        <v>91293</v>
      </c>
      <c r="H162" s="392">
        <f t="shared" si="5"/>
        <v>-25190</v>
      </c>
      <c r="I162" s="392">
        <v>143238</v>
      </c>
    </row>
    <row r="163" spans="1:9" s="413" customFormat="1" ht="14.25" customHeight="1">
      <c r="A163" s="409">
        <v>46051</v>
      </c>
      <c r="B163" s="409">
        <v>2</v>
      </c>
      <c r="C163" s="409">
        <v>4</v>
      </c>
      <c r="D163" s="409">
        <v>4</v>
      </c>
      <c r="E163" s="410" t="s">
        <v>684</v>
      </c>
      <c r="F163" s="392">
        <v>20000</v>
      </c>
      <c r="G163" s="392">
        <v>11950</v>
      </c>
      <c r="H163" s="392">
        <f t="shared" si="5"/>
        <v>-8050</v>
      </c>
      <c r="I163" s="392">
        <v>500</v>
      </c>
    </row>
    <row r="164" spans="1:9" s="413" customFormat="1" ht="14.1" hidden="1" customHeight="1">
      <c r="A164" s="409">
        <v>46061</v>
      </c>
      <c r="B164" s="409">
        <v>2</v>
      </c>
      <c r="C164" s="409">
        <v>4</v>
      </c>
      <c r="D164" s="409">
        <v>4</v>
      </c>
      <c r="E164" s="410" t="s">
        <v>159</v>
      </c>
      <c r="F164" s="392"/>
      <c r="G164" s="396"/>
      <c r="H164" s="421">
        <f t="shared" si="5"/>
        <v>0</v>
      </c>
      <c r="I164" s="396"/>
    </row>
    <row r="165" spans="1:9" s="413" customFormat="1" ht="14.25" customHeight="1">
      <c r="A165" s="409">
        <v>46071</v>
      </c>
      <c r="B165" s="409">
        <v>2</v>
      </c>
      <c r="C165" s="409">
        <v>4</v>
      </c>
      <c r="D165" s="409">
        <v>4</v>
      </c>
      <c r="E165" s="410" t="s">
        <v>685</v>
      </c>
      <c r="F165" s="392">
        <v>10000</v>
      </c>
      <c r="G165" s="392">
        <v>4386</v>
      </c>
      <c r="H165" s="392">
        <f t="shared" si="5"/>
        <v>-5614</v>
      </c>
      <c r="I165" s="392">
        <v>7951</v>
      </c>
    </row>
    <row r="166" spans="1:9" s="413" customFormat="1" ht="14.25" customHeight="1">
      <c r="A166" s="409">
        <v>46081</v>
      </c>
      <c r="B166" s="409">
        <v>2</v>
      </c>
      <c r="C166" s="409">
        <v>4</v>
      </c>
      <c r="D166" s="409">
        <v>4</v>
      </c>
      <c r="E166" s="410" t="s">
        <v>686</v>
      </c>
      <c r="F166" s="392">
        <v>24500</v>
      </c>
      <c r="G166" s="392">
        <v>24500</v>
      </c>
      <c r="H166" s="420">
        <v>0</v>
      </c>
      <c r="I166" s="392">
        <v>77968</v>
      </c>
    </row>
    <row r="167" spans="1:9" s="419" customFormat="1" ht="14.25" customHeight="1">
      <c r="A167" s="417"/>
      <c r="B167" s="417">
        <v>3</v>
      </c>
      <c r="C167" s="417">
        <v>4</v>
      </c>
      <c r="D167" s="417">
        <v>4</v>
      </c>
      <c r="E167" s="418" t="s">
        <v>160</v>
      </c>
      <c r="F167" s="388">
        <f>SUM(F168:F169)</f>
        <v>7913750</v>
      </c>
      <c r="G167" s="388">
        <f>SUM(G168:G169)</f>
        <v>8908864</v>
      </c>
      <c r="H167" s="388">
        <f t="shared" ref="H167:H180" si="6">G167-F167</f>
        <v>995114</v>
      </c>
      <c r="I167" s="388">
        <f>SUM(I168:I169)</f>
        <v>3768004</v>
      </c>
    </row>
    <row r="168" spans="1:9" s="413" customFormat="1" ht="15" hidden="1" customHeight="1">
      <c r="A168" s="409">
        <v>40201</v>
      </c>
      <c r="B168" s="409">
        <v>3</v>
      </c>
      <c r="C168" s="409">
        <v>4</v>
      </c>
      <c r="D168" s="409">
        <v>4</v>
      </c>
      <c r="E168" s="410" t="s">
        <v>211</v>
      </c>
      <c r="F168" s="420">
        <v>0</v>
      </c>
      <c r="G168" s="420">
        <v>0</v>
      </c>
      <c r="H168" s="421">
        <f t="shared" si="6"/>
        <v>0</v>
      </c>
      <c r="I168" s="420">
        <v>0</v>
      </c>
    </row>
    <row r="169" spans="1:9" s="413" customFormat="1" ht="14.25" customHeight="1">
      <c r="A169" s="409">
        <v>45103</v>
      </c>
      <c r="B169" s="409">
        <v>3</v>
      </c>
      <c r="C169" s="409">
        <v>4</v>
      </c>
      <c r="D169" s="409">
        <v>4</v>
      </c>
      <c r="E169" s="410" t="s">
        <v>161</v>
      </c>
      <c r="F169" s="392">
        <v>7913750</v>
      </c>
      <c r="G169" s="392">
        <v>8908864</v>
      </c>
      <c r="H169" s="392">
        <f t="shared" si="6"/>
        <v>995114</v>
      </c>
      <c r="I169" s="392">
        <v>3768004</v>
      </c>
    </row>
    <row r="170" spans="1:9" s="419" customFormat="1" ht="14.25" customHeight="1">
      <c r="A170" s="417"/>
      <c r="B170" s="417"/>
      <c r="C170" s="417">
        <v>5</v>
      </c>
      <c r="D170" s="417">
        <v>4</v>
      </c>
      <c r="E170" s="423" t="s">
        <v>1</v>
      </c>
      <c r="F170" s="388">
        <f>SUM(F171)</f>
        <v>37600000</v>
      </c>
      <c r="G170" s="334">
        <f>SUM(G171)</f>
        <v>0</v>
      </c>
      <c r="H170" s="388">
        <f t="shared" si="6"/>
        <v>-37600000</v>
      </c>
      <c r="I170" s="388">
        <f>SUM(I171)</f>
        <v>56436545</v>
      </c>
    </row>
    <row r="171" spans="1:9" s="419" customFormat="1" ht="14.25" customHeight="1">
      <c r="A171" s="417"/>
      <c r="B171" s="417">
        <v>1</v>
      </c>
      <c r="C171" s="417">
        <v>5</v>
      </c>
      <c r="D171" s="417">
        <v>4</v>
      </c>
      <c r="E171" s="418" t="s">
        <v>162</v>
      </c>
      <c r="F171" s="388">
        <f>SUM(F172)</f>
        <v>37600000</v>
      </c>
      <c r="G171" s="334">
        <f>SUM(G172)</f>
        <v>0</v>
      </c>
      <c r="H171" s="388">
        <f t="shared" si="6"/>
        <v>-37600000</v>
      </c>
      <c r="I171" s="388">
        <f>SUM(I172)</f>
        <v>56436545</v>
      </c>
    </row>
    <row r="172" spans="1:9" s="413" customFormat="1" ht="14.25" customHeight="1">
      <c r="A172" s="409">
        <v>47011</v>
      </c>
      <c r="B172" s="409">
        <v>1</v>
      </c>
      <c r="C172" s="409">
        <v>5</v>
      </c>
      <c r="D172" s="409">
        <v>4</v>
      </c>
      <c r="E172" s="410" t="s">
        <v>162</v>
      </c>
      <c r="F172" s="392">
        <v>37600000</v>
      </c>
      <c r="G172" s="420">
        <v>0</v>
      </c>
      <c r="H172" s="392">
        <f t="shared" si="6"/>
        <v>-37600000</v>
      </c>
      <c r="I172" s="392">
        <v>56436545</v>
      </c>
    </row>
    <row r="173" spans="1:9" s="419" customFormat="1" ht="14.25" customHeight="1">
      <c r="A173" s="417"/>
      <c r="B173" s="417"/>
      <c r="C173" s="417">
        <v>6</v>
      </c>
      <c r="D173" s="417">
        <v>4</v>
      </c>
      <c r="E173" s="418" t="s">
        <v>32</v>
      </c>
      <c r="F173" s="388">
        <f>F174+F181+F184</f>
        <v>442600</v>
      </c>
      <c r="G173" s="388">
        <f>G174+G181+G184</f>
        <v>274773</v>
      </c>
      <c r="H173" s="388">
        <f t="shared" si="6"/>
        <v>-167827</v>
      </c>
      <c r="I173" s="388">
        <f>I174+I181+I184</f>
        <v>714036</v>
      </c>
    </row>
    <row r="174" spans="1:9" s="419" customFormat="1" ht="14.25" customHeight="1">
      <c r="A174" s="417"/>
      <c r="B174" s="417">
        <v>1</v>
      </c>
      <c r="C174" s="417">
        <v>6</v>
      </c>
      <c r="D174" s="417">
        <v>4</v>
      </c>
      <c r="E174" s="418" t="s">
        <v>163</v>
      </c>
      <c r="F174" s="388">
        <f>SUM(F175:F180)</f>
        <v>273600</v>
      </c>
      <c r="G174" s="388">
        <f>SUM(G175:G180)</f>
        <v>242013</v>
      </c>
      <c r="H174" s="388">
        <f t="shared" si="6"/>
        <v>-31587</v>
      </c>
      <c r="I174" s="388">
        <f>SUM(I175:I180)</f>
        <v>402859</v>
      </c>
    </row>
    <row r="175" spans="1:9" s="413" customFormat="1" ht="14.1" hidden="1" customHeight="1">
      <c r="A175" s="409">
        <v>40201</v>
      </c>
      <c r="B175" s="409">
        <v>1</v>
      </c>
      <c r="C175" s="409">
        <v>6</v>
      </c>
      <c r="D175" s="409">
        <v>4</v>
      </c>
      <c r="E175" s="410" t="s">
        <v>211</v>
      </c>
      <c r="F175" s="420">
        <v>0</v>
      </c>
      <c r="G175" s="420">
        <v>0</v>
      </c>
      <c r="H175" s="421">
        <f t="shared" si="6"/>
        <v>0</v>
      </c>
      <c r="I175" s="420">
        <v>0</v>
      </c>
    </row>
    <row r="176" spans="1:9" s="413" customFormat="1" ht="14.25" customHeight="1">
      <c r="A176" s="409">
        <v>48011</v>
      </c>
      <c r="B176" s="409">
        <v>1</v>
      </c>
      <c r="C176" s="409">
        <v>6</v>
      </c>
      <c r="D176" s="409">
        <v>4</v>
      </c>
      <c r="E176" s="410" t="s">
        <v>164</v>
      </c>
      <c r="F176" s="392">
        <v>105000</v>
      </c>
      <c r="G176" s="392">
        <v>79442</v>
      </c>
      <c r="H176" s="392">
        <f t="shared" si="6"/>
        <v>-25558</v>
      </c>
      <c r="I176" s="392">
        <v>172661</v>
      </c>
    </row>
    <row r="177" spans="1:9" s="413" customFormat="1" ht="14.25" customHeight="1">
      <c r="A177" s="409">
        <v>48012</v>
      </c>
      <c r="B177" s="409">
        <v>1</v>
      </c>
      <c r="C177" s="409">
        <v>6</v>
      </c>
      <c r="D177" s="409">
        <v>4</v>
      </c>
      <c r="E177" s="410" t="s">
        <v>165</v>
      </c>
      <c r="F177" s="392">
        <v>135000</v>
      </c>
      <c r="G177" s="392">
        <v>145716</v>
      </c>
      <c r="H177" s="392">
        <f t="shared" si="6"/>
        <v>10716</v>
      </c>
      <c r="I177" s="392">
        <v>227458</v>
      </c>
    </row>
    <row r="178" spans="1:9" s="413" customFormat="1" ht="14.25" customHeight="1">
      <c r="A178" s="409">
        <v>48013</v>
      </c>
      <c r="B178" s="409">
        <v>1</v>
      </c>
      <c r="C178" s="409">
        <v>6</v>
      </c>
      <c r="D178" s="409">
        <v>4</v>
      </c>
      <c r="E178" s="410" t="s">
        <v>167</v>
      </c>
      <c r="F178" s="392">
        <v>3600</v>
      </c>
      <c r="G178" s="392">
        <v>2910</v>
      </c>
      <c r="H178" s="392">
        <f t="shared" si="6"/>
        <v>-690</v>
      </c>
      <c r="I178" s="392">
        <v>610</v>
      </c>
    </row>
    <row r="179" spans="1:9" s="413" customFormat="1" ht="14.25" customHeight="1">
      <c r="A179" s="409">
        <v>48014</v>
      </c>
      <c r="B179" s="409">
        <v>1</v>
      </c>
      <c r="C179" s="409">
        <v>6</v>
      </c>
      <c r="D179" s="409">
        <v>4</v>
      </c>
      <c r="E179" s="410" t="s">
        <v>168</v>
      </c>
      <c r="F179" s="392">
        <v>20000</v>
      </c>
      <c r="G179" s="420">
        <v>0</v>
      </c>
      <c r="H179" s="392">
        <f t="shared" si="6"/>
        <v>-20000</v>
      </c>
      <c r="I179" s="392">
        <v>870</v>
      </c>
    </row>
    <row r="180" spans="1:9" s="413" customFormat="1" ht="14.25" customHeight="1">
      <c r="A180" s="409">
        <v>48015</v>
      </c>
      <c r="B180" s="409">
        <v>1</v>
      </c>
      <c r="C180" s="409">
        <v>6</v>
      </c>
      <c r="D180" s="409">
        <v>4</v>
      </c>
      <c r="E180" s="410" t="s">
        <v>166</v>
      </c>
      <c r="F180" s="392">
        <v>10000</v>
      </c>
      <c r="G180" s="392">
        <v>13945</v>
      </c>
      <c r="H180" s="392">
        <f t="shared" si="6"/>
        <v>3945</v>
      </c>
      <c r="I180" s="392">
        <v>1260</v>
      </c>
    </row>
    <row r="181" spans="1:9" s="419" customFormat="1" ht="15" hidden="1" customHeight="1">
      <c r="A181" s="417"/>
      <c r="B181" s="417">
        <v>2</v>
      </c>
      <c r="C181" s="417">
        <v>6</v>
      </c>
      <c r="D181" s="417">
        <v>4</v>
      </c>
      <c r="E181" s="418" t="s">
        <v>212</v>
      </c>
      <c r="F181" s="334">
        <f>SUM(F182:F183)</f>
        <v>0</v>
      </c>
      <c r="G181" s="420">
        <v>0</v>
      </c>
      <c r="H181" s="420">
        <v>0</v>
      </c>
      <c r="I181" s="420">
        <v>0</v>
      </c>
    </row>
    <row r="182" spans="1:9" s="413" customFormat="1" ht="15" hidden="1" customHeight="1">
      <c r="A182" s="409">
        <v>48101</v>
      </c>
      <c r="B182" s="409">
        <v>2</v>
      </c>
      <c r="C182" s="409">
        <v>6</v>
      </c>
      <c r="D182" s="409">
        <v>4</v>
      </c>
      <c r="E182" s="410" t="s">
        <v>212</v>
      </c>
      <c r="F182" s="420">
        <v>0</v>
      </c>
      <c r="G182" s="420">
        <v>0</v>
      </c>
      <c r="H182" s="420">
        <v>0</v>
      </c>
      <c r="I182" s="420">
        <v>0</v>
      </c>
    </row>
    <row r="183" spans="1:9" s="413" customFormat="1" ht="14.1" hidden="1" customHeight="1">
      <c r="A183" s="409">
        <v>48102</v>
      </c>
      <c r="B183" s="409">
        <v>2</v>
      </c>
      <c r="C183" s="409">
        <v>6</v>
      </c>
      <c r="D183" s="409">
        <v>4</v>
      </c>
      <c r="E183" s="410" t="s">
        <v>300</v>
      </c>
      <c r="F183" s="420"/>
      <c r="G183" s="420"/>
      <c r="H183" s="421">
        <f t="shared" ref="H183:H195" si="7">G183-F183</f>
        <v>0</v>
      </c>
      <c r="I183" s="420"/>
    </row>
    <row r="184" spans="1:9" s="419" customFormat="1" ht="14.25" customHeight="1">
      <c r="A184" s="417"/>
      <c r="B184" s="417">
        <v>3</v>
      </c>
      <c r="C184" s="417">
        <v>6</v>
      </c>
      <c r="D184" s="417">
        <v>4</v>
      </c>
      <c r="E184" s="418" t="s">
        <v>169</v>
      </c>
      <c r="F184" s="388">
        <f>SUM(F185)</f>
        <v>169000</v>
      </c>
      <c r="G184" s="388">
        <f>SUM(G185)</f>
        <v>32760</v>
      </c>
      <c r="H184" s="388">
        <f t="shared" si="7"/>
        <v>-136240</v>
      </c>
      <c r="I184" s="388">
        <f>SUM(I185)</f>
        <v>311177</v>
      </c>
    </row>
    <row r="185" spans="1:9" s="413" customFormat="1" ht="14.25" customHeight="1">
      <c r="A185" s="409">
        <v>48501</v>
      </c>
      <c r="B185" s="409">
        <v>3</v>
      </c>
      <c r="C185" s="409">
        <v>6</v>
      </c>
      <c r="D185" s="409">
        <v>4</v>
      </c>
      <c r="E185" s="410" t="s">
        <v>169</v>
      </c>
      <c r="F185" s="392">
        <v>169000</v>
      </c>
      <c r="G185" s="392">
        <v>32760</v>
      </c>
      <c r="H185" s="392">
        <f t="shared" si="7"/>
        <v>-136240</v>
      </c>
      <c r="I185" s="392">
        <v>311177</v>
      </c>
    </row>
    <row r="186" spans="1:9" s="419" customFormat="1" ht="14.25" customHeight="1">
      <c r="A186" s="417"/>
      <c r="B186" s="417"/>
      <c r="C186" s="417">
        <v>7</v>
      </c>
      <c r="D186" s="417">
        <v>4</v>
      </c>
      <c r="E186" s="418" t="s">
        <v>170</v>
      </c>
      <c r="F186" s="388">
        <f>SUM(F187,F194,F203)</f>
        <v>22076522</v>
      </c>
      <c r="G186" s="388">
        <f>SUM(G187,G194,G203)</f>
        <v>49279669</v>
      </c>
      <c r="H186" s="388">
        <f t="shared" si="7"/>
        <v>27203147</v>
      </c>
      <c r="I186" s="388">
        <f>SUM(I187,I194,I203)</f>
        <v>53942102</v>
      </c>
    </row>
    <row r="187" spans="1:9" s="419" customFormat="1" ht="14.25" customHeight="1">
      <c r="A187" s="417"/>
      <c r="B187" s="417">
        <v>1</v>
      </c>
      <c r="C187" s="417">
        <v>7</v>
      </c>
      <c r="D187" s="417">
        <v>4</v>
      </c>
      <c r="E187" s="418" t="s">
        <v>171</v>
      </c>
      <c r="F187" s="388">
        <f>SUM(F188:F193)</f>
        <v>8008497</v>
      </c>
      <c r="G187" s="388">
        <f>SUM(G188:G193)</f>
        <v>15588482</v>
      </c>
      <c r="H187" s="388">
        <f t="shared" si="7"/>
        <v>7579985</v>
      </c>
      <c r="I187" s="388">
        <f>SUM(I188:I193)</f>
        <v>9570140</v>
      </c>
    </row>
    <row r="188" spans="1:9" s="413" customFormat="1" ht="14.25" customHeight="1">
      <c r="A188" s="409">
        <v>49011</v>
      </c>
      <c r="B188" s="409">
        <v>1</v>
      </c>
      <c r="C188" s="409">
        <v>7</v>
      </c>
      <c r="D188" s="409">
        <v>4</v>
      </c>
      <c r="E188" s="410" t="s">
        <v>174</v>
      </c>
      <c r="F188" s="392">
        <v>5051500</v>
      </c>
      <c r="G188" s="392">
        <v>5173961</v>
      </c>
      <c r="H188" s="392">
        <f t="shared" si="7"/>
        <v>122461</v>
      </c>
      <c r="I188" s="392">
        <v>5512691</v>
      </c>
    </row>
    <row r="189" spans="1:9" s="413" customFormat="1" ht="14.25" customHeight="1">
      <c r="A189" s="409">
        <v>49021</v>
      </c>
      <c r="B189" s="409">
        <v>1</v>
      </c>
      <c r="C189" s="409">
        <v>7</v>
      </c>
      <c r="D189" s="409">
        <v>4</v>
      </c>
      <c r="E189" s="410" t="s">
        <v>172</v>
      </c>
      <c r="F189" s="392">
        <v>274000</v>
      </c>
      <c r="G189" s="392">
        <v>246597</v>
      </c>
      <c r="H189" s="392">
        <f t="shared" si="7"/>
        <v>-27403</v>
      </c>
      <c r="I189" s="392">
        <v>189016</v>
      </c>
    </row>
    <row r="190" spans="1:9" s="413" customFormat="1" ht="14.25" customHeight="1">
      <c r="A190" s="409">
        <v>49031</v>
      </c>
      <c r="B190" s="409">
        <v>1</v>
      </c>
      <c r="C190" s="409">
        <v>7</v>
      </c>
      <c r="D190" s="409">
        <v>4</v>
      </c>
      <c r="E190" s="410" t="s">
        <v>175</v>
      </c>
      <c r="F190" s="392">
        <v>5000</v>
      </c>
      <c r="G190" s="392">
        <v>86685</v>
      </c>
      <c r="H190" s="392">
        <f t="shared" si="7"/>
        <v>81685</v>
      </c>
      <c r="I190" s="392">
        <v>59759</v>
      </c>
    </row>
    <row r="191" spans="1:9" s="413" customFormat="1" ht="14.25" customHeight="1">
      <c r="A191" s="409">
        <v>49051</v>
      </c>
      <c r="B191" s="409">
        <v>1</v>
      </c>
      <c r="C191" s="409">
        <v>7</v>
      </c>
      <c r="D191" s="409">
        <v>4</v>
      </c>
      <c r="E191" s="410" t="s">
        <v>176</v>
      </c>
      <c r="F191" s="392">
        <v>106100</v>
      </c>
      <c r="G191" s="392">
        <v>103472</v>
      </c>
      <c r="H191" s="392">
        <f t="shared" si="7"/>
        <v>-2628</v>
      </c>
      <c r="I191" s="392">
        <v>83887</v>
      </c>
    </row>
    <row r="192" spans="1:9" s="413" customFormat="1" ht="14.25" customHeight="1">
      <c r="A192" s="409">
        <v>49052</v>
      </c>
      <c r="B192" s="409">
        <v>1</v>
      </c>
      <c r="C192" s="409">
        <v>7</v>
      </c>
      <c r="D192" s="409">
        <v>4</v>
      </c>
      <c r="E192" s="410" t="s">
        <v>177</v>
      </c>
      <c r="F192" s="392">
        <v>571897</v>
      </c>
      <c r="G192" s="392">
        <v>702942</v>
      </c>
      <c r="H192" s="392">
        <f t="shared" si="7"/>
        <v>131045</v>
      </c>
      <c r="I192" s="392">
        <v>679304</v>
      </c>
    </row>
    <row r="193" spans="1:9" s="413" customFormat="1" ht="14.25" customHeight="1">
      <c r="A193" s="409">
        <v>49061</v>
      </c>
      <c r="B193" s="409">
        <v>1</v>
      </c>
      <c r="C193" s="409">
        <v>7</v>
      </c>
      <c r="D193" s="409">
        <v>4</v>
      </c>
      <c r="E193" s="410" t="s">
        <v>173</v>
      </c>
      <c r="F193" s="392">
        <v>2000000</v>
      </c>
      <c r="G193" s="392">
        <v>9274825</v>
      </c>
      <c r="H193" s="392">
        <f t="shared" si="7"/>
        <v>7274825</v>
      </c>
      <c r="I193" s="392">
        <v>3045483</v>
      </c>
    </row>
    <row r="194" spans="1:9" s="419" customFormat="1" ht="14.25" customHeight="1">
      <c r="A194" s="417"/>
      <c r="B194" s="417">
        <v>2</v>
      </c>
      <c r="C194" s="417">
        <v>7</v>
      </c>
      <c r="D194" s="417">
        <v>4</v>
      </c>
      <c r="E194" s="418" t="s">
        <v>178</v>
      </c>
      <c r="F194" s="388">
        <f>SUM(F195:F202)</f>
        <v>4068025</v>
      </c>
      <c r="G194" s="388">
        <f>SUM(G195:G202)</f>
        <v>4376418</v>
      </c>
      <c r="H194" s="388">
        <f t="shared" si="7"/>
        <v>308393</v>
      </c>
      <c r="I194" s="388">
        <f>SUM(I195:I202)</f>
        <v>5301086</v>
      </c>
    </row>
    <row r="195" spans="1:9" s="413" customFormat="1" ht="14.25" customHeight="1">
      <c r="A195" s="409">
        <v>31012</v>
      </c>
      <c r="B195" s="409">
        <v>2</v>
      </c>
      <c r="C195" s="409">
        <v>7</v>
      </c>
      <c r="D195" s="409">
        <v>4</v>
      </c>
      <c r="E195" s="410" t="s">
        <v>179</v>
      </c>
      <c r="F195" s="392">
        <v>229025</v>
      </c>
      <c r="G195" s="392">
        <v>929312</v>
      </c>
      <c r="H195" s="392">
        <f t="shared" si="7"/>
        <v>700287</v>
      </c>
      <c r="I195" s="392">
        <v>1372252</v>
      </c>
    </row>
    <row r="196" spans="1:9" s="413" customFormat="1" ht="14.1" hidden="1" customHeight="1">
      <c r="A196" s="409">
        <v>49042</v>
      </c>
      <c r="B196" s="409">
        <v>2</v>
      </c>
      <c r="C196" s="409">
        <v>7</v>
      </c>
      <c r="D196" s="409">
        <v>4</v>
      </c>
      <c r="E196" s="410" t="s">
        <v>213</v>
      </c>
      <c r="F196" s="396"/>
      <c r="G196" s="396"/>
      <c r="H196" s="421">
        <f>F196-G196</f>
        <v>0</v>
      </c>
      <c r="I196" s="396"/>
    </row>
    <row r="197" spans="1:9" s="413" customFormat="1" ht="14.1" hidden="1" customHeight="1">
      <c r="A197" s="409">
        <v>49062</v>
      </c>
      <c r="B197" s="409">
        <v>2</v>
      </c>
      <c r="C197" s="409">
        <v>7</v>
      </c>
      <c r="D197" s="409">
        <v>4</v>
      </c>
      <c r="E197" s="416" t="s">
        <v>183</v>
      </c>
      <c r="F197" s="396"/>
      <c r="G197" s="396"/>
      <c r="H197" s="421">
        <f t="shared" ref="H197:H206" si="8">G197-F197</f>
        <v>0</v>
      </c>
      <c r="I197" s="396"/>
    </row>
    <row r="198" spans="1:9" s="413" customFormat="1" ht="14.25" customHeight="1">
      <c r="A198" s="409">
        <v>49901</v>
      </c>
      <c r="B198" s="409">
        <v>2</v>
      </c>
      <c r="C198" s="409">
        <v>7</v>
      </c>
      <c r="D198" s="409">
        <v>4</v>
      </c>
      <c r="E198" s="410" t="s">
        <v>180</v>
      </c>
      <c r="F198" s="392">
        <v>70000</v>
      </c>
      <c r="G198" s="392">
        <v>275274</v>
      </c>
      <c r="H198" s="392">
        <f t="shared" si="8"/>
        <v>205274</v>
      </c>
      <c r="I198" s="392">
        <v>250455</v>
      </c>
    </row>
    <row r="199" spans="1:9" s="413" customFormat="1" ht="14.25" customHeight="1">
      <c r="A199" s="409">
        <v>49902</v>
      </c>
      <c r="B199" s="409">
        <v>2</v>
      </c>
      <c r="C199" s="409">
        <v>7</v>
      </c>
      <c r="D199" s="409">
        <v>4</v>
      </c>
      <c r="E199" s="410" t="s">
        <v>181</v>
      </c>
      <c r="F199" s="392">
        <v>125000</v>
      </c>
      <c r="G199" s="392">
        <v>192965</v>
      </c>
      <c r="H199" s="392">
        <f t="shared" si="8"/>
        <v>67965</v>
      </c>
      <c r="I199" s="392">
        <v>176380</v>
      </c>
    </row>
    <row r="200" spans="1:9" s="413" customFormat="1" ht="14.25" customHeight="1">
      <c r="A200" s="409">
        <v>49903</v>
      </c>
      <c r="B200" s="409">
        <v>2</v>
      </c>
      <c r="C200" s="409">
        <v>7</v>
      </c>
      <c r="D200" s="409">
        <v>4</v>
      </c>
      <c r="E200" s="410" t="s">
        <v>182</v>
      </c>
      <c r="F200" s="392">
        <v>1020700</v>
      </c>
      <c r="G200" s="392">
        <v>71037</v>
      </c>
      <c r="H200" s="392">
        <f t="shared" si="8"/>
        <v>-949663</v>
      </c>
      <c r="I200" s="392">
        <v>599158</v>
      </c>
    </row>
    <row r="201" spans="1:9" s="413" customFormat="1" ht="14.25" customHeight="1">
      <c r="A201" s="409">
        <v>49906</v>
      </c>
      <c r="B201" s="409">
        <v>2</v>
      </c>
      <c r="C201" s="409">
        <v>7</v>
      </c>
      <c r="D201" s="409">
        <v>4</v>
      </c>
      <c r="E201" s="410" t="s">
        <v>687</v>
      </c>
      <c r="F201" s="400">
        <v>0</v>
      </c>
      <c r="G201" s="392">
        <v>604653</v>
      </c>
      <c r="H201" s="392">
        <f t="shared" si="8"/>
        <v>604653</v>
      </c>
      <c r="I201" s="392">
        <v>100</v>
      </c>
    </row>
    <row r="202" spans="1:9" s="413" customFormat="1" ht="14.25" customHeight="1">
      <c r="A202" s="409">
        <v>49999</v>
      </c>
      <c r="B202" s="409">
        <v>2</v>
      </c>
      <c r="C202" s="409">
        <v>7</v>
      </c>
      <c r="D202" s="409">
        <v>4</v>
      </c>
      <c r="E202" s="410" t="s">
        <v>184</v>
      </c>
      <c r="F202" s="392">
        <v>2623300</v>
      </c>
      <c r="G202" s="392">
        <v>2303177</v>
      </c>
      <c r="H202" s="392">
        <f t="shared" si="8"/>
        <v>-320123</v>
      </c>
      <c r="I202" s="392">
        <v>2902741</v>
      </c>
    </row>
    <row r="203" spans="1:9" s="419" customFormat="1" ht="14.25" customHeight="1">
      <c r="A203" s="417"/>
      <c r="B203" s="417">
        <v>3</v>
      </c>
      <c r="C203" s="417">
        <v>7</v>
      </c>
      <c r="D203" s="417">
        <v>4</v>
      </c>
      <c r="E203" s="418" t="s">
        <v>704</v>
      </c>
      <c r="F203" s="388">
        <f>SUM(F204:F205)</f>
        <v>10000000</v>
      </c>
      <c r="G203" s="388">
        <f>SUM(G204:G205)</f>
        <v>29314769</v>
      </c>
      <c r="H203" s="388">
        <f t="shared" si="8"/>
        <v>19314769</v>
      </c>
      <c r="I203" s="388">
        <f>SUM(I204:I205)</f>
        <v>39070876</v>
      </c>
    </row>
    <row r="204" spans="1:9" s="413" customFormat="1" ht="14.25" customHeight="1">
      <c r="A204" s="409">
        <v>49907</v>
      </c>
      <c r="B204" s="409">
        <v>3</v>
      </c>
      <c r="C204" s="409">
        <v>7</v>
      </c>
      <c r="D204" s="409">
        <v>4</v>
      </c>
      <c r="E204" s="410" t="s">
        <v>705</v>
      </c>
      <c r="F204" s="392">
        <v>10000000</v>
      </c>
      <c r="G204" s="392">
        <v>9485350</v>
      </c>
      <c r="H204" s="392">
        <f t="shared" si="8"/>
        <v>-514650</v>
      </c>
      <c r="I204" s="392">
        <v>36800827</v>
      </c>
    </row>
    <row r="205" spans="1:9" s="413" customFormat="1" ht="14.25" customHeight="1">
      <c r="A205" s="409">
        <v>49908</v>
      </c>
      <c r="B205" s="409">
        <v>3</v>
      </c>
      <c r="C205" s="409">
        <v>7</v>
      </c>
      <c r="D205" s="409">
        <v>4</v>
      </c>
      <c r="E205" s="410" t="s">
        <v>706</v>
      </c>
      <c r="F205" s="400">
        <v>0</v>
      </c>
      <c r="G205" s="392">
        <v>19829419</v>
      </c>
      <c r="H205" s="392">
        <f t="shared" si="8"/>
        <v>19829419</v>
      </c>
      <c r="I205" s="392">
        <v>2270049</v>
      </c>
    </row>
    <row r="206" spans="1:9" s="413" customFormat="1" ht="19.5" customHeight="1" thickBot="1">
      <c r="A206" s="581" t="s">
        <v>197</v>
      </c>
      <c r="B206" s="582"/>
      <c r="C206" s="582"/>
      <c r="D206" s="582"/>
      <c r="E206" s="582"/>
      <c r="F206" s="424">
        <f>F5+F28+F89+F151+F170+F173+F186</f>
        <v>2790892000</v>
      </c>
      <c r="G206" s="424">
        <f>G5+G28+G89+G151+G170+G173+G186</f>
        <v>2943657536</v>
      </c>
      <c r="H206" s="424">
        <f t="shared" si="8"/>
        <v>152765536</v>
      </c>
      <c r="I206" s="424">
        <f>I5+I28+I89+I151+I170+I173+I186</f>
        <v>3034252073</v>
      </c>
    </row>
    <row r="207" spans="1:9" s="413" customFormat="1" ht="13.5" thickTop="1">
      <c r="A207" s="425"/>
      <c r="H207" s="426"/>
    </row>
  </sheetData>
  <mergeCells count="13">
    <mergeCell ref="A206:E206"/>
    <mergeCell ref="A71:I71"/>
    <mergeCell ref="A72:I72"/>
    <mergeCell ref="A73:D73"/>
    <mergeCell ref="E73:E74"/>
    <mergeCell ref="F73:H73"/>
    <mergeCell ref="I73:I74"/>
    <mergeCell ref="A1:I1"/>
    <mergeCell ref="A2:I2"/>
    <mergeCell ref="A3:D3"/>
    <mergeCell ref="E3:E4"/>
    <mergeCell ref="F3:H3"/>
    <mergeCell ref="I3:I4"/>
  </mergeCells>
  <printOptions horizontalCentered="1"/>
  <pageMargins left="0.7" right="0.7" top="1.25" bottom="0.7" header="0.5" footer="0.25"/>
  <pageSetup paperSize="9" scale="80" firstPageNumber="11" fitToWidth="0" fitToHeight="0" orientation="portrait" useFirstPageNumber="1" r:id="rId1"/>
  <headerFooter alignWithMargins="0">
    <oddHeader>&amp;C
&amp;"Arabic Transparent,Bold"&amp;20____________________________________________________________&amp;R&amp;"+,Regular"
&amp;12  مملكة البحرين 
  الحساب الختامي الموحد للدولة للسنة المالية المنتهية في 31 ديسمبر 2013</oddHeader>
    <oddFooter>&amp;C&amp;"Arabic Transparent,Bold"&amp;20____________________________________________________________&amp;"Arabic Transparent,Regular"&amp;14
&amp;"+,Regular"&amp;P</oddFooter>
  </headerFooter>
  <rowBreaks count="2" manualBreakCount="2">
    <brk id="70" max="8" man="1"/>
    <brk id="14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7"/>
  <sheetViews>
    <sheetView rightToLeft="1" view="pageBreakPreview" zoomScaleNormal="100" zoomScaleSheetLayoutView="100" zoomScalePageLayoutView="110" workbookViewId="0">
      <selection sqref="A1:G1"/>
    </sheetView>
  </sheetViews>
  <sheetFormatPr defaultColWidth="9.140625" defaultRowHeight="12.75"/>
  <cols>
    <col min="1" max="1" width="26.5703125" style="34" customWidth="1"/>
    <col min="2" max="2" width="18.28515625" style="70" bestFit="1" customWidth="1"/>
    <col min="3" max="3" width="15.140625" style="70" customWidth="1"/>
    <col min="4" max="4" width="15" style="70" customWidth="1"/>
    <col min="5" max="5" width="18.28515625" style="70" bestFit="1" customWidth="1"/>
    <col min="6" max="6" width="14.42578125" style="70" customWidth="1"/>
    <col min="7" max="7" width="18.28515625" style="70" bestFit="1" customWidth="1"/>
    <col min="8" max="8" width="18.28515625" style="34" bestFit="1" customWidth="1"/>
    <col min="9" max="9" width="14.5703125" style="34" customWidth="1"/>
    <col min="10" max="16384" width="9.140625" style="34"/>
  </cols>
  <sheetData>
    <row r="1" spans="1:9" ht="30.95" customHeight="1">
      <c r="A1" s="583" t="s">
        <v>260</v>
      </c>
      <c r="B1" s="583"/>
      <c r="C1" s="583"/>
      <c r="D1" s="583"/>
      <c r="E1" s="583"/>
      <c r="F1" s="583"/>
      <c r="G1" s="583"/>
    </row>
    <row r="2" spans="1:9" ht="21.6" customHeight="1">
      <c r="A2" s="35"/>
      <c r="B2" s="36"/>
      <c r="C2" s="36"/>
      <c r="D2" s="36"/>
      <c r="E2" s="36"/>
      <c r="F2" s="36"/>
      <c r="G2" s="36"/>
      <c r="H2" s="37"/>
      <c r="I2" s="38" t="s">
        <v>542</v>
      </c>
    </row>
    <row r="3" spans="1:9" ht="48.2" customHeight="1">
      <c r="A3" s="39" t="s">
        <v>246</v>
      </c>
      <c r="B3" s="39" t="s">
        <v>657</v>
      </c>
      <c r="C3" s="39" t="s">
        <v>658</v>
      </c>
      <c r="D3" s="39" t="s">
        <v>251</v>
      </c>
      <c r="E3" s="39" t="s">
        <v>252</v>
      </c>
      <c r="F3" s="39" t="s">
        <v>195</v>
      </c>
      <c r="G3" s="39" t="s">
        <v>659</v>
      </c>
      <c r="H3" s="39" t="s">
        <v>660</v>
      </c>
      <c r="I3" s="40" t="s">
        <v>214</v>
      </c>
    </row>
    <row r="4" spans="1:9" s="42" customFormat="1" ht="20.100000000000001" customHeight="1">
      <c r="A4" s="41" t="s">
        <v>17</v>
      </c>
      <c r="E4" s="43"/>
      <c r="F4" s="43"/>
      <c r="G4" s="43"/>
      <c r="H4" s="43"/>
      <c r="I4" s="43"/>
    </row>
    <row r="5" spans="1:9" s="42" customFormat="1" ht="20.100000000000001" customHeight="1">
      <c r="A5" s="44" t="s">
        <v>18</v>
      </c>
      <c r="B5" s="283">
        <v>1311952074</v>
      </c>
      <c r="C5" s="234" t="s">
        <v>540</v>
      </c>
      <c r="D5" s="45">
        <v>18414943</v>
      </c>
      <c r="E5" s="283">
        <f t="shared" ref="E5:E11" si="0">SUM(B5:D5)</f>
        <v>1330367017</v>
      </c>
      <c r="F5" s="287">
        <v>0</v>
      </c>
      <c r="G5" s="244">
        <f t="shared" ref="G5:G11" si="1">F5+E5</f>
        <v>1330367017</v>
      </c>
      <c r="H5" s="244">
        <f>'الحساب الختامي'!D15</f>
        <v>1300403906</v>
      </c>
      <c r="I5" s="45">
        <f t="shared" ref="I5:I11" si="2">G5-H5</f>
        <v>29963111</v>
      </c>
    </row>
    <row r="6" spans="1:9" s="42" customFormat="1" ht="20.100000000000001" customHeight="1">
      <c r="A6" s="44" t="s">
        <v>19</v>
      </c>
      <c r="B6" s="283">
        <v>168006952</v>
      </c>
      <c r="C6" s="234" t="s">
        <v>540</v>
      </c>
      <c r="D6" s="45">
        <v>28673654</v>
      </c>
      <c r="E6" s="283">
        <f t="shared" si="0"/>
        <v>196680606</v>
      </c>
      <c r="F6" s="287">
        <v>0</v>
      </c>
      <c r="G6" s="244">
        <f t="shared" si="1"/>
        <v>196680606</v>
      </c>
      <c r="H6" s="244">
        <f>'الحساب الختامي'!D16</f>
        <v>210798858</v>
      </c>
      <c r="I6" s="45">
        <f t="shared" si="2"/>
        <v>-14118252</v>
      </c>
    </row>
    <row r="7" spans="1:9" s="42" customFormat="1" ht="20.100000000000001" customHeight="1">
      <c r="A7" s="44" t="s">
        <v>20</v>
      </c>
      <c r="B7" s="283">
        <v>116475696</v>
      </c>
      <c r="C7" s="234" t="s">
        <v>540</v>
      </c>
      <c r="D7" s="45">
        <v>17015845</v>
      </c>
      <c r="E7" s="283">
        <f t="shared" si="0"/>
        <v>133491541</v>
      </c>
      <c r="F7" s="287">
        <v>0</v>
      </c>
      <c r="G7" s="244">
        <f t="shared" si="1"/>
        <v>133491541</v>
      </c>
      <c r="H7" s="244">
        <f>'الحساب الختامي'!D17</f>
        <v>131207934</v>
      </c>
      <c r="I7" s="45">
        <f t="shared" si="2"/>
        <v>2283607</v>
      </c>
    </row>
    <row r="8" spans="1:9" s="42" customFormat="1" ht="20.100000000000001" customHeight="1">
      <c r="A8" s="44" t="s">
        <v>21</v>
      </c>
      <c r="B8" s="283">
        <v>31830904</v>
      </c>
      <c r="C8" s="234" t="s">
        <v>540</v>
      </c>
      <c r="D8" s="45">
        <v>4998661</v>
      </c>
      <c r="E8" s="283">
        <f t="shared" si="0"/>
        <v>36829565</v>
      </c>
      <c r="F8" s="287">
        <v>0</v>
      </c>
      <c r="G8" s="244">
        <f t="shared" si="1"/>
        <v>36829565</v>
      </c>
      <c r="H8" s="244">
        <f>'الحساب الختامي'!D18</f>
        <v>30769606</v>
      </c>
      <c r="I8" s="45">
        <f t="shared" si="2"/>
        <v>6059959</v>
      </c>
    </row>
    <row r="9" spans="1:9" s="42" customFormat="1" ht="20.100000000000001" customHeight="1">
      <c r="A9" s="44" t="s">
        <v>22</v>
      </c>
      <c r="B9" s="283">
        <v>64359424</v>
      </c>
      <c r="C9" s="234" t="s">
        <v>540</v>
      </c>
      <c r="D9" s="45">
        <v>676766</v>
      </c>
      <c r="E9" s="283">
        <f t="shared" si="0"/>
        <v>65036190</v>
      </c>
      <c r="F9" s="287">
        <v>0</v>
      </c>
      <c r="G9" s="244">
        <f t="shared" si="1"/>
        <v>65036190</v>
      </c>
      <c r="H9" s="244">
        <f>'الحساب الختامي'!D19</f>
        <v>66514923</v>
      </c>
      <c r="I9" s="45">
        <f t="shared" si="2"/>
        <v>-1478733</v>
      </c>
    </row>
    <row r="10" spans="1:9" s="42" customFormat="1" ht="20.100000000000001" customHeight="1">
      <c r="A10" s="44" t="s">
        <v>23</v>
      </c>
      <c r="B10" s="283">
        <v>916726150</v>
      </c>
      <c r="C10" s="234" t="s">
        <v>540</v>
      </c>
      <c r="D10" s="45">
        <v>-84299320</v>
      </c>
      <c r="E10" s="283">
        <f t="shared" si="0"/>
        <v>832426830</v>
      </c>
      <c r="F10" s="287">
        <v>0</v>
      </c>
      <c r="G10" s="244">
        <f t="shared" si="1"/>
        <v>832426830</v>
      </c>
      <c r="H10" s="244">
        <f>'الحساب الختامي'!D20</f>
        <v>694960427</v>
      </c>
      <c r="I10" s="45">
        <f t="shared" si="2"/>
        <v>137466403</v>
      </c>
    </row>
    <row r="11" spans="1:9" s="42" customFormat="1" ht="20.100000000000001" customHeight="1">
      <c r="A11" s="44" t="s">
        <v>548</v>
      </c>
      <c r="B11" s="283">
        <v>443240800</v>
      </c>
      <c r="C11" s="234" t="s">
        <v>540</v>
      </c>
      <c r="D11" s="45">
        <v>14519451</v>
      </c>
      <c r="E11" s="283">
        <f t="shared" si="0"/>
        <v>457760251</v>
      </c>
      <c r="F11" s="287">
        <v>0</v>
      </c>
      <c r="G11" s="244">
        <f t="shared" si="1"/>
        <v>457760251</v>
      </c>
      <c r="H11" s="244">
        <f>'الحساب الختامي'!D21</f>
        <v>442388256</v>
      </c>
      <c r="I11" s="45">
        <f t="shared" si="2"/>
        <v>15371995</v>
      </c>
    </row>
    <row r="12" spans="1:9" s="72" customFormat="1" ht="21.6" customHeight="1">
      <c r="A12" s="47" t="s">
        <v>245</v>
      </c>
      <c r="B12" s="284">
        <f t="shared" ref="B12:H12" si="3">SUM(B5:B11)</f>
        <v>3052592000</v>
      </c>
      <c r="C12" s="235" t="s">
        <v>540</v>
      </c>
      <c r="D12" s="285">
        <f t="shared" si="3"/>
        <v>0</v>
      </c>
      <c r="E12" s="284">
        <f t="shared" si="3"/>
        <v>3052592000</v>
      </c>
      <c r="F12" s="288">
        <f t="shared" si="3"/>
        <v>0</v>
      </c>
      <c r="G12" s="284">
        <f t="shared" si="3"/>
        <v>3052592000</v>
      </c>
      <c r="H12" s="284">
        <f t="shared" si="3"/>
        <v>2877043910</v>
      </c>
      <c r="I12" s="71">
        <f>SUM(I5:I11)</f>
        <v>175548090</v>
      </c>
    </row>
    <row r="13" spans="1:9" s="72" customFormat="1" ht="21.6" customHeight="1">
      <c r="A13" s="48" t="s">
        <v>688</v>
      </c>
      <c r="B13" s="244">
        <v>571500000</v>
      </c>
      <c r="C13" s="234" t="s">
        <v>540</v>
      </c>
      <c r="D13" s="46">
        <v>0</v>
      </c>
      <c r="E13" s="244">
        <f>B13+D13</f>
        <v>571500000</v>
      </c>
      <c r="F13" s="45">
        <v>276593577</v>
      </c>
      <c r="G13" s="244">
        <f>F13+E13</f>
        <v>848093577</v>
      </c>
      <c r="H13" s="244">
        <f>'الحساب الختامي'!D23</f>
        <v>476701208</v>
      </c>
      <c r="I13" s="45">
        <f>G13-H13</f>
        <v>371392369</v>
      </c>
    </row>
    <row r="14" spans="1:9" s="72" customFormat="1" ht="25.5" customHeight="1" thickBot="1">
      <c r="A14" s="49" t="s">
        <v>215</v>
      </c>
      <c r="B14" s="261">
        <f t="shared" ref="B14:H14" si="4">B13+B12</f>
        <v>3624092000</v>
      </c>
      <c r="C14" s="236" t="s">
        <v>540</v>
      </c>
      <c r="D14" s="286">
        <f t="shared" si="4"/>
        <v>0</v>
      </c>
      <c r="E14" s="261">
        <f t="shared" si="4"/>
        <v>3624092000</v>
      </c>
      <c r="F14" s="50">
        <f t="shared" si="4"/>
        <v>276593577</v>
      </c>
      <c r="G14" s="261">
        <f t="shared" si="4"/>
        <v>3900685577</v>
      </c>
      <c r="H14" s="261">
        <f t="shared" si="4"/>
        <v>3353745118</v>
      </c>
      <c r="I14" s="50">
        <f>I13+I12</f>
        <v>546940459</v>
      </c>
    </row>
    <row r="15" spans="1:9" ht="15" thickTop="1">
      <c r="B15" s="51"/>
      <c r="C15" s="51"/>
      <c r="D15" s="51"/>
      <c r="E15" s="51"/>
      <c r="F15" s="51"/>
      <c r="G15" s="51"/>
      <c r="H15" s="51"/>
      <c r="I15" s="51"/>
    </row>
    <row r="16" spans="1:9" s="54" customFormat="1" ht="15.75">
      <c r="A16" s="52"/>
      <c r="B16" s="53"/>
      <c r="C16" s="53"/>
      <c r="D16" s="53"/>
      <c r="E16" s="53"/>
      <c r="F16" s="53"/>
      <c r="G16" s="53"/>
      <c r="H16" s="53"/>
      <c r="I16" s="53"/>
    </row>
    <row r="17" spans="1:9" s="54" customFormat="1" ht="15.75">
      <c r="A17" s="55"/>
      <c r="B17" s="55"/>
      <c r="C17" s="55"/>
      <c r="D17" s="55"/>
      <c r="E17" s="55"/>
      <c r="F17" s="55"/>
      <c r="G17" s="56"/>
      <c r="H17" s="56"/>
      <c r="I17" s="53"/>
    </row>
    <row r="18" spans="1:9" s="54" customFormat="1" ht="15.75">
      <c r="A18" s="55"/>
      <c r="B18" s="55"/>
      <c r="C18" s="55"/>
      <c r="D18" s="55"/>
      <c r="E18" s="55"/>
      <c r="F18" s="55"/>
      <c r="G18" s="56"/>
      <c r="H18" s="56"/>
      <c r="I18" s="53"/>
    </row>
    <row r="19" spans="1:9" s="54" customFormat="1">
      <c r="A19" s="57"/>
      <c r="B19" s="57"/>
      <c r="C19" s="57"/>
      <c r="D19" s="57"/>
      <c r="E19" s="57"/>
      <c r="F19" s="57"/>
      <c r="I19" s="53"/>
    </row>
    <row r="20" spans="1:9" s="54" customFormat="1">
      <c r="A20" s="57"/>
      <c r="C20" s="57"/>
      <c r="D20" s="57"/>
      <c r="E20" s="57"/>
      <c r="F20" s="57"/>
      <c r="G20" s="58"/>
      <c r="H20" s="59"/>
      <c r="I20" s="53"/>
    </row>
    <row r="21" spans="1:9" s="54" customFormat="1" ht="15">
      <c r="A21" s="60"/>
      <c r="B21" s="57"/>
      <c r="C21" s="60"/>
      <c r="D21" s="60"/>
      <c r="E21" s="60"/>
      <c r="F21" s="60"/>
      <c r="G21" s="61"/>
      <c r="H21" s="62"/>
    </row>
    <row r="22" spans="1:9" s="54" customFormat="1" ht="15">
      <c r="A22" s="60"/>
      <c r="B22" s="60"/>
      <c r="C22" s="60"/>
      <c r="D22" s="60"/>
      <c r="E22" s="60"/>
      <c r="F22" s="60"/>
      <c r="G22" s="63"/>
      <c r="H22" s="62"/>
    </row>
    <row r="23" spans="1:9" s="54" customFormat="1" ht="15">
      <c r="A23" s="57"/>
      <c r="B23" s="57"/>
      <c r="C23" s="57"/>
      <c r="D23" s="57"/>
      <c r="E23" s="64"/>
      <c r="F23" s="65"/>
    </row>
    <row r="24" spans="1:9" s="54" customFormat="1" ht="26.25" customHeight="1">
      <c r="A24" s="60"/>
      <c r="B24" s="60"/>
      <c r="C24" s="60"/>
      <c r="D24" s="60"/>
      <c r="E24" s="61"/>
      <c r="F24" s="62"/>
    </row>
    <row r="25" spans="1:9" s="54" customFormat="1" ht="15">
      <c r="A25" s="60"/>
      <c r="B25" s="60"/>
      <c r="C25" s="60"/>
      <c r="D25" s="60"/>
      <c r="E25" s="63"/>
      <c r="F25" s="62"/>
    </row>
    <row r="26" spans="1:9" s="54" customFormat="1" ht="15">
      <c r="A26" s="60"/>
      <c r="B26" s="60"/>
      <c r="C26" s="60"/>
      <c r="D26" s="60"/>
      <c r="E26" s="63"/>
      <c r="F26" s="62"/>
    </row>
    <row r="27" spans="1:9" ht="15">
      <c r="A27" s="66"/>
      <c r="B27" s="67"/>
      <c r="C27" s="67"/>
      <c r="D27" s="67"/>
      <c r="E27" s="68"/>
      <c r="F27" s="69"/>
      <c r="G27" s="34"/>
    </row>
  </sheetData>
  <customSheetViews>
    <customSheetView guid="{59AEDEC5-F969-4EC4-8B7C-A5FABAF15261}" showPageBreaks="1" view="pageBreakPreview" showRuler="0">
      <selection activeCell="C15" sqref="C15"/>
      <pageMargins left="0.23" right="0.28999999999999998" top="0.79" bottom="0.71" header="0.5" footer="0.36"/>
      <pageSetup paperSize="9" firstPageNumber="14" orientation="landscape" useFirstPageNumber="1" r:id="rId1"/>
      <headerFooter alignWithMargins="0">
        <oddHeader xml:space="preserve">&amp;R&amp;"Arabic Transparent,Bold"مملكة البحرين 
الحساب الختامي الموحد للدولة للسنة المالية المنتهية في 31 ديسمبر 2005&amp;"Arial,Regular"
</oddHeader>
        <oddFooter xml:space="preserve">&amp;C&amp;P
</oddFooter>
      </headerFooter>
    </customSheetView>
    <customSheetView guid="{8B0CEBC0-8CF2-4235-AE87-6B90A4C21969}" showPageBreaks="1" view="pageBreakPreview" showRuler="0">
      <selection activeCell="C15" sqref="C15"/>
      <pageMargins left="0.23" right="0.28999999999999998" top="0.79" bottom="0.71" header="0.5" footer="0.36"/>
      <pageSetup paperSize="9" firstPageNumber="14" orientation="landscape" useFirstPageNumber="1" r:id="rId2"/>
      <headerFooter alignWithMargins="0">
        <oddHeader xml:space="preserve">&amp;R&amp;"Arabic Transparent,Bold"مملكة البحرين 
الحساب الختامي الموحد للدولة للسنة المالية المنتهية في 31 ديسمبر 2005&amp;"Arial,Regular"
</oddHeader>
        <oddFooter xml:space="preserve">&amp;C&amp;P
</oddFooter>
      </headerFooter>
    </customSheetView>
  </customSheetViews>
  <mergeCells count="1">
    <mergeCell ref="A1:G1"/>
  </mergeCells>
  <phoneticPr fontId="0" type="noConversion"/>
  <printOptions horizontalCentered="1"/>
  <pageMargins left="0.7" right="0.7" top="1.25" bottom="0.7" header="0.5" footer="0.25"/>
  <pageSetup paperSize="9" scale="84" firstPageNumber="14" orientation="landscape" useFirstPageNumber="1" r:id="rId3"/>
  <headerFooter alignWithMargins="0">
    <oddHeader>&amp;C&amp;"Arabic Transparent,Bold"&amp;24
&amp;20___________________________________________________________________________________&amp;R&amp;"+,Regular"&amp;12  
  مملكة البحرين 
  الحساب الختامي الموحد للدولة للسنة المالية المنتهية في 31 ديسمبر 2013</oddHeader>
    <oddFooter>&amp;C&amp;"Arabic Transparent,Bold"&amp;20___________________________________________________________________________________&amp;"Arial,Regular"&amp;10
&amp;"+,Regular"&amp;14&amp;P</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25"/>
  <sheetViews>
    <sheetView rightToLeft="1" view="pageBreakPreview" zoomScaleNormal="100" zoomScaleSheetLayoutView="100" workbookViewId="0"/>
  </sheetViews>
  <sheetFormatPr defaultColWidth="0.28515625" defaultRowHeight="13.5"/>
  <cols>
    <col min="1" max="1" width="35.42578125" style="437" customWidth="1"/>
    <col min="2" max="2" width="13.85546875" style="482" bestFit="1" customWidth="1"/>
    <col min="3" max="3" width="11" style="482" customWidth="1"/>
    <col min="4" max="4" width="12.85546875" style="482" customWidth="1"/>
    <col min="5" max="5" width="13.85546875" style="482" bestFit="1" customWidth="1"/>
    <col min="6" max="6" width="11.5703125" style="483" customWidth="1"/>
    <col min="7" max="7" width="13.85546875" style="437" bestFit="1" customWidth="1"/>
    <col min="8" max="8" width="11.28515625" style="437" bestFit="1" customWidth="1"/>
    <col min="9" max="9" width="12.7109375" style="438" bestFit="1" customWidth="1"/>
    <col min="10" max="16384" width="0.28515625" style="437"/>
  </cols>
  <sheetData>
    <row r="1" spans="1:9" s="432" customFormat="1" ht="30.95" customHeight="1">
      <c r="A1" s="430" t="s">
        <v>261</v>
      </c>
      <c r="B1" s="430"/>
      <c r="C1" s="430"/>
      <c r="D1" s="431"/>
      <c r="E1" s="431"/>
      <c r="F1" s="431"/>
      <c r="I1" s="433"/>
    </row>
    <row r="2" spans="1:9" ht="21.6" customHeight="1">
      <c r="A2" s="434"/>
      <c r="B2" s="435"/>
      <c r="C2" s="435"/>
      <c r="D2" s="435"/>
      <c r="E2" s="435"/>
      <c r="F2" s="435"/>
      <c r="G2" s="436" t="s">
        <v>542</v>
      </c>
    </row>
    <row r="3" spans="1:9" s="441" customFormat="1" ht="46.7" customHeight="1">
      <c r="A3" s="439" t="s">
        <v>246</v>
      </c>
      <c r="B3" s="440" t="s">
        <v>657</v>
      </c>
      <c r="C3" s="440" t="s">
        <v>601</v>
      </c>
      <c r="D3" s="440" t="s">
        <v>251</v>
      </c>
      <c r="E3" s="440" t="s">
        <v>252</v>
      </c>
      <c r="F3" s="440" t="s">
        <v>602</v>
      </c>
      <c r="G3" s="440" t="s">
        <v>661</v>
      </c>
      <c r="I3" s="442"/>
    </row>
    <row r="4" spans="1:9" s="445" customFormat="1" ht="7.35" customHeight="1">
      <c r="A4" s="443"/>
      <c r="B4" s="444"/>
      <c r="C4" s="444"/>
      <c r="D4" s="444"/>
      <c r="E4" s="444"/>
      <c r="F4" s="444"/>
      <c r="G4" s="444"/>
      <c r="I4" s="446"/>
    </row>
    <row r="5" spans="1:9" s="450" customFormat="1" ht="19.350000000000001" customHeight="1">
      <c r="A5" s="447" t="s">
        <v>283</v>
      </c>
      <c r="B5" s="448">
        <f>SUM(B6:B25)</f>
        <v>1009150000</v>
      </c>
      <c r="C5" s="449">
        <f t="shared" ref="C5:F5" si="0">SUM(C6:C25)</f>
        <v>0</v>
      </c>
      <c r="D5" s="448">
        <f>SUM(D6:D25)</f>
        <v>30993774</v>
      </c>
      <c r="E5" s="448">
        <f>SUM(E6:E25)</f>
        <v>1040143774</v>
      </c>
      <c r="F5" s="449">
        <f t="shared" si="0"/>
        <v>0</v>
      </c>
      <c r="G5" s="448">
        <f>SUM(G6:G25)</f>
        <v>1040143774</v>
      </c>
      <c r="I5" s="451"/>
    </row>
    <row r="6" spans="1:9" s="450" customFormat="1" ht="19.350000000000001" customHeight="1">
      <c r="A6" s="452" t="s">
        <v>362</v>
      </c>
      <c r="B6" s="453">
        <v>18151000</v>
      </c>
      <c r="C6" s="454">
        <v>0</v>
      </c>
      <c r="D6" s="454">
        <v>0</v>
      </c>
      <c r="E6" s="453">
        <f t="shared" ref="E6:E25" si="1">SUM(B6:D6)</f>
        <v>18151000</v>
      </c>
      <c r="F6" s="454">
        <v>0</v>
      </c>
      <c r="G6" s="453">
        <f t="shared" ref="G6:G21" si="2">E6+F6</f>
        <v>18151000</v>
      </c>
      <c r="I6" s="451"/>
    </row>
    <row r="7" spans="1:9" s="450" customFormat="1" ht="19.350000000000001" customHeight="1">
      <c r="A7" s="452" t="s">
        <v>868</v>
      </c>
      <c r="B7" s="453">
        <v>2000000</v>
      </c>
      <c r="C7" s="454">
        <v>0</v>
      </c>
      <c r="D7" s="454">
        <v>0</v>
      </c>
      <c r="E7" s="453">
        <f t="shared" ref="E7" si="3">SUM(B7:D7)</f>
        <v>2000000</v>
      </c>
      <c r="F7" s="454">
        <v>0</v>
      </c>
      <c r="G7" s="453">
        <f t="shared" ref="G7" si="4">E7+F7</f>
        <v>2000000</v>
      </c>
      <c r="I7" s="451"/>
    </row>
    <row r="8" spans="1:9" s="450" customFormat="1" ht="19.350000000000001" customHeight="1">
      <c r="A8" s="452" t="s">
        <v>539</v>
      </c>
      <c r="B8" s="453">
        <v>3523000</v>
      </c>
      <c r="C8" s="454">
        <v>0</v>
      </c>
      <c r="D8" s="453">
        <v>39940</v>
      </c>
      <c r="E8" s="453">
        <f t="shared" ref="E8" si="5">SUM(B8:D8)</f>
        <v>3562940</v>
      </c>
      <c r="F8" s="454">
        <v>0</v>
      </c>
      <c r="G8" s="453">
        <f t="shared" ref="G8" si="6">E8+F8</f>
        <v>3562940</v>
      </c>
      <c r="I8" s="451"/>
    </row>
    <row r="9" spans="1:9" s="450" customFormat="1" ht="19.350000000000001" customHeight="1">
      <c r="A9" s="452" t="s">
        <v>538</v>
      </c>
      <c r="B9" s="453">
        <v>723000</v>
      </c>
      <c r="C9" s="454">
        <v>0</v>
      </c>
      <c r="D9" s="453">
        <v>337183</v>
      </c>
      <c r="E9" s="453">
        <f t="shared" ref="E9" si="7">SUM(B9:D9)</f>
        <v>1060183</v>
      </c>
      <c r="F9" s="454">
        <v>0</v>
      </c>
      <c r="G9" s="453">
        <f t="shared" ref="G9" si="8">E9+F9</f>
        <v>1060183</v>
      </c>
      <c r="H9" s="455"/>
      <c r="I9" s="451"/>
    </row>
    <row r="10" spans="1:9" s="450" customFormat="1" ht="19.350000000000001" customHeight="1">
      <c r="A10" s="452" t="s">
        <v>714</v>
      </c>
      <c r="B10" s="453">
        <v>359000</v>
      </c>
      <c r="C10" s="454">
        <v>0</v>
      </c>
      <c r="D10" s="454">
        <v>0</v>
      </c>
      <c r="E10" s="453">
        <f t="shared" si="1"/>
        <v>359000</v>
      </c>
      <c r="F10" s="454">
        <v>0</v>
      </c>
      <c r="G10" s="453">
        <f t="shared" si="2"/>
        <v>359000</v>
      </c>
      <c r="I10" s="451"/>
    </row>
    <row r="11" spans="1:9" s="450" customFormat="1" ht="19.350000000000001" customHeight="1">
      <c r="A11" s="452" t="s">
        <v>199</v>
      </c>
      <c r="B11" s="453">
        <v>464970000</v>
      </c>
      <c r="C11" s="454">
        <v>0</v>
      </c>
      <c r="D11" s="453">
        <v>127894</v>
      </c>
      <c r="E11" s="453">
        <f t="shared" si="1"/>
        <v>465097894</v>
      </c>
      <c r="F11" s="454">
        <v>0</v>
      </c>
      <c r="G11" s="453">
        <f t="shared" si="2"/>
        <v>465097894</v>
      </c>
      <c r="I11" s="451"/>
    </row>
    <row r="12" spans="1:9" s="450" customFormat="1" ht="19.350000000000001" customHeight="1">
      <c r="A12" s="452" t="s">
        <v>200</v>
      </c>
      <c r="B12" s="453">
        <v>330000000</v>
      </c>
      <c r="C12" s="454">
        <v>0</v>
      </c>
      <c r="D12" s="454">
        <v>0</v>
      </c>
      <c r="E12" s="453">
        <f t="shared" si="1"/>
        <v>330000000</v>
      </c>
      <c r="F12" s="454">
        <v>0</v>
      </c>
      <c r="G12" s="453">
        <f t="shared" si="2"/>
        <v>330000000</v>
      </c>
      <c r="I12" s="451"/>
    </row>
    <row r="13" spans="1:9" s="450" customFormat="1" ht="19.350000000000001" customHeight="1">
      <c r="A13" s="452" t="s">
        <v>334</v>
      </c>
      <c r="B13" s="453">
        <v>16005000</v>
      </c>
      <c r="C13" s="454">
        <v>0</v>
      </c>
      <c r="D13" s="454">
        <v>0</v>
      </c>
      <c r="E13" s="453">
        <f t="shared" si="1"/>
        <v>16005000</v>
      </c>
      <c r="F13" s="454">
        <v>0</v>
      </c>
      <c r="G13" s="453">
        <f t="shared" si="2"/>
        <v>16005000</v>
      </c>
      <c r="I13" s="451"/>
    </row>
    <row r="14" spans="1:9" s="450" customFormat="1" ht="19.350000000000001" customHeight="1">
      <c r="A14" s="452" t="s">
        <v>270</v>
      </c>
      <c r="B14" s="453">
        <v>25000000</v>
      </c>
      <c r="C14" s="454">
        <v>0</v>
      </c>
      <c r="D14" s="453">
        <v>7200000</v>
      </c>
      <c r="E14" s="453">
        <f t="shared" si="1"/>
        <v>32200000</v>
      </c>
      <c r="F14" s="454">
        <v>0</v>
      </c>
      <c r="G14" s="453">
        <f t="shared" si="2"/>
        <v>32200000</v>
      </c>
      <c r="I14" s="451"/>
    </row>
    <row r="15" spans="1:9" s="450" customFormat="1" ht="19.350000000000001" customHeight="1">
      <c r="A15" s="452" t="s">
        <v>222</v>
      </c>
      <c r="B15" s="453">
        <v>34200000</v>
      </c>
      <c r="C15" s="454">
        <v>0</v>
      </c>
      <c r="D15" s="453">
        <v>6000000</v>
      </c>
      <c r="E15" s="453">
        <f t="shared" si="1"/>
        <v>40200000</v>
      </c>
      <c r="F15" s="454">
        <v>0</v>
      </c>
      <c r="G15" s="453">
        <f t="shared" si="2"/>
        <v>40200000</v>
      </c>
      <c r="I15" s="451"/>
    </row>
    <row r="16" spans="1:9" s="450" customFormat="1" ht="19.350000000000001" customHeight="1">
      <c r="A16" s="452" t="s">
        <v>584</v>
      </c>
      <c r="B16" s="453">
        <v>2375000</v>
      </c>
      <c r="C16" s="454">
        <v>0</v>
      </c>
      <c r="D16" s="454">
        <v>0</v>
      </c>
      <c r="E16" s="453">
        <f t="shared" si="1"/>
        <v>2375000</v>
      </c>
      <c r="F16" s="454">
        <v>0</v>
      </c>
      <c r="G16" s="453">
        <f t="shared" si="2"/>
        <v>2375000</v>
      </c>
      <c r="I16" s="451"/>
    </row>
    <row r="17" spans="1:9" s="450" customFormat="1" ht="19.350000000000001" customHeight="1">
      <c r="A17" s="452" t="s">
        <v>201</v>
      </c>
      <c r="B17" s="453">
        <v>30246000</v>
      </c>
      <c r="C17" s="454">
        <v>0</v>
      </c>
      <c r="D17" s="453">
        <v>4776820</v>
      </c>
      <c r="E17" s="453">
        <f t="shared" si="1"/>
        <v>35022820</v>
      </c>
      <c r="F17" s="454">
        <v>0</v>
      </c>
      <c r="G17" s="453">
        <f t="shared" si="2"/>
        <v>35022820</v>
      </c>
      <c r="I17" s="451"/>
    </row>
    <row r="18" spans="1:9" s="450" customFormat="1" ht="19.350000000000001" customHeight="1">
      <c r="A18" s="452" t="s">
        <v>553</v>
      </c>
      <c r="B18" s="453">
        <v>12794000</v>
      </c>
      <c r="C18" s="454">
        <v>0</v>
      </c>
      <c r="D18" s="453">
        <v>2174658</v>
      </c>
      <c r="E18" s="453">
        <f t="shared" si="1"/>
        <v>14968658</v>
      </c>
      <c r="F18" s="454">
        <v>0</v>
      </c>
      <c r="G18" s="453">
        <f t="shared" si="2"/>
        <v>14968658</v>
      </c>
      <c r="I18" s="451"/>
    </row>
    <row r="19" spans="1:9" s="450" customFormat="1" ht="19.350000000000001" customHeight="1">
      <c r="A19" s="452" t="s">
        <v>225</v>
      </c>
      <c r="B19" s="453">
        <v>1684000</v>
      </c>
      <c r="C19" s="454">
        <v>0</v>
      </c>
      <c r="D19" s="454">
        <v>0</v>
      </c>
      <c r="E19" s="453">
        <f t="shared" si="1"/>
        <v>1684000</v>
      </c>
      <c r="F19" s="454">
        <v>0</v>
      </c>
      <c r="G19" s="453">
        <f t="shared" si="2"/>
        <v>1684000</v>
      </c>
      <c r="I19" s="451"/>
    </row>
    <row r="20" spans="1:9" s="450" customFormat="1" ht="19.350000000000001" customHeight="1">
      <c r="A20" s="452" t="s">
        <v>208</v>
      </c>
      <c r="B20" s="453">
        <v>5085000</v>
      </c>
      <c r="C20" s="454">
        <v>0</v>
      </c>
      <c r="D20" s="453">
        <v>771403</v>
      </c>
      <c r="E20" s="453">
        <f t="shared" si="1"/>
        <v>5856403</v>
      </c>
      <c r="F20" s="454">
        <v>0</v>
      </c>
      <c r="G20" s="453">
        <f t="shared" si="2"/>
        <v>5856403</v>
      </c>
      <c r="I20" s="451"/>
    </row>
    <row r="21" spans="1:9" s="450" customFormat="1" ht="19.350000000000001" customHeight="1">
      <c r="A21" s="452" t="s">
        <v>675</v>
      </c>
      <c r="B21" s="453">
        <v>8725000</v>
      </c>
      <c r="C21" s="454">
        <v>0</v>
      </c>
      <c r="D21" s="454">
        <v>0</v>
      </c>
      <c r="E21" s="453">
        <f t="shared" si="1"/>
        <v>8725000</v>
      </c>
      <c r="F21" s="454">
        <v>0</v>
      </c>
      <c r="G21" s="453">
        <f t="shared" si="2"/>
        <v>8725000</v>
      </c>
      <c r="I21" s="451"/>
    </row>
    <row r="22" spans="1:9" s="450" customFormat="1" ht="19.350000000000001" customHeight="1">
      <c r="A22" s="452" t="s">
        <v>585</v>
      </c>
      <c r="B22" s="453">
        <v>4000000</v>
      </c>
      <c r="C22" s="454">
        <v>0</v>
      </c>
      <c r="D22" s="453">
        <v>51433</v>
      </c>
      <c r="E22" s="453">
        <f>SUM(B22:D22)</f>
        <v>4051433</v>
      </c>
      <c r="F22" s="454">
        <v>0</v>
      </c>
      <c r="G22" s="453">
        <f>E22+F22</f>
        <v>4051433</v>
      </c>
      <c r="I22" s="451"/>
    </row>
    <row r="23" spans="1:9" s="450" customFormat="1" ht="19.350000000000001" customHeight="1">
      <c r="A23" s="452" t="s">
        <v>223</v>
      </c>
      <c r="B23" s="453">
        <v>6030000</v>
      </c>
      <c r="C23" s="454">
        <v>0</v>
      </c>
      <c r="D23" s="453">
        <v>96697</v>
      </c>
      <c r="E23" s="453">
        <f t="shared" si="1"/>
        <v>6126697</v>
      </c>
      <c r="F23" s="454">
        <v>0</v>
      </c>
      <c r="G23" s="453">
        <f>E23+F23</f>
        <v>6126697</v>
      </c>
      <c r="I23" s="451"/>
    </row>
    <row r="24" spans="1:9" s="450" customFormat="1" ht="19.350000000000001" customHeight="1">
      <c r="A24" s="452" t="s">
        <v>757</v>
      </c>
      <c r="B24" s="453">
        <v>8280000</v>
      </c>
      <c r="C24" s="454">
        <v>0</v>
      </c>
      <c r="D24" s="453">
        <v>1983368</v>
      </c>
      <c r="E24" s="453">
        <f t="shared" si="1"/>
        <v>10263368</v>
      </c>
      <c r="F24" s="454">
        <v>0</v>
      </c>
      <c r="G24" s="453">
        <f>E24+F24</f>
        <v>10263368</v>
      </c>
      <c r="I24" s="451"/>
    </row>
    <row r="25" spans="1:9" s="450" customFormat="1" ht="19.350000000000001" customHeight="1">
      <c r="A25" s="452" t="s">
        <v>891</v>
      </c>
      <c r="B25" s="453">
        <v>35000000</v>
      </c>
      <c r="C25" s="454">
        <v>0</v>
      </c>
      <c r="D25" s="453">
        <v>7434378</v>
      </c>
      <c r="E25" s="453">
        <f t="shared" si="1"/>
        <v>42434378</v>
      </c>
      <c r="F25" s="454">
        <v>0</v>
      </c>
      <c r="G25" s="453">
        <f>E25+F25</f>
        <v>42434378</v>
      </c>
      <c r="I25" s="451"/>
    </row>
    <row r="26" spans="1:9" s="450" customFormat="1" ht="9.9499999999999993" customHeight="1">
      <c r="A26" s="452"/>
      <c r="B26" s="456"/>
      <c r="C26" s="456"/>
      <c r="D26" s="456"/>
      <c r="E26" s="456"/>
      <c r="F26" s="456"/>
      <c r="G26" s="456"/>
      <c r="I26" s="451"/>
    </row>
    <row r="27" spans="1:9" s="450" customFormat="1" ht="19.350000000000001" customHeight="1">
      <c r="A27" s="447" t="s">
        <v>292</v>
      </c>
      <c r="B27" s="448">
        <f>SUM(B28:B37)</f>
        <v>624172000</v>
      </c>
      <c r="C27" s="449">
        <f t="shared" ref="C27:F27" si="9">SUM(C28:C37)</f>
        <v>0</v>
      </c>
      <c r="D27" s="448">
        <f>SUM(D28:D37)</f>
        <v>44202010</v>
      </c>
      <c r="E27" s="448">
        <f>SUM(E28:E37)</f>
        <v>668374010</v>
      </c>
      <c r="F27" s="449">
        <f t="shared" si="9"/>
        <v>0</v>
      </c>
      <c r="G27" s="448">
        <f>SUM(G28:G37)</f>
        <v>668374010</v>
      </c>
      <c r="I27" s="451"/>
    </row>
    <row r="28" spans="1:9" s="450" customFormat="1" ht="19.350000000000001" customHeight="1">
      <c r="A28" s="452" t="s">
        <v>636</v>
      </c>
      <c r="B28" s="453">
        <v>7535000</v>
      </c>
      <c r="C28" s="454">
        <v>0</v>
      </c>
      <c r="D28" s="453">
        <v>1378299</v>
      </c>
      <c r="E28" s="453">
        <f t="shared" ref="E28:E37" si="10">SUM(B28:D28)</f>
        <v>8913299</v>
      </c>
      <c r="F28" s="454">
        <v>0</v>
      </c>
      <c r="G28" s="453">
        <f t="shared" ref="G28:G37" si="11">E28+F28</f>
        <v>8913299</v>
      </c>
      <c r="I28" s="451"/>
    </row>
    <row r="29" spans="1:9" s="450" customFormat="1" ht="19.350000000000001" customHeight="1">
      <c r="A29" s="452" t="s">
        <v>552</v>
      </c>
      <c r="B29" s="453">
        <v>19154000</v>
      </c>
      <c r="C29" s="454">
        <v>0</v>
      </c>
      <c r="D29" s="453">
        <v>3750000</v>
      </c>
      <c r="E29" s="453">
        <f t="shared" si="10"/>
        <v>22904000</v>
      </c>
      <c r="F29" s="454">
        <v>0</v>
      </c>
      <c r="G29" s="453">
        <f t="shared" si="11"/>
        <v>22904000</v>
      </c>
      <c r="I29" s="451"/>
    </row>
    <row r="30" spans="1:9" s="450" customFormat="1" ht="19.350000000000001" customHeight="1">
      <c r="A30" s="452" t="s">
        <v>202</v>
      </c>
      <c r="B30" s="453">
        <v>325100000</v>
      </c>
      <c r="C30" s="454">
        <v>0</v>
      </c>
      <c r="D30" s="454">
        <v>0</v>
      </c>
      <c r="E30" s="453">
        <f t="shared" si="10"/>
        <v>325100000</v>
      </c>
      <c r="F30" s="454">
        <v>0</v>
      </c>
      <c r="G30" s="453">
        <f t="shared" si="11"/>
        <v>325100000</v>
      </c>
      <c r="I30" s="451"/>
    </row>
    <row r="31" spans="1:9" s="450" customFormat="1" ht="19.350000000000001" customHeight="1">
      <c r="A31" s="452" t="s">
        <v>203</v>
      </c>
      <c r="B31" s="453">
        <v>213912000</v>
      </c>
      <c r="C31" s="454">
        <v>0</v>
      </c>
      <c r="D31" s="453">
        <v>35863333</v>
      </c>
      <c r="E31" s="453">
        <f t="shared" si="10"/>
        <v>249775333</v>
      </c>
      <c r="F31" s="454">
        <v>0</v>
      </c>
      <c r="G31" s="453">
        <f t="shared" si="11"/>
        <v>249775333</v>
      </c>
      <c r="I31" s="451"/>
    </row>
    <row r="32" spans="1:9" s="450" customFormat="1" ht="19.350000000000001" customHeight="1">
      <c r="A32" s="452" t="s">
        <v>272</v>
      </c>
      <c r="B32" s="453">
        <v>6067000</v>
      </c>
      <c r="C32" s="454">
        <v>0</v>
      </c>
      <c r="D32" s="453">
        <v>97974</v>
      </c>
      <c r="E32" s="453">
        <f t="shared" si="10"/>
        <v>6164974</v>
      </c>
      <c r="F32" s="454">
        <v>0</v>
      </c>
      <c r="G32" s="453">
        <f t="shared" si="11"/>
        <v>6164974</v>
      </c>
      <c r="I32" s="451"/>
    </row>
    <row r="33" spans="1:9" s="450" customFormat="1" ht="19.350000000000001" customHeight="1">
      <c r="A33" s="452" t="s">
        <v>702</v>
      </c>
      <c r="B33" s="453">
        <v>24000000</v>
      </c>
      <c r="C33" s="454">
        <v>0</v>
      </c>
      <c r="D33" s="453">
        <v>2712404</v>
      </c>
      <c r="E33" s="453">
        <f t="shared" si="10"/>
        <v>26712404</v>
      </c>
      <c r="F33" s="454">
        <v>0</v>
      </c>
      <c r="G33" s="453">
        <f t="shared" si="11"/>
        <v>26712404</v>
      </c>
      <c r="I33" s="451"/>
    </row>
    <row r="34" spans="1:9" s="450" customFormat="1" ht="19.350000000000001" customHeight="1">
      <c r="A34" s="452" t="s">
        <v>204</v>
      </c>
      <c r="B34" s="453">
        <v>13093000</v>
      </c>
      <c r="C34" s="454">
        <v>0</v>
      </c>
      <c r="D34" s="454">
        <v>0</v>
      </c>
      <c r="E34" s="453">
        <f t="shared" si="10"/>
        <v>13093000</v>
      </c>
      <c r="F34" s="454">
        <v>0</v>
      </c>
      <c r="G34" s="453">
        <f t="shared" si="11"/>
        <v>13093000</v>
      </c>
      <c r="I34" s="451"/>
    </row>
    <row r="35" spans="1:9" s="450" customFormat="1" ht="19.350000000000001" customHeight="1">
      <c r="A35" s="452" t="s">
        <v>614</v>
      </c>
      <c r="B35" s="453">
        <v>13011000</v>
      </c>
      <c r="C35" s="454">
        <v>0</v>
      </c>
      <c r="D35" s="454">
        <v>0</v>
      </c>
      <c r="E35" s="453">
        <f t="shared" si="10"/>
        <v>13011000</v>
      </c>
      <c r="F35" s="454">
        <v>0</v>
      </c>
      <c r="G35" s="453">
        <f t="shared" si="11"/>
        <v>13011000</v>
      </c>
      <c r="I35" s="451"/>
    </row>
    <row r="36" spans="1:9" s="450" customFormat="1" ht="19.350000000000001" customHeight="1">
      <c r="A36" s="452" t="s">
        <v>861</v>
      </c>
      <c r="B36" s="453">
        <v>300000</v>
      </c>
      <c r="C36" s="454">
        <v>0</v>
      </c>
      <c r="D36" s="453">
        <v>400000</v>
      </c>
      <c r="E36" s="453">
        <f t="shared" si="10"/>
        <v>700000</v>
      </c>
      <c r="F36" s="454">
        <v>0</v>
      </c>
      <c r="G36" s="453">
        <f t="shared" si="11"/>
        <v>700000</v>
      </c>
      <c r="I36" s="451"/>
    </row>
    <row r="37" spans="1:9" s="450" customFormat="1" ht="19.350000000000001" customHeight="1">
      <c r="A37" s="452" t="s">
        <v>761</v>
      </c>
      <c r="B37" s="453">
        <v>2000000</v>
      </c>
      <c r="C37" s="454">
        <v>0</v>
      </c>
      <c r="D37" s="454">
        <v>0</v>
      </c>
      <c r="E37" s="453">
        <f t="shared" si="10"/>
        <v>2000000</v>
      </c>
      <c r="F37" s="454">
        <v>0</v>
      </c>
      <c r="G37" s="453">
        <f t="shared" si="11"/>
        <v>2000000</v>
      </c>
      <c r="I37" s="451"/>
    </row>
    <row r="38" spans="1:9" s="450" customFormat="1" ht="9.9499999999999993" customHeight="1">
      <c r="A38" s="452"/>
      <c r="B38" s="453"/>
      <c r="C38" s="454"/>
      <c r="D38" s="453"/>
      <c r="E38" s="453"/>
      <c r="F38" s="454"/>
      <c r="G38" s="453"/>
      <c r="I38" s="451"/>
    </row>
    <row r="39" spans="1:9" s="450" customFormat="1" ht="19.350000000000001" customHeight="1">
      <c r="A39" s="447" t="s">
        <v>295</v>
      </c>
      <c r="B39" s="448">
        <f>SUM(B40:B42)</f>
        <v>22713000</v>
      </c>
      <c r="C39" s="449">
        <v>0</v>
      </c>
      <c r="D39" s="448">
        <f>SUM(D40:D42)</f>
        <v>67000</v>
      </c>
      <c r="E39" s="448">
        <f>SUM(E40:E42)</f>
        <v>22780000</v>
      </c>
      <c r="F39" s="449">
        <v>0</v>
      </c>
      <c r="G39" s="448">
        <f>SUM(G40:G42)</f>
        <v>22780000</v>
      </c>
      <c r="I39" s="451"/>
    </row>
    <row r="40" spans="1:9" s="450" customFormat="1" ht="19.350000000000001" customHeight="1">
      <c r="A40" s="452" t="s">
        <v>289</v>
      </c>
      <c r="B40" s="453">
        <v>11723000</v>
      </c>
      <c r="C40" s="454">
        <v>0</v>
      </c>
      <c r="D40" s="454">
        <v>0</v>
      </c>
      <c r="E40" s="453">
        <f>SUM(B40:D40)</f>
        <v>11723000</v>
      </c>
      <c r="F40" s="454">
        <v>0</v>
      </c>
      <c r="G40" s="453">
        <f>E40+F40</f>
        <v>11723000</v>
      </c>
      <c r="I40" s="451"/>
    </row>
    <row r="41" spans="1:9" s="450" customFormat="1" ht="19.350000000000001" customHeight="1">
      <c r="A41" s="452" t="s">
        <v>274</v>
      </c>
      <c r="B41" s="453">
        <v>2652000</v>
      </c>
      <c r="C41" s="454">
        <v>0</v>
      </c>
      <c r="D41" s="453">
        <v>67000</v>
      </c>
      <c r="E41" s="453">
        <f>SUM(B41:D41)</f>
        <v>2719000</v>
      </c>
      <c r="F41" s="454">
        <v>0</v>
      </c>
      <c r="G41" s="453">
        <f>E41+F41</f>
        <v>2719000</v>
      </c>
      <c r="I41" s="451"/>
    </row>
    <row r="42" spans="1:9" s="450" customFormat="1" ht="19.350000000000001" customHeight="1">
      <c r="A42" s="452" t="s">
        <v>250</v>
      </c>
      <c r="B42" s="453">
        <v>8338000</v>
      </c>
      <c r="C42" s="454">
        <v>0</v>
      </c>
      <c r="D42" s="454">
        <v>0</v>
      </c>
      <c r="E42" s="453">
        <f>SUM(B42:D42)</f>
        <v>8338000</v>
      </c>
      <c r="F42" s="454">
        <v>0</v>
      </c>
      <c r="G42" s="453">
        <f>E42+F42</f>
        <v>8338000</v>
      </c>
      <c r="I42" s="451"/>
    </row>
    <row r="43" spans="1:9" s="450" customFormat="1" ht="19.350000000000001" customHeight="1">
      <c r="A43" s="447" t="s">
        <v>284</v>
      </c>
      <c r="B43" s="448">
        <f>SUM(B44:B53)</f>
        <v>415448000</v>
      </c>
      <c r="C43" s="449">
        <f t="shared" ref="C43:F43" si="12">SUM(C44:C53)</f>
        <v>0</v>
      </c>
      <c r="D43" s="448">
        <f>SUM(D44:D53)</f>
        <v>1060593</v>
      </c>
      <c r="E43" s="448">
        <f>SUM(E44:E53)</f>
        <v>416508593</v>
      </c>
      <c r="F43" s="449">
        <f t="shared" si="12"/>
        <v>0</v>
      </c>
      <c r="G43" s="448">
        <f>SUM(G44:G53)</f>
        <v>416508593</v>
      </c>
      <c r="I43" s="451"/>
    </row>
    <row r="44" spans="1:9" s="450" customFormat="1" ht="19.350000000000001" customHeight="1">
      <c r="A44" s="452" t="s">
        <v>338</v>
      </c>
      <c r="B44" s="453">
        <v>5000000</v>
      </c>
      <c r="C44" s="454">
        <v>0</v>
      </c>
      <c r="D44" s="453">
        <v>360542</v>
      </c>
      <c r="E44" s="453">
        <f t="shared" ref="E44:E51" si="13">SUM(B44:D44)</f>
        <v>5360542</v>
      </c>
      <c r="F44" s="449">
        <v>0</v>
      </c>
      <c r="G44" s="453">
        <f t="shared" ref="G44:G51" si="14">E44+F44</f>
        <v>5360542</v>
      </c>
      <c r="I44" s="451"/>
    </row>
    <row r="45" spans="1:9" s="432" customFormat="1" ht="30.95" customHeight="1">
      <c r="A45" s="430" t="s">
        <v>280</v>
      </c>
      <c r="B45" s="457"/>
      <c r="C45" s="457"/>
      <c r="D45" s="457"/>
      <c r="E45" s="458"/>
      <c r="F45" s="458"/>
      <c r="G45" s="457"/>
      <c r="I45" s="433"/>
    </row>
    <row r="46" spans="1:9" s="462" customFormat="1" ht="21.6" customHeight="1">
      <c r="A46" s="459"/>
      <c r="B46" s="460"/>
      <c r="C46" s="460"/>
      <c r="D46" s="460"/>
      <c r="E46" s="460"/>
      <c r="F46" s="460"/>
      <c r="G46" s="461" t="s">
        <v>542</v>
      </c>
      <c r="I46" s="463"/>
    </row>
    <row r="47" spans="1:9" s="462" customFormat="1" ht="46.7" customHeight="1">
      <c r="A47" s="439" t="s">
        <v>246</v>
      </c>
      <c r="B47" s="440" t="s">
        <v>657</v>
      </c>
      <c r="C47" s="440" t="s">
        <v>601</v>
      </c>
      <c r="D47" s="440" t="s">
        <v>251</v>
      </c>
      <c r="E47" s="440" t="s">
        <v>252</v>
      </c>
      <c r="F47" s="440" t="s">
        <v>602</v>
      </c>
      <c r="G47" s="440" t="s">
        <v>661</v>
      </c>
      <c r="I47" s="463"/>
    </row>
    <row r="48" spans="1:9" ht="10.5" customHeight="1">
      <c r="A48" s="464"/>
      <c r="B48" s="465"/>
      <c r="C48" s="465"/>
      <c r="D48" s="465"/>
      <c r="E48" s="465"/>
      <c r="F48" s="465"/>
      <c r="G48" s="465"/>
    </row>
    <row r="49" spans="1:9" s="450" customFormat="1" ht="19.350000000000001" customHeight="1">
      <c r="A49" s="452" t="s">
        <v>339</v>
      </c>
      <c r="B49" s="453">
        <v>29938000</v>
      </c>
      <c r="C49" s="454">
        <v>0</v>
      </c>
      <c r="D49" s="453">
        <v>565971</v>
      </c>
      <c r="E49" s="453">
        <f t="shared" si="13"/>
        <v>30503971</v>
      </c>
      <c r="F49" s="454">
        <v>0</v>
      </c>
      <c r="G49" s="453">
        <f t="shared" si="14"/>
        <v>30503971</v>
      </c>
      <c r="I49" s="451"/>
    </row>
    <row r="50" spans="1:9" s="450" customFormat="1" ht="19.350000000000001" customHeight="1">
      <c r="A50" s="452" t="s">
        <v>862</v>
      </c>
      <c r="B50" s="453">
        <v>300000</v>
      </c>
      <c r="C50" s="454">
        <v>0</v>
      </c>
      <c r="D50" s="454">
        <v>0</v>
      </c>
      <c r="E50" s="453">
        <f t="shared" si="13"/>
        <v>300000</v>
      </c>
      <c r="F50" s="454">
        <v>0</v>
      </c>
      <c r="G50" s="453">
        <f t="shared" si="14"/>
        <v>300000</v>
      </c>
      <c r="I50" s="451"/>
    </row>
    <row r="51" spans="1:9" s="450" customFormat="1" ht="19.350000000000001" customHeight="1">
      <c r="A51" s="452" t="s">
        <v>340</v>
      </c>
      <c r="B51" s="453">
        <v>350000000</v>
      </c>
      <c r="C51" s="454">
        <v>0</v>
      </c>
      <c r="D51" s="454">
        <v>0</v>
      </c>
      <c r="E51" s="453">
        <f t="shared" si="13"/>
        <v>350000000</v>
      </c>
      <c r="F51" s="454">
        <v>0</v>
      </c>
      <c r="G51" s="453">
        <f t="shared" si="14"/>
        <v>350000000</v>
      </c>
      <c r="I51" s="451"/>
    </row>
    <row r="52" spans="1:9" ht="19.350000000000001" customHeight="1">
      <c r="A52" s="452" t="s">
        <v>344</v>
      </c>
      <c r="B52" s="453">
        <v>29910000</v>
      </c>
      <c r="C52" s="454">
        <v>0</v>
      </c>
      <c r="D52" s="454">
        <v>0</v>
      </c>
      <c r="E52" s="453">
        <f>SUM(B52:D52)</f>
        <v>29910000</v>
      </c>
      <c r="F52" s="454">
        <v>0</v>
      </c>
      <c r="G52" s="453">
        <f>E52+F52</f>
        <v>29910000</v>
      </c>
    </row>
    <row r="53" spans="1:9" ht="19.350000000000001" customHeight="1">
      <c r="A53" s="452" t="s">
        <v>756</v>
      </c>
      <c r="B53" s="453">
        <v>300000</v>
      </c>
      <c r="C53" s="454">
        <v>0</v>
      </c>
      <c r="D53" s="453">
        <v>134080</v>
      </c>
      <c r="E53" s="453">
        <f>SUM(B53:D53)</f>
        <v>434080</v>
      </c>
      <c r="F53" s="454">
        <v>0</v>
      </c>
      <c r="G53" s="453">
        <f>E53+F53</f>
        <v>434080</v>
      </c>
    </row>
    <row r="54" spans="1:9" ht="9.75" customHeight="1">
      <c r="A54" s="452"/>
      <c r="B54" s="453"/>
      <c r="C54" s="453"/>
      <c r="D54" s="453"/>
      <c r="E54" s="453"/>
      <c r="F54" s="454"/>
      <c r="G54" s="453"/>
    </row>
    <row r="55" spans="1:9" ht="19.350000000000001" customHeight="1">
      <c r="A55" s="447" t="s">
        <v>285</v>
      </c>
      <c r="B55" s="448">
        <f>SUM(B56:B61)</f>
        <v>34822000</v>
      </c>
      <c r="C55" s="449">
        <f t="shared" ref="C55:F55" si="15">SUM(C56:C61)</f>
        <v>0</v>
      </c>
      <c r="D55" s="448">
        <f>SUM(D56:D61)</f>
        <v>8583612</v>
      </c>
      <c r="E55" s="448">
        <f>SUM(E56:E61)</f>
        <v>43405612</v>
      </c>
      <c r="F55" s="449">
        <f t="shared" si="15"/>
        <v>0</v>
      </c>
      <c r="G55" s="448">
        <f>SUM(G56:G61)</f>
        <v>43405612</v>
      </c>
    </row>
    <row r="56" spans="1:9" ht="38.25">
      <c r="A56" s="466" t="s">
        <v>845</v>
      </c>
      <c r="B56" s="453">
        <v>11744000</v>
      </c>
      <c r="C56" s="454">
        <v>0</v>
      </c>
      <c r="D56" s="453">
        <v>6000000</v>
      </c>
      <c r="E56" s="453">
        <f t="shared" ref="E56:E61" si="16">SUM(B56:D56)</f>
        <v>17744000</v>
      </c>
      <c r="F56" s="454">
        <v>0</v>
      </c>
      <c r="G56" s="453">
        <f t="shared" ref="G56:G61" si="17">E56+F56</f>
        <v>17744000</v>
      </c>
    </row>
    <row r="57" spans="1:9" s="450" customFormat="1" ht="19.350000000000001" customHeight="1">
      <c r="A57" s="452" t="s">
        <v>640</v>
      </c>
      <c r="B57" s="453">
        <v>1452000</v>
      </c>
      <c r="C57" s="454">
        <v>0</v>
      </c>
      <c r="D57" s="454">
        <v>0</v>
      </c>
      <c r="E57" s="453">
        <f t="shared" si="16"/>
        <v>1452000</v>
      </c>
      <c r="F57" s="454">
        <v>0</v>
      </c>
      <c r="G57" s="453">
        <f t="shared" si="17"/>
        <v>1452000</v>
      </c>
      <c r="I57" s="451"/>
    </row>
    <row r="58" spans="1:9" s="450" customFormat="1" ht="19.350000000000001" customHeight="1">
      <c r="A58" s="452" t="s">
        <v>701</v>
      </c>
      <c r="B58" s="453">
        <v>4428000</v>
      </c>
      <c r="C58" s="454">
        <v>0</v>
      </c>
      <c r="D58" s="453">
        <v>2465974</v>
      </c>
      <c r="E58" s="453">
        <f t="shared" si="16"/>
        <v>6893974</v>
      </c>
      <c r="F58" s="454">
        <v>0</v>
      </c>
      <c r="G58" s="453">
        <f t="shared" si="17"/>
        <v>6893974</v>
      </c>
      <c r="I58" s="451"/>
    </row>
    <row r="59" spans="1:9" s="450" customFormat="1" ht="19.350000000000001" customHeight="1">
      <c r="A59" s="452" t="s">
        <v>613</v>
      </c>
      <c r="B59" s="453">
        <v>14700000</v>
      </c>
      <c r="C59" s="454">
        <v>0</v>
      </c>
      <c r="D59" s="453">
        <v>78</v>
      </c>
      <c r="E59" s="453">
        <f t="shared" si="16"/>
        <v>14700078</v>
      </c>
      <c r="F59" s="454">
        <v>0</v>
      </c>
      <c r="G59" s="453">
        <f t="shared" si="17"/>
        <v>14700078</v>
      </c>
      <c r="I59" s="451"/>
    </row>
    <row r="60" spans="1:9" s="450" customFormat="1" ht="19.350000000000001" customHeight="1">
      <c r="A60" s="452" t="s">
        <v>332</v>
      </c>
      <c r="B60" s="453">
        <v>1450000</v>
      </c>
      <c r="C60" s="454">
        <v>0</v>
      </c>
      <c r="D60" s="453">
        <v>41000</v>
      </c>
      <c r="E60" s="453">
        <f t="shared" si="16"/>
        <v>1491000</v>
      </c>
      <c r="F60" s="454">
        <v>0</v>
      </c>
      <c r="G60" s="453">
        <f t="shared" si="17"/>
        <v>1491000</v>
      </c>
      <c r="I60" s="451"/>
    </row>
    <row r="61" spans="1:9" s="450" customFormat="1" ht="19.350000000000001" customHeight="1">
      <c r="A61" s="452" t="s">
        <v>554</v>
      </c>
      <c r="B61" s="453">
        <v>1048000</v>
      </c>
      <c r="C61" s="454">
        <v>0</v>
      </c>
      <c r="D61" s="453">
        <v>76560</v>
      </c>
      <c r="E61" s="453">
        <f t="shared" si="16"/>
        <v>1124560</v>
      </c>
      <c r="F61" s="454">
        <v>0</v>
      </c>
      <c r="G61" s="453">
        <f t="shared" si="17"/>
        <v>1124560</v>
      </c>
      <c r="I61" s="451"/>
    </row>
    <row r="62" spans="1:9" s="450" customFormat="1" ht="9.75" customHeight="1">
      <c r="A62" s="452"/>
      <c r="B62" s="453"/>
      <c r="C62" s="454"/>
      <c r="D62" s="454"/>
      <c r="E62" s="453"/>
      <c r="F62" s="454"/>
      <c r="G62" s="453"/>
      <c r="I62" s="451"/>
    </row>
    <row r="63" spans="1:9" s="469" customFormat="1" ht="19.350000000000001" customHeight="1">
      <c r="A63" s="467" t="s">
        <v>345</v>
      </c>
      <c r="B63" s="448">
        <f t="shared" ref="B63:G63" si="18">B64+B106</f>
        <v>946287000</v>
      </c>
      <c r="C63" s="449">
        <f t="shared" si="18"/>
        <v>0</v>
      </c>
      <c r="D63" s="468">
        <f t="shared" si="18"/>
        <v>-84906989</v>
      </c>
      <c r="E63" s="448">
        <f t="shared" si="18"/>
        <v>861380011</v>
      </c>
      <c r="F63" s="449">
        <f t="shared" si="18"/>
        <v>0</v>
      </c>
      <c r="G63" s="448">
        <f t="shared" si="18"/>
        <v>861380011</v>
      </c>
      <c r="I63" s="470"/>
    </row>
    <row r="64" spans="1:9" s="469" customFormat="1" ht="19.350000000000001" customHeight="1">
      <c r="A64" s="447" t="s">
        <v>286</v>
      </c>
      <c r="B64" s="448">
        <f t="shared" ref="B64:G64" si="19">SUM(B65:B105)</f>
        <v>263101000</v>
      </c>
      <c r="C64" s="449">
        <f t="shared" si="19"/>
        <v>0</v>
      </c>
      <c r="D64" s="448">
        <f t="shared" si="19"/>
        <v>8503440</v>
      </c>
      <c r="E64" s="448">
        <f t="shared" si="19"/>
        <v>271604440</v>
      </c>
      <c r="F64" s="449">
        <f t="shared" si="19"/>
        <v>0</v>
      </c>
      <c r="G64" s="448">
        <f t="shared" si="19"/>
        <v>271604440</v>
      </c>
      <c r="I64" s="470"/>
    </row>
    <row r="65" spans="1:9" s="450" customFormat="1" ht="19.350000000000001" customHeight="1">
      <c r="A65" s="452" t="s">
        <v>227</v>
      </c>
      <c r="B65" s="453">
        <v>612000</v>
      </c>
      <c r="C65" s="454">
        <v>0</v>
      </c>
      <c r="D65" s="454">
        <v>0</v>
      </c>
      <c r="E65" s="453">
        <f t="shared" ref="E65:E90" si="20">SUM(B65:D65)</f>
        <v>612000</v>
      </c>
      <c r="F65" s="454">
        <v>0</v>
      </c>
      <c r="G65" s="453">
        <f t="shared" ref="G65:G90" si="21">E65+F65</f>
        <v>612000</v>
      </c>
      <c r="I65" s="451"/>
    </row>
    <row r="66" spans="1:9" s="450" customFormat="1" ht="19.350000000000001" customHeight="1">
      <c r="A66" s="452" t="s">
        <v>228</v>
      </c>
      <c r="B66" s="453">
        <v>2361000</v>
      </c>
      <c r="C66" s="454">
        <v>0</v>
      </c>
      <c r="D66" s="453">
        <v>180005</v>
      </c>
      <c r="E66" s="453">
        <f t="shared" si="20"/>
        <v>2541005</v>
      </c>
      <c r="F66" s="454">
        <v>0</v>
      </c>
      <c r="G66" s="453">
        <f t="shared" si="21"/>
        <v>2541005</v>
      </c>
      <c r="I66" s="451"/>
    </row>
    <row r="67" spans="1:9" s="450" customFormat="1" ht="19.350000000000001" customHeight="1">
      <c r="A67" s="452" t="s">
        <v>356</v>
      </c>
      <c r="B67" s="453">
        <v>250000</v>
      </c>
      <c r="C67" s="454">
        <v>0</v>
      </c>
      <c r="D67" s="454">
        <v>0</v>
      </c>
      <c r="E67" s="453">
        <f>SUM(B67:D67)</f>
        <v>250000</v>
      </c>
      <c r="F67" s="454">
        <v>0</v>
      </c>
      <c r="G67" s="453">
        <f>E67+F67</f>
        <v>250000</v>
      </c>
      <c r="I67" s="451"/>
    </row>
    <row r="68" spans="1:9" s="450" customFormat="1" ht="19.350000000000001" customHeight="1">
      <c r="A68" s="452" t="s">
        <v>639</v>
      </c>
      <c r="B68" s="453">
        <v>1500000</v>
      </c>
      <c r="C68" s="454">
        <v>0</v>
      </c>
      <c r="D68" s="454">
        <v>0</v>
      </c>
      <c r="E68" s="453">
        <f>SUM(B68:D68)</f>
        <v>1500000</v>
      </c>
      <c r="F68" s="454">
        <v>0</v>
      </c>
      <c r="G68" s="453">
        <f>E68+F68</f>
        <v>1500000</v>
      </c>
      <c r="I68" s="451"/>
    </row>
    <row r="69" spans="1:9" s="450" customFormat="1" ht="19.350000000000001" customHeight="1">
      <c r="A69" s="452" t="s">
        <v>691</v>
      </c>
      <c r="B69" s="453">
        <v>4072000</v>
      </c>
      <c r="C69" s="454">
        <v>0</v>
      </c>
      <c r="D69" s="454">
        <v>0</v>
      </c>
      <c r="E69" s="453">
        <f>SUM(B69:D69)</f>
        <v>4072000</v>
      </c>
      <c r="F69" s="454">
        <v>0</v>
      </c>
      <c r="G69" s="453">
        <f>E69+F69</f>
        <v>4072000</v>
      </c>
      <c r="I69" s="451"/>
    </row>
    <row r="70" spans="1:9" s="450" customFormat="1" ht="19.350000000000001" customHeight="1">
      <c r="A70" s="452" t="s">
        <v>606</v>
      </c>
      <c r="B70" s="453">
        <v>1500000</v>
      </c>
      <c r="C70" s="454">
        <v>0</v>
      </c>
      <c r="D70" s="454">
        <v>0</v>
      </c>
      <c r="E70" s="453">
        <f>SUM(B70:D70)</f>
        <v>1500000</v>
      </c>
      <c r="F70" s="454">
        <v>0</v>
      </c>
      <c r="G70" s="453">
        <f>E70+F70</f>
        <v>1500000</v>
      </c>
      <c r="I70" s="451"/>
    </row>
    <row r="71" spans="1:9" s="450" customFormat="1" ht="19.350000000000001" customHeight="1">
      <c r="A71" s="452" t="s">
        <v>603</v>
      </c>
      <c r="B71" s="453">
        <v>2700000</v>
      </c>
      <c r="C71" s="454">
        <v>0</v>
      </c>
      <c r="D71" s="454">
        <v>0</v>
      </c>
      <c r="E71" s="453">
        <f t="shared" si="20"/>
        <v>2700000</v>
      </c>
      <c r="F71" s="454">
        <v>0</v>
      </c>
      <c r="G71" s="453">
        <f t="shared" si="21"/>
        <v>2700000</v>
      </c>
      <c r="I71" s="451"/>
    </row>
    <row r="72" spans="1:9" s="450" customFormat="1" ht="19.350000000000001" customHeight="1">
      <c r="A72" s="452" t="s">
        <v>229</v>
      </c>
      <c r="B72" s="453">
        <v>2700000</v>
      </c>
      <c r="C72" s="454">
        <v>0</v>
      </c>
      <c r="D72" s="454">
        <v>0</v>
      </c>
      <c r="E72" s="453">
        <f t="shared" si="20"/>
        <v>2700000</v>
      </c>
      <c r="F72" s="454">
        <v>0</v>
      </c>
      <c r="G72" s="453">
        <f t="shared" si="21"/>
        <v>2700000</v>
      </c>
      <c r="I72" s="451"/>
    </row>
    <row r="73" spans="1:9" s="450" customFormat="1" ht="19.350000000000001" customHeight="1">
      <c r="A73" s="452" t="s">
        <v>676</v>
      </c>
      <c r="B73" s="453">
        <v>2000000</v>
      </c>
      <c r="C73" s="454">
        <v>0</v>
      </c>
      <c r="D73" s="454">
        <v>0</v>
      </c>
      <c r="E73" s="453">
        <f t="shared" si="20"/>
        <v>2000000</v>
      </c>
      <c r="F73" s="454">
        <v>0</v>
      </c>
      <c r="G73" s="453">
        <f t="shared" si="21"/>
        <v>2000000</v>
      </c>
      <c r="I73" s="451"/>
    </row>
    <row r="74" spans="1:9" s="450" customFormat="1" ht="19.350000000000001" customHeight="1">
      <c r="A74" s="452" t="s">
        <v>230</v>
      </c>
      <c r="B74" s="453">
        <v>45278000</v>
      </c>
      <c r="C74" s="454">
        <v>0</v>
      </c>
      <c r="D74" s="453">
        <v>3303000</v>
      </c>
      <c r="E74" s="453">
        <f t="shared" si="20"/>
        <v>48581000</v>
      </c>
      <c r="F74" s="454">
        <v>0</v>
      </c>
      <c r="G74" s="453">
        <f t="shared" si="21"/>
        <v>48581000</v>
      </c>
      <c r="I74" s="451"/>
    </row>
    <row r="75" spans="1:9" s="450" customFormat="1" ht="19.350000000000001" customHeight="1">
      <c r="A75" s="452" t="s">
        <v>355</v>
      </c>
      <c r="B75" s="453">
        <v>6000000</v>
      </c>
      <c r="C75" s="454">
        <v>0</v>
      </c>
      <c r="D75" s="454">
        <v>0</v>
      </c>
      <c r="E75" s="453">
        <f t="shared" si="20"/>
        <v>6000000</v>
      </c>
      <c r="F75" s="454">
        <v>0</v>
      </c>
      <c r="G75" s="453">
        <f t="shared" si="21"/>
        <v>6000000</v>
      </c>
      <c r="I75" s="451"/>
    </row>
    <row r="76" spans="1:9" s="450" customFormat="1" ht="19.350000000000001" customHeight="1">
      <c r="A76" s="452" t="s">
        <v>357</v>
      </c>
      <c r="B76" s="453">
        <v>13100000</v>
      </c>
      <c r="C76" s="454">
        <v>0</v>
      </c>
      <c r="D76" s="454">
        <v>0</v>
      </c>
      <c r="E76" s="453">
        <f>SUM(B76:D76)</f>
        <v>13100000</v>
      </c>
      <c r="F76" s="454">
        <v>0</v>
      </c>
      <c r="G76" s="453">
        <f>E76+F76</f>
        <v>13100000</v>
      </c>
      <c r="I76" s="451"/>
    </row>
    <row r="77" spans="1:9" s="450" customFormat="1" ht="19.350000000000001" customHeight="1">
      <c r="A77" s="452" t="s">
        <v>713</v>
      </c>
      <c r="B77" s="453">
        <v>5400000</v>
      </c>
      <c r="C77" s="454">
        <v>0</v>
      </c>
      <c r="D77" s="454">
        <v>0</v>
      </c>
      <c r="E77" s="453">
        <f>SUM(B77:D77)</f>
        <v>5400000</v>
      </c>
      <c r="F77" s="454">
        <v>0</v>
      </c>
      <c r="G77" s="453">
        <f>E77+F77</f>
        <v>5400000</v>
      </c>
      <c r="I77" s="451"/>
    </row>
    <row r="78" spans="1:9" s="450" customFormat="1" ht="19.350000000000001" customHeight="1">
      <c r="A78" s="452" t="s">
        <v>305</v>
      </c>
      <c r="B78" s="453">
        <v>67000000</v>
      </c>
      <c r="C78" s="454">
        <v>0</v>
      </c>
      <c r="D78" s="454">
        <v>0</v>
      </c>
      <c r="E78" s="453">
        <f t="shared" si="20"/>
        <v>67000000</v>
      </c>
      <c r="F78" s="454">
        <v>0</v>
      </c>
      <c r="G78" s="453">
        <f t="shared" si="21"/>
        <v>67000000</v>
      </c>
      <c r="I78" s="451"/>
    </row>
    <row r="79" spans="1:9" s="450" customFormat="1" ht="19.350000000000001" customHeight="1">
      <c r="A79" s="452" t="s">
        <v>231</v>
      </c>
      <c r="B79" s="453">
        <v>76000</v>
      </c>
      <c r="C79" s="454">
        <v>0</v>
      </c>
      <c r="D79" s="454">
        <v>0</v>
      </c>
      <c r="E79" s="453">
        <f t="shared" si="20"/>
        <v>76000</v>
      </c>
      <c r="F79" s="454">
        <v>0</v>
      </c>
      <c r="G79" s="453">
        <f t="shared" si="21"/>
        <v>76000</v>
      </c>
      <c r="I79" s="451"/>
    </row>
    <row r="80" spans="1:9" s="450" customFormat="1" ht="19.350000000000001" customHeight="1">
      <c r="A80" s="452" t="s">
        <v>232</v>
      </c>
      <c r="B80" s="453">
        <v>8622000</v>
      </c>
      <c r="C80" s="454">
        <v>0</v>
      </c>
      <c r="D80" s="454">
        <v>0</v>
      </c>
      <c r="E80" s="453">
        <f t="shared" si="20"/>
        <v>8622000</v>
      </c>
      <c r="F80" s="454">
        <v>0</v>
      </c>
      <c r="G80" s="453">
        <f t="shared" si="21"/>
        <v>8622000</v>
      </c>
      <c r="I80" s="451"/>
    </row>
    <row r="81" spans="1:9" s="450" customFormat="1" ht="19.350000000000001" customHeight="1">
      <c r="A81" s="452" t="s">
        <v>224</v>
      </c>
      <c r="B81" s="453">
        <v>5000000</v>
      </c>
      <c r="C81" s="454">
        <v>0</v>
      </c>
      <c r="D81" s="454">
        <v>0</v>
      </c>
      <c r="E81" s="453">
        <f>SUM(B81:D81)</f>
        <v>5000000</v>
      </c>
      <c r="F81" s="454">
        <v>0</v>
      </c>
      <c r="G81" s="453">
        <f>E81+F81</f>
        <v>5000000</v>
      </c>
      <c r="I81" s="451"/>
    </row>
    <row r="82" spans="1:9" s="450" customFormat="1" ht="19.350000000000001" customHeight="1">
      <c r="A82" s="452" t="s">
        <v>234</v>
      </c>
      <c r="B82" s="453">
        <v>3284000</v>
      </c>
      <c r="C82" s="454">
        <v>0</v>
      </c>
      <c r="D82" s="454">
        <v>0</v>
      </c>
      <c r="E82" s="453">
        <f>SUM(B82:D82)</f>
        <v>3284000</v>
      </c>
      <c r="F82" s="454">
        <v>0</v>
      </c>
      <c r="G82" s="453">
        <f>E82+F82</f>
        <v>3284000</v>
      </c>
      <c r="I82" s="451"/>
    </row>
    <row r="83" spans="1:9" s="450" customFormat="1" ht="19.350000000000001" customHeight="1">
      <c r="A83" s="452" t="s">
        <v>586</v>
      </c>
      <c r="B83" s="453">
        <v>5145000</v>
      </c>
      <c r="C83" s="454">
        <v>0</v>
      </c>
      <c r="D83" s="454">
        <v>0</v>
      </c>
      <c r="E83" s="453">
        <f t="shared" si="20"/>
        <v>5145000</v>
      </c>
      <c r="F83" s="454">
        <v>0</v>
      </c>
      <c r="G83" s="453">
        <f t="shared" si="21"/>
        <v>5145000</v>
      </c>
      <c r="I83" s="451"/>
    </row>
    <row r="84" spans="1:9" s="450" customFormat="1" ht="19.350000000000001" customHeight="1">
      <c r="A84" s="452" t="s">
        <v>641</v>
      </c>
      <c r="B84" s="453">
        <v>1000000</v>
      </c>
      <c r="C84" s="454">
        <v>0</v>
      </c>
      <c r="D84" s="453">
        <v>145000</v>
      </c>
      <c r="E84" s="453">
        <f>SUM(B84:D84)</f>
        <v>1145000</v>
      </c>
      <c r="F84" s="454">
        <v>0</v>
      </c>
      <c r="G84" s="453">
        <f t="shared" si="21"/>
        <v>1145000</v>
      </c>
      <c r="I84" s="451"/>
    </row>
    <row r="85" spans="1:9" s="450" customFormat="1" ht="19.350000000000001" customHeight="1">
      <c r="A85" s="452" t="s">
        <v>708</v>
      </c>
      <c r="B85" s="453">
        <v>1000000</v>
      </c>
      <c r="C85" s="454">
        <v>0</v>
      </c>
      <c r="D85" s="454">
        <v>0</v>
      </c>
      <c r="E85" s="453">
        <f t="shared" si="20"/>
        <v>1000000</v>
      </c>
      <c r="F85" s="454">
        <v>0</v>
      </c>
      <c r="G85" s="453">
        <f t="shared" si="21"/>
        <v>1000000</v>
      </c>
      <c r="I85" s="451"/>
    </row>
    <row r="86" spans="1:9" s="450" customFormat="1" ht="19.350000000000001" customHeight="1">
      <c r="A86" s="452" t="s">
        <v>642</v>
      </c>
      <c r="B86" s="453">
        <v>1500000</v>
      </c>
      <c r="C86" s="454">
        <v>0</v>
      </c>
      <c r="D86" s="454">
        <v>0</v>
      </c>
      <c r="E86" s="453">
        <f t="shared" si="20"/>
        <v>1500000</v>
      </c>
      <c r="F86" s="454">
        <v>0</v>
      </c>
      <c r="G86" s="453">
        <f t="shared" si="21"/>
        <v>1500000</v>
      </c>
      <c r="I86" s="451"/>
    </row>
    <row r="87" spans="1:9" s="450" customFormat="1" ht="19.350000000000001" customHeight="1">
      <c r="A87" s="452" t="s">
        <v>296</v>
      </c>
      <c r="B87" s="453">
        <v>6300000</v>
      </c>
      <c r="C87" s="454">
        <v>0</v>
      </c>
      <c r="D87" s="454">
        <v>0</v>
      </c>
      <c r="E87" s="453">
        <f t="shared" si="20"/>
        <v>6300000</v>
      </c>
      <c r="F87" s="454">
        <v>0</v>
      </c>
      <c r="G87" s="453">
        <f t="shared" si="21"/>
        <v>6300000</v>
      </c>
      <c r="I87" s="451"/>
    </row>
    <row r="88" spans="1:9" s="450" customFormat="1" ht="19.350000000000001" customHeight="1">
      <c r="A88" s="452" t="s">
        <v>299</v>
      </c>
      <c r="B88" s="453">
        <v>750000</v>
      </c>
      <c r="C88" s="454">
        <v>0</v>
      </c>
      <c r="D88" s="454">
        <v>0</v>
      </c>
      <c r="E88" s="453">
        <f t="shared" si="20"/>
        <v>750000</v>
      </c>
      <c r="F88" s="454">
        <v>0</v>
      </c>
      <c r="G88" s="453">
        <f t="shared" si="21"/>
        <v>750000</v>
      </c>
      <c r="I88" s="451"/>
    </row>
    <row r="89" spans="1:9" s="450" customFormat="1" ht="12" customHeight="1">
      <c r="A89" s="471"/>
      <c r="B89" s="472"/>
      <c r="C89" s="472"/>
      <c r="D89" s="472"/>
      <c r="E89" s="472"/>
      <c r="F89" s="472"/>
      <c r="G89" s="472"/>
      <c r="I89" s="451"/>
    </row>
    <row r="90" spans="1:9" s="450" customFormat="1" ht="19.350000000000001" customHeight="1">
      <c r="A90" s="452" t="s">
        <v>649</v>
      </c>
      <c r="B90" s="453">
        <v>4400000</v>
      </c>
      <c r="C90" s="454">
        <v>0</v>
      </c>
      <c r="D90" s="454">
        <v>0</v>
      </c>
      <c r="E90" s="453">
        <f t="shared" si="20"/>
        <v>4400000</v>
      </c>
      <c r="F90" s="454">
        <v>0</v>
      </c>
      <c r="G90" s="453">
        <f t="shared" si="21"/>
        <v>4400000</v>
      </c>
      <c r="I90" s="451"/>
    </row>
    <row r="91" spans="1:9" s="450" customFormat="1" ht="19.350000000000001" customHeight="1">
      <c r="A91" s="452" t="s">
        <v>233</v>
      </c>
      <c r="B91" s="453">
        <v>10403000</v>
      </c>
      <c r="C91" s="454">
        <v>0</v>
      </c>
      <c r="D91" s="454">
        <v>0</v>
      </c>
      <c r="E91" s="453">
        <f>SUM(B91:D91)</f>
        <v>10403000</v>
      </c>
      <c r="F91" s="454">
        <v>0</v>
      </c>
      <c r="G91" s="453">
        <f>E91+F91</f>
        <v>10403000</v>
      </c>
      <c r="I91" s="451"/>
    </row>
    <row r="92" spans="1:9" s="450" customFormat="1" ht="19.350000000000001" customHeight="1">
      <c r="A92" s="452" t="s">
        <v>643</v>
      </c>
      <c r="B92" s="454">
        <v>0</v>
      </c>
      <c r="C92" s="454">
        <v>0</v>
      </c>
      <c r="D92" s="453">
        <v>380</v>
      </c>
      <c r="E92" s="453">
        <f t="shared" ref="E92:E105" si="22">SUM(B92:D92)</f>
        <v>380</v>
      </c>
      <c r="F92" s="454">
        <v>0</v>
      </c>
      <c r="G92" s="453">
        <f t="shared" ref="G92:G105" si="23">E92+F92</f>
        <v>380</v>
      </c>
      <c r="I92" s="451"/>
    </row>
    <row r="93" spans="1:9" s="450" customFormat="1" ht="19.350000000000001" customHeight="1">
      <c r="A93" s="452" t="s">
        <v>301</v>
      </c>
      <c r="B93" s="453">
        <v>1500000</v>
      </c>
      <c r="C93" s="454">
        <v>0</v>
      </c>
      <c r="D93" s="454">
        <v>0</v>
      </c>
      <c r="E93" s="453">
        <f t="shared" si="22"/>
        <v>1500000</v>
      </c>
      <c r="F93" s="454">
        <v>0</v>
      </c>
      <c r="G93" s="453">
        <f t="shared" si="23"/>
        <v>1500000</v>
      </c>
      <c r="I93" s="451"/>
    </row>
    <row r="94" spans="1:9" s="450" customFormat="1" ht="19.350000000000001" customHeight="1">
      <c r="A94" s="452" t="s">
        <v>604</v>
      </c>
      <c r="B94" s="453">
        <v>40000000</v>
      </c>
      <c r="C94" s="454">
        <v>0</v>
      </c>
      <c r="D94" s="453">
        <v>3466700</v>
      </c>
      <c r="E94" s="453">
        <f>SUM(B94:D94)</f>
        <v>43466700</v>
      </c>
      <c r="F94" s="454">
        <v>0</v>
      </c>
      <c r="G94" s="453">
        <f>E94+F94</f>
        <v>43466700</v>
      </c>
      <c r="I94" s="451"/>
    </row>
    <row r="95" spans="1:9" s="450" customFormat="1" ht="19.350000000000001" customHeight="1">
      <c r="A95" s="452" t="s">
        <v>605</v>
      </c>
      <c r="B95" s="453">
        <v>4000000</v>
      </c>
      <c r="C95" s="454">
        <v>0</v>
      </c>
      <c r="D95" s="454">
        <v>0</v>
      </c>
      <c r="E95" s="453">
        <f>SUM(B95:D95)</f>
        <v>4000000</v>
      </c>
      <c r="F95" s="454">
        <v>0</v>
      </c>
      <c r="G95" s="453">
        <f>E95+F95</f>
        <v>4000000</v>
      </c>
      <c r="I95" s="451"/>
    </row>
    <row r="96" spans="1:9" s="450" customFormat="1" ht="19.350000000000001" customHeight="1">
      <c r="A96" s="452" t="s">
        <v>638</v>
      </c>
      <c r="B96" s="453">
        <v>2000000</v>
      </c>
      <c r="C96" s="454">
        <v>0</v>
      </c>
      <c r="D96" s="453">
        <v>516248</v>
      </c>
      <c r="E96" s="453">
        <f t="shared" si="22"/>
        <v>2516248</v>
      </c>
      <c r="F96" s="454">
        <v>0</v>
      </c>
      <c r="G96" s="453">
        <f t="shared" si="23"/>
        <v>2516248</v>
      </c>
      <c r="I96" s="451"/>
    </row>
    <row r="97" spans="1:9" s="450" customFormat="1" ht="19.350000000000001" customHeight="1">
      <c r="A97" s="452" t="s">
        <v>302</v>
      </c>
      <c r="B97" s="453">
        <v>7000000</v>
      </c>
      <c r="C97" s="454">
        <v>0</v>
      </c>
      <c r="D97" s="454">
        <v>0</v>
      </c>
      <c r="E97" s="453">
        <f t="shared" si="22"/>
        <v>7000000</v>
      </c>
      <c r="F97" s="454">
        <v>0</v>
      </c>
      <c r="G97" s="453">
        <f t="shared" si="23"/>
        <v>7000000</v>
      </c>
      <c r="I97" s="451"/>
    </row>
    <row r="98" spans="1:9" s="450" customFormat="1" ht="19.350000000000001" customHeight="1">
      <c r="A98" s="452" t="s">
        <v>690</v>
      </c>
      <c r="B98" s="453">
        <v>288000</v>
      </c>
      <c r="C98" s="454">
        <v>0</v>
      </c>
      <c r="D98" s="454">
        <v>0</v>
      </c>
      <c r="E98" s="453">
        <f t="shared" si="22"/>
        <v>288000</v>
      </c>
      <c r="F98" s="454">
        <v>0</v>
      </c>
      <c r="G98" s="453">
        <f t="shared" si="23"/>
        <v>288000</v>
      </c>
      <c r="I98" s="451"/>
    </row>
    <row r="99" spans="1:9" s="450" customFormat="1" ht="19.350000000000001" customHeight="1">
      <c r="A99" s="452" t="s">
        <v>644</v>
      </c>
      <c r="B99" s="453">
        <v>1260000</v>
      </c>
      <c r="C99" s="454">
        <v>0</v>
      </c>
      <c r="D99" s="454">
        <v>0</v>
      </c>
      <c r="E99" s="453">
        <f t="shared" si="22"/>
        <v>1260000</v>
      </c>
      <c r="F99" s="454">
        <v>0</v>
      </c>
      <c r="G99" s="453">
        <f t="shared" si="23"/>
        <v>1260000</v>
      </c>
      <c r="I99" s="451"/>
    </row>
    <row r="100" spans="1:9" s="450" customFormat="1" ht="19.350000000000001" customHeight="1">
      <c r="A100" s="452" t="s">
        <v>689</v>
      </c>
      <c r="B100" s="453">
        <v>1500000</v>
      </c>
      <c r="C100" s="454">
        <v>0</v>
      </c>
      <c r="D100" s="454">
        <v>0</v>
      </c>
      <c r="E100" s="453">
        <f t="shared" si="22"/>
        <v>1500000</v>
      </c>
      <c r="F100" s="454">
        <v>0</v>
      </c>
      <c r="G100" s="453">
        <f t="shared" si="23"/>
        <v>1500000</v>
      </c>
      <c r="I100" s="451"/>
    </row>
    <row r="101" spans="1:9" s="450" customFormat="1" ht="19.350000000000001" customHeight="1">
      <c r="A101" s="452" t="s">
        <v>645</v>
      </c>
      <c r="B101" s="454">
        <v>0</v>
      </c>
      <c r="C101" s="454">
        <v>0</v>
      </c>
      <c r="D101" s="453">
        <v>892107</v>
      </c>
      <c r="E101" s="453">
        <f t="shared" si="22"/>
        <v>892107</v>
      </c>
      <c r="F101" s="454">
        <v>0</v>
      </c>
      <c r="G101" s="453">
        <f t="shared" si="23"/>
        <v>892107</v>
      </c>
      <c r="I101" s="451"/>
    </row>
    <row r="102" spans="1:9" s="450" customFormat="1" ht="19.350000000000001" customHeight="1">
      <c r="A102" s="452" t="s">
        <v>840</v>
      </c>
      <c r="B102" s="453">
        <v>1000000</v>
      </c>
      <c r="C102" s="454">
        <v>0</v>
      </c>
      <c r="D102" s="454">
        <v>0</v>
      </c>
      <c r="E102" s="453">
        <f t="shared" si="22"/>
        <v>1000000</v>
      </c>
      <c r="F102" s="454">
        <v>0</v>
      </c>
      <c r="G102" s="453">
        <f t="shared" si="23"/>
        <v>1000000</v>
      </c>
      <c r="I102" s="451"/>
    </row>
    <row r="103" spans="1:9" s="450" customFormat="1" ht="19.350000000000001" customHeight="1">
      <c r="A103" s="452" t="s">
        <v>841</v>
      </c>
      <c r="B103" s="453">
        <v>300000</v>
      </c>
      <c r="C103" s="454">
        <v>0</v>
      </c>
      <c r="D103" s="454">
        <v>0</v>
      </c>
      <c r="E103" s="453">
        <f t="shared" si="22"/>
        <v>300000</v>
      </c>
      <c r="F103" s="454">
        <v>0</v>
      </c>
      <c r="G103" s="453">
        <f t="shared" si="23"/>
        <v>300000</v>
      </c>
      <c r="I103" s="451"/>
    </row>
    <row r="104" spans="1:9" s="450" customFormat="1" ht="19.350000000000001" customHeight="1">
      <c r="A104" s="452" t="s">
        <v>842</v>
      </c>
      <c r="B104" s="453">
        <v>300000</v>
      </c>
      <c r="C104" s="454">
        <v>0</v>
      </c>
      <c r="D104" s="454">
        <v>0</v>
      </c>
      <c r="E104" s="453">
        <f t="shared" si="22"/>
        <v>300000</v>
      </c>
      <c r="F104" s="454">
        <v>0</v>
      </c>
      <c r="G104" s="453">
        <f t="shared" si="23"/>
        <v>300000</v>
      </c>
      <c r="I104" s="451"/>
    </row>
    <row r="105" spans="1:9" s="450" customFormat="1" ht="19.350000000000001" customHeight="1">
      <c r="A105" s="452" t="s">
        <v>843</v>
      </c>
      <c r="B105" s="453">
        <v>2000000</v>
      </c>
      <c r="C105" s="454">
        <v>0</v>
      </c>
      <c r="D105" s="454">
        <v>0</v>
      </c>
      <c r="E105" s="453">
        <f t="shared" si="22"/>
        <v>2000000</v>
      </c>
      <c r="F105" s="454">
        <v>0</v>
      </c>
      <c r="G105" s="453">
        <f t="shared" si="23"/>
        <v>2000000</v>
      </c>
      <c r="I105" s="451"/>
    </row>
    <row r="106" spans="1:9" s="450" customFormat="1" ht="19.350000000000001" customHeight="1">
      <c r="A106" s="447" t="s">
        <v>290</v>
      </c>
      <c r="B106" s="448">
        <f t="shared" ref="B106:G106" si="24">SUM(B107:B121)</f>
        <v>683186000</v>
      </c>
      <c r="C106" s="449">
        <f t="shared" si="24"/>
        <v>0</v>
      </c>
      <c r="D106" s="468">
        <f t="shared" si="24"/>
        <v>-93410429</v>
      </c>
      <c r="E106" s="448">
        <f t="shared" si="24"/>
        <v>589775571</v>
      </c>
      <c r="F106" s="449">
        <f t="shared" si="24"/>
        <v>0</v>
      </c>
      <c r="G106" s="448">
        <f t="shared" si="24"/>
        <v>589775571</v>
      </c>
      <c r="I106" s="451"/>
    </row>
    <row r="107" spans="1:9" s="450" customFormat="1" ht="19.350000000000001" customHeight="1">
      <c r="A107" s="452" t="s">
        <v>275</v>
      </c>
      <c r="B107" s="453">
        <v>180000000</v>
      </c>
      <c r="C107" s="454">
        <v>0</v>
      </c>
      <c r="D107" s="453">
        <v>12262944</v>
      </c>
      <c r="E107" s="453">
        <f t="shared" ref="E107:E123" si="25">SUM(B107:D107)</f>
        <v>192262944</v>
      </c>
      <c r="F107" s="454">
        <v>0</v>
      </c>
      <c r="G107" s="453">
        <f t="shared" ref="G107:G123" si="26">E107+F107</f>
        <v>192262944</v>
      </c>
      <c r="I107" s="451"/>
    </row>
    <row r="108" spans="1:9" s="473" customFormat="1" ht="19.350000000000001" customHeight="1">
      <c r="A108" s="452" t="s">
        <v>235</v>
      </c>
      <c r="B108" s="453">
        <v>7400000</v>
      </c>
      <c r="C108" s="454">
        <v>0</v>
      </c>
      <c r="D108" s="453">
        <v>503068</v>
      </c>
      <c r="E108" s="453">
        <f t="shared" si="25"/>
        <v>7903068</v>
      </c>
      <c r="F108" s="454">
        <v>0</v>
      </c>
      <c r="G108" s="453">
        <f t="shared" si="26"/>
        <v>7903068</v>
      </c>
      <c r="I108" s="474"/>
    </row>
    <row r="109" spans="1:9" s="450" customFormat="1" ht="19.350000000000001" customHeight="1">
      <c r="A109" s="452" t="s">
        <v>236</v>
      </c>
      <c r="B109" s="453">
        <v>14405000</v>
      </c>
      <c r="C109" s="454">
        <v>0</v>
      </c>
      <c r="D109" s="454">
        <v>0</v>
      </c>
      <c r="E109" s="453">
        <f t="shared" si="25"/>
        <v>14405000</v>
      </c>
      <c r="F109" s="454">
        <v>0</v>
      </c>
      <c r="G109" s="453">
        <f t="shared" si="26"/>
        <v>14405000</v>
      </c>
      <c r="I109" s="451"/>
    </row>
    <row r="110" spans="1:9" s="450" customFormat="1" ht="19.350000000000001" customHeight="1">
      <c r="A110" s="452" t="s">
        <v>237</v>
      </c>
      <c r="B110" s="453">
        <v>800000</v>
      </c>
      <c r="C110" s="454">
        <v>0</v>
      </c>
      <c r="D110" s="454">
        <v>0</v>
      </c>
      <c r="E110" s="453">
        <f t="shared" si="25"/>
        <v>800000</v>
      </c>
      <c r="F110" s="454">
        <v>0</v>
      </c>
      <c r="G110" s="453">
        <f t="shared" si="26"/>
        <v>800000</v>
      </c>
      <c r="I110" s="451"/>
    </row>
    <row r="111" spans="1:9" s="450" customFormat="1" ht="19.350000000000001" customHeight="1">
      <c r="A111" s="452" t="s">
        <v>238</v>
      </c>
      <c r="B111" s="453">
        <v>2650000</v>
      </c>
      <c r="C111" s="454">
        <v>0</v>
      </c>
      <c r="D111" s="453">
        <v>612169</v>
      </c>
      <c r="E111" s="453">
        <f t="shared" si="25"/>
        <v>3262169</v>
      </c>
      <c r="F111" s="454">
        <v>0</v>
      </c>
      <c r="G111" s="453">
        <f t="shared" si="26"/>
        <v>3262169</v>
      </c>
      <c r="I111" s="451"/>
    </row>
    <row r="112" spans="1:9" s="450" customFormat="1" ht="19.350000000000001" customHeight="1">
      <c r="A112" s="452" t="s">
        <v>239</v>
      </c>
      <c r="B112" s="453">
        <v>8500000</v>
      </c>
      <c r="C112" s="454">
        <v>0</v>
      </c>
      <c r="D112" s="453">
        <v>10780612</v>
      </c>
      <c r="E112" s="453">
        <f t="shared" si="25"/>
        <v>19280612</v>
      </c>
      <c r="F112" s="454">
        <v>0</v>
      </c>
      <c r="G112" s="453">
        <f t="shared" si="26"/>
        <v>19280612</v>
      </c>
      <c r="I112" s="451"/>
    </row>
    <row r="113" spans="1:9" s="450" customFormat="1" ht="19.350000000000001" customHeight="1">
      <c r="A113" s="452" t="s">
        <v>844</v>
      </c>
      <c r="B113" s="453">
        <v>76955000</v>
      </c>
      <c r="C113" s="454">
        <v>0</v>
      </c>
      <c r="D113" s="453">
        <v>920907</v>
      </c>
      <c r="E113" s="453">
        <f t="shared" si="25"/>
        <v>77875907</v>
      </c>
      <c r="F113" s="454">
        <v>0</v>
      </c>
      <c r="G113" s="453">
        <f t="shared" si="26"/>
        <v>77875907</v>
      </c>
      <c r="I113" s="451"/>
    </row>
    <row r="114" spans="1:9" s="450" customFormat="1" ht="19.350000000000001" customHeight="1">
      <c r="A114" s="452" t="s">
        <v>240</v>
      </c>
      <c r="B114" s="453">
        <v>124466000</v>
      </c>
      <c r="C114" s="454">
        <v>0</v>
      </c>
      <c r="D114" s="475">
        <v>-98732815</v>
      </c>
      <c r="E114" s="453">
        <f t="shared" si="25"/>
        <v>25733185</v>
      </c>
      <c r="F114" s="454">
        <v>0</v>
      </c>
      <c r="G114" s="453">
        <f t="shared" si="26"/>
        <v>25733185</v>
      </c>
      <c r="I114" s="451"/>
    </row>
    <row r="115" spans="1:9" s="450" customFormat="1" ht="19.350000000000001" customHeight="1">
      <c r="A115" s="452" t="s">
        <v>241</v>
      </c>
      <c r="B115" s="453">
        <v>600000</v>
      </c>
      <c r="C115" s="454">
        <v>0</v>
      </c>
      <c r="D115" s="454">
        <v>0</v>
      </c>
      <c r="E115" s="453">
        <f t="shared" si="25"/>
        <v>600000</v>
      </c>
      <c r="F115" s="454">
        <v>0</v>
      </c>
      <c r="G115" s="453">
        <f t="shared" si="26"/>
        <v>600000</v>
      </c>
      <c r="I115" s="451"/>
    </row>
    <row r="116" spans="1:9" s="450" customFormat="1" ht="19.350000000000001" customHeight="1">
      <c r="A116" s="452" t="s">
        <v>890</v>
      </c>
      <c r="B116" s="453">
        <v>16500000</v>
      </c>
      <c r="C116" s="454">
        <v>0</v>
      </c>
      <c r="D116" s="453">
        <v>219491</v>
      </c>
      <c r="E116" s="453">
        <f t="shared" si="25"/>
        <v>16719491</v>
      </c>
      <c r="F116" s="454">
        <v>0</v>
      </c>
      <c r="G116" s="453">
        <f t="shared" si="26"/>
        <v>16719491</v>
      </c>
      <c r="I116" s="451"/>
    </row>
    <row r="117" spans="1:9" s="450" customFormat="1" ht="19.350000000000001" customHeight="1">
      <c r="A117" s="452" t="s">
        <v>664</v>
      </c>
      <c r="B117" s="453">
        <v>14000000</v>
      </c>
      <c r="C117" s="454">
        <v>0</v>
      </c>
      <c r="D117" s="454">
        <v>0</v>
      </c>
      <c r="E117" s="453">
        <f t="shared" si="25"/>
        <v>14000000</v>
      </c>
      <c r="F117" s="454">
        <v>0</v>
      </c>
      <c r="G117" s="453">
        <f t="shared" si="26"/>
        <v>14000000</v>
      </c>
      <c r="I117" s="451"/>
    </row>
    <row r="118" spans="1:9" s="450" customFormat="1" ht="19.350000000000001" customHeight="1">
      <c r="A118" s="452" t="s">
        <v>335</v>
      </c>
      <c r="B118" s="453">
        <v>17000000</v>
      </c>
      <c r="C118" s="454">
        <v>0</v>
      </c>
      <c r="D118" s="453">
        <v>1378</v>
      </c>
      <c r="E118" s="453">
        <f t="shared" si="25"/>
        <v>17001378</v>
      </c>
      <c r="F118" s="454">
        <v>0</v>
      </c>
      <c r="G118" s="453">
        <f t="shared" si="26"/>
        <v>17001378</v>
      </c>
      <c r="I118" s="451"/>
    </row>
    <row r="119" spans="1:9" s="450" customFormat="1" ht="19.350000000000001" customHeight="1">
      <c r="A119" s="452" t="s">
        <v>303</v>
      </c>
      <c r="B119" s="453">
        <v>26000000</v>
      </c>
      <c r="C119" s="454">
        <v>0</v>
      </c>
      <c r="D119" s="454">
        <v>0</v>
      </c>
      <c r="E119" s="453">
        <f>SUM(B119:D119)</f>
        <v>26000000</v>
      </c>
      <c r="F119" s="454">
        <v>0</v>
      </c>
      <c r="G119" s="453">
        <f>E119+F119</f>
        <v>26000000</v>
      </c>
      <c r="I119" s="451"/>
    </row>
    <row r="120" spans="1:9" s="450" customFormat="1" ht="19.350000000000001" customHeight="1">
      <c r="A120" s="452" t="s">
        <v>648</v>
      </c>
      <c r="B120" s="453">
        <v>105000000</v>
      </c>
      <c r="C120" s="454">
        <v>0</v>
      </c>
      <c r="D120" s="454">
        <v>0</v>
      </c>
      <c r="E120" s="453">
        <f t="shared" ref="E120:E121" si="27">SUM(B120:D120)</f>
        <v>105000000</v>
      </c>
      <c r="F120" s="454">
        <v>0</v>
      </c>
      <c r="G120" s="453">
        <f t="shared" ref="G120:G121" si="28">E120+F120</f>
        <v>105000000</v>
      </c>
      <c r="I120" s="451"/>
    </row>
    <row r="121" spans="1:9" s="450" customFormat="1" ht="19.350000000000001" customHeight="1">
      <c r="A121" s="476" t="s">
        <v>358</v>
      </c>
      <c r="B121" s="453">
        <v>88910000</v>
      </c>
      <c r="C121" s="454">
        <v>0</v>
      </c>
      <c r="D121" s="475">
        <v>-19978183</v>
      </c>
      <c r="E121" s="453">
        <f t="shared" si="27"/>
        <v>68931817</v>
      </c>
      <c r="F121" s="454">
        <v>0</v>
      </c>
      <c r="G121" s="453">
        <f t="shared" si="28"/>
        <v>68931817</v>
      </c>
      <c r="I121" s="451"/>
    </row>
    <row r="122" spans="1:9" s="450" customFormat="1" ht="19.350000000000001" hidden="1" customHeight="1">
      <c r="A122" s="452" t="s">
        <v>646</v>
      </c>
      <c r="B122" s="453"/>
      <c r="C122" s="454"/>
      <c r="D122" s="454"/>
      <c r="E122" s="453">
        <f t="shared" si="25"/>
        <v>0</v>
      </c>
      <c r="F122" s="454">
        <v>0</v>
      </c>
      <c r="G122" s="453">
        <f t="shared" si="26"/>
        <v>0</v>
      </c>
      <c r="I122" s="451"/>
    </row>
    <row r="123" spans="1:9" s="450" customFormat="1" ht="19.350000000000001" hidden="1" customHeight="1">
      <c r="A123" s="452" t="s">
        <v>647</v>
      </c>
      <c r="B123" s="454"/>
      <c r="C123" s="454"/>
      <c r="D123" s="453"/>
      <c r="E123" s="453">
        <f t="shared" si="25"/>
        <v>0</v>
      </c>
      <c r="F123" s="454">
        <v>0</v>
      </c>
      <c r="G123" s="453">
        <f t="shared" si="26"/>
        <v>0</v>
      </c>
      <c r="I123" s="451"/>
    </row>
    <row r="124" spans="1:9" s="450" customFormat="1" ht="20.85" customHeight="1" thickBot="1">
      <c r="A124" s="447" t="s">
        <v>607</v>
      </c>
      <c r="B124" s="477">
        <f t="shared" ref="B124:G124" si="29">B5+B27+B39+B43+B55+B63</f>
        <v>3052592000</v>
      </c>
      <c r="C124" s="478">
        <f t="shared" si="29"/>
        <v>0</v>
      </c>
      <c r="D124" s="479">
        <f t="shared" si="29"/>
        <v>0</v>
      </c>
      <c r="E124" s="477">
        <f t="shared" si="29"/>
        <v>3052592000</v>
      </c>
      <c r="F124" s="478">
        <f t="shared" si="29"/>
        <v>0</v>
      </c>
      <c r="G124" s="477">
        <f t="shared" si="29"/>
        <v>3052592000</v>
      </c>
      <c r="I124" s="451"/>
    </row>
    <row r="125" spans="1:9" ht="17.25" thickTop="1">
      <c r="B125" s="480"/>
      <c r="C125" s="480"/>
      <c r="D125" s="480"/>
      <c r="E125" s="480"/>
      <c r="F125" s="481"/>
      <c r="G125" s="462"/>
    </row>
  </sheetData>
  <printOptions horizontalCentered="1"/>
  <pageMargins left="0.7" right="0.7" top="1.25" bottom="0.7" header="0.5" footer="0.25"/>
  <pageSetup paperSize="9" scale="79" firstPageNumber="15" orientation="portrait" useFirstPageNumber="1" r:id="rId1"/>
  <headerFooter alignWithMargins="0">
    <oddHeader>&amp;C&amp;"Arabic Transparent,Regular"&amp;24
&amp;"Arabic Transparent,Bold"&amp;20___________________________________________________________&amp;R&amp;"+,Regular"&amp;11  
&amp;12  مملكة البحرين 
  الحساب الختامي الموحد للدولة للسنة المالية المنتهية في 31 ديسمبر 2013</oddHeader>
    <oddFooter>&amp;C&amp;"Arabic Transparent,Bold"&amp;20___________________________________________________________&amp;"Arabic Transparent,Regular"&amp;14
&amp;"+,Regular"&amp;16&amp;P</oddFooter>
  </headerFooter>
  <rowBreaks count="2" manualBreakCount="2">
    <brk id="44" max="6" man="1"/>
    <brk id="89"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2"/>
  <sheetViews>
    <sheetView rightToLeft="1" view="pageBreakPreview" zoomScaleNormal="100" zoomScaleSheetLayoutView="100" zoomScalePageLayoutView="80" workbookViewId="0">
      <selection sqref="A1:J1"/>
    </sheetView>
  </sheetViews>
  <sheetFormatPr defaultColWidth="9.140625" defaultRowHeight="12.75"/>
  <cols>
    <col min="1" max="1" width="56" style="34" bestFit="1" customWidth="1"/>
    <col min="2" max="2" width="16" style="507" bestFit="1" customWidth="1"/>
    <col min="3" max="4" width="14.140625" style="507" bestFit="1" customWidth="1"/>
    <col min="5" max="6" width="12.7109375" style="507" bestFit="1" customWidth="1"/>
    <col min="7" max="8" width="14.140625" style="507" bestFit="1" customWidth="1"/>
    <col min="9" max="10" width="16" style="507" bestFit="1" customWidth="1"/>
    <col min="11" max="11" width="17" style="507" bestFit="1" customWidth="1"/>
    <col min="12" max="16384" width="9.140625" style="34"/>
  </cols>
  <sheetData>
    <row r="1" spans="1:11" s="485" customFormat="1" ht="33" customHeight="1">
      <c r="A1" s="584" t="s">
        <v>692</v>
      </c>
      <c r="B1" s="584"/>
      <c r="C1" s="584"/>
      <c r="D1" s="584"/>
      <c r="E1" s="584"/>
      <c r="F1" s="584"/>
      <c r="G1" s="584"/>
      <c r="H1" s="584"/>
      <c r="I1" s="584"/>
      <c r="J1" s="584"/>
      <c r="K1" s="484"/>
    </row>
    <row r="2" spans="1:11" s="102" customFormat="1" ht="21.6" customHeight="1">
      <c r="A2" s="486"/>
      <c r="B2" s="487"/>
      <c r="C2" s="487"/>
      <c r="D2" s="487"/>
      <c r="E2" s="487"/>
      <c r="F2" s="487"/>
      <c r="G2" s="487"/>
      <c r="H2" s="487"/>
      <c r="I2" s="487"/>
      <c r="J2" s="487"/>
      <c r="K2" s="488" t="s">
        <v>542</v>
      </c>
    </row>
    <row r="3" spans="1:11" s="103" customFormat="1" ht="57.6" customHeight="1">
      <c r="A3" s="489" t="s">
        <v>220</v>
      </c>
      <c r="B3" s="490" t="s">
        <v>26</v>
      </c>
      <c r="C3" s="490" t="s">
        <v>27</v>
      </c>
      <c r="D3" s="491" t="s">
        <v>873</v>
      </c>
      <c r="E3" s="491" t="s">
        <v>662</v>
      </c>
      <c r="F3" s="490" t="s">
        <v>28</v>
      </c>
      <c r="G3" s="491" t="s">
        <v>663</v>
      </c>
      <c r="H3" s="491" t="s">
        <v>353</v>
      </c>
      <c r="I3" s="492" t="s">
        <v>2</v>
      </c>
      <c r="J3" s="492" t="s">
        <v>599</v>
      </c>
      <c r="K3" s="492" t="s">
        <v>719</v>
      </c>
    </row>
    <row r="4" spans="1:11" s="496" customFormat="1" ht="27.2" customHeight="1">
      <c r="A4" s="493" t="s">
        <v>354</v>
      </c>
      <c r="B4" s="494">
        <v>3759498</v>
      </c>
      <c r="C4" s="494">
        <v>3334202</v>
      </c>
      <c r="D4" s="494">
        <v>206618</v>
      </c>
      <c r="E4" s="494">
        <v>114595</v>
      </c>
      <c r="F4" s="494">
        <v>16683</v>
      </c>
      <c r="G4" s="494">
        <v>10500000</v>
      </c>
      <c r="H4" s="495">
        <v>0</v>
      </c>
      <c r="I4" s="494">
        <f>SUM(B4:H4)</f>
        <v>17931596</v>
      </c>
      <c r="J4" s="494">
        <v>18151000</v>
      </c>
      <c r="K4" s="494">
        <v>18614724</v>
      </c>
    </row>
    <row r="5" spans="1:11" s="496" customFormat="1" ht="27.2" customHeight="1">
      <c r="A5" s="493" t="s">
        <v>596</v>
      </c>
      <c r="B5" s="494">
        <v>332022069</v>
      </c>
      <c r="C5" s="494">
        <v>39853087</v>
      </c>
      <c r="D5" s="494">
        <v>40169604</v>
      </c>
      <c r="E5" s="494">
        <v>12036644</v>
      </c>
      <c r="F5" s="494">
        <v>40196596</v>
      </c>
      <c r="G5" s="494">
        <v>115694</v>
      </c>
      <c r="H5" s="494">
        <v>704200</v>
      </c>
      <c r="I5" s="494">
        <f t="shared" ref="I5:I25" si="0">SUM(B5:H5)</f>
        <v>465097894</v>
      </c>
      <c r="J5" s="494">
        <v>465097894</v>
      </c>
      <c r="K5" s="494">
        <v>408760059</v>
      </c>
    </row>
    <row r="6" spans="1:11" s="496" customFormat="1" ht="27.2" customHeight="1">
      <c r="A6" s="493" t="s">
        <v>200</v>
      </c>
      <c r="B6" s="494">
        <v>286731690</v>
      </c>
      <c r="C6" s="494">
        <v>20888939</v>
      </c>
      <c r="D6" s="494">
        <v>6734610</v>
      </c>
      <c r="E6" s="494">
        <v>4371762</v>
      </c>
      <c r="F6" s="494">
        <v>6004639</v>
      </c>
      <c r="G6" s="495">
        <v>0</v>
      </c>
      <c r="H6" s="495">
        <v>0</v>
      </c>
      <c r="I6" s="494">
        <f t="shared" si="0"/>
        <v>324731640</v>
      </c>
      <c r="J6" s="494">
        <v>330000000</v>
      </c>
      <c r="K6" s="494">
        <v>313610327</v>
      </c>
    </row>
    <row r="7" spans="1:11" s="496" customFormat="1" ht="27.2" customHeight="1">
      <c r="A7" s="493" t="s">
        <v>270</v>
      </c>
      <c r="B7" s="495">
        <v>0</v>
      </c>
      <c r="C7" s="495">
        <v>0</v>
      </c>
      <c r="D7" s="495">
        <v>0</v>
      </c>
      <c r="E7" s="495">
        <v>0</v>
      </c>
      <c r="F7" s="495">
        <v>0</v>
      </c>
      <c r="G7" s="494">
        <v>32200000</v>
      </c>
      <c r="H7" s="495">
        <v>0</v>
      </c>
      <c r="I7" s="494">
        <f t="shared" si="0"/>
        <v>32200000</v>
      </c>
      <c r="J7" s="494">
        <v>32200000</v>
      </c>
      <c r="K7" s="494">
        <v>27062969</v>
      </c>
    </row>
    <row r="8" spans="1:11" s="496" customFormat="1" ht="27.2" customHeight="1">
      <c r="A8" s="493" t="s">
        <v>584</v>
      </c>
      <c r="B8" s="494">
        <v>1757048</v>
      </c>
      <c r="C8" s="494">
        <v>370931</v>
      </c>
      <c r="D8" s="494">
        <v>18024</v>
      </c>
      <c r="E8" s="494">
        <v>47403</v>
      </c>
      <c r="F8" s="494">
        <v>28282</v>
      </c>
      <c r="G8" s="495">
        <v>0</v>
      </c>
      <c r="H8" s="495">
        <v>0</v>
      </c>
      <c r="I8" s="494">
        <f t="shared" si="0"/>
        <v>2221688</v>
      </c>
      <c r="J8" s="494">
        <v>2375000</v>
      </c>
      <c r="K8" s="494">
        <v>1920497</v>
      </c>
    </row>
    <row r="9" spans="1:11" s="496" customFormat="1" ht="27.2" customHeight="1">
      <c r="A9" s="493" t="s">
        <v>201</v>
      </c>
      <c r="B9" s="494">
        <v>20693190</v>
      </c>
      <c r="C9" s="494">
        <v>12505188</v>
      </c>
      <c r="D9" s="494">
        <v>611513</v>
      </c>
      <c r="E9" s="494">
        <v>425376</v>
      </c>
      <c r="F9" s="494">
        <v>720000</v>
      </c>
      <c r="G9" s="495">
        <v>0</v>
      </c>
      <c r="H9" s="494">
        <v>67553</v>
      </c>
      <c r="I9" s="494">
        <f t="shared" si="0"/>
        <v>35022820</v>
      </c>
      <c r="J9" s="494">
        <v>35022820</v>
      </c>
      <c r="K9" s="494">
        <v>32480603</v>
      </c>
    </row>
    <row r="10" spans="1:11" s="496" customFormat="1" ht="27.2" customHeight="1">
      <c r="A10" s="493" t="s">
        <v>583</v>
      </c>
      <c r="B10" s="494">
        <v>10417232</v>
      </c>
      <c r="C10" s="494">
        <v>3346472</v>
      </c>
      <c r="D10" s="494">
        <v>228214</v>
      </c>
      <c r="E10" s="494">
        <v>234748</v>
      </c>
      <c r="F10" s="494">
        <v>543992</v>
      </c>
      <c r="G10" s="495">
        <v>0</v>
      </c>
      <c r="H10" s="494">
        <v>198000</v>
      </c>
      <c r="I10" s="494">
        <f t="shared" si="0"/>
        <v>14968658</v>
      </c>
      <c r="J10" s="494">
        <v>14968658</v>
      </c>
      <c r="K10" s="494">
        <v>21751595</v>
      </c>
    </row>
    <row r="11" spans="1:11" s="496" customFormat="1" ht="27.2" customHeight="1">
      <c r="A11" s="493" t="s">
        <v>202</v>
      </c>
      <c r="B11" s="494">
        <v>273320858</v>
      </c>
      <c r="C11" s="494">
        <v>34278171</v>
      </c>
      <c r="D11" s="494">
        <v>4597693</v>
      </c>
      <c r="E11" s="494">
        <v>2214332</v>
      </c>
      <c r="F11" s="494">
        <v>4395100</v>
      </c>
      <c r="G11" s="495">
        <v>0</v>
      </c>
      <c r="H11" s="494">
        <v>77054</v>
      </c>
      <c r="I11" s="494">
        <f t="shared" si="0"/>
        <v>318883208</v>
      </c>
      <c r="J11" s="494">
        <v>325100000</v>
      </c>
      <c r="K11" s="494">
        <v>294072020</v>
      </c>
    </row>
    <row r="12" spans="1:11" s="496" customFormat="1" ht="27.2" customHeight="1">
      <c r="A12" s="493" t="s">
        <v>203</v>
      </c>
      <c r="B12" s="494">
        <v>147651152</v>
      </c>
      <c r="C12" s="494">
        <v>40496752</v>
      </c>
      <c r="D12" s="494">
        <v>55639591</v>
      </c>
      <c r="E12" s="494">
        <v>1184595</v>
      </c>
      <c r="F12" s="494">
        <v>4794243</v>
      </c>
      <c r="G12" s="495">
        <v>0</v>
      </c>
      <c r="H12" s="494">
        <v>9000</v>
      </c>
      <c r="I12" s="494">
        <f t="shared" si="0"/>
        <v>249775333</v>
      </c>
      <c r="J12" s="494">
        <v>249775333</v>
      </c>
      <c r="K12" s="494">
        <v>226627729</v>
      </c>
    </row>
    <row r="13" spans="1:11" s="498" customFormat="1" ht="32.25" customHeight="1">
      <c r="A13" s="497" t="s">
        <v>845</v>
      </c>
      <c r="B13" s="494">
        <v>9098439</v>
      </c>
      <c r="C13" s="494">
        <v>1641888</v>
      </c>
      <c r="D13" s="494">
        <v>488397</v>
      </c>
      <c r="E13" s="494">
        <v>92571</v>
      </c>
      <c r="F13" s="494">
        <v>184098</v>
      </c>
      <c r="G13" s="494">
        <v>6000000</v>
      </c>
      <c r="H13" s="495">
        <v>0</v>
      </c>
      <c r="I13" s="494">
        <f t="shared" si="0"/>
        <v>17505393</v>
      </c>
      <c r="J13" s="494">
        <v>17744000</v>
      </c>
      <c r="K13" s="494">
        <v>16836412</v>
      </c>
    </row>
    <row r="14" spans="1:11" s="496" customFormat="1" ht="27.2" customHeight="1">
      <c r="A14" s="493" t="s">
        <v>272</v>
      </c>
      <c r="B14" s="494">
        <v>4949991</v>
      </c>
      <c r="C14" s="494">
        <v>973524</v>
      </c>
      <c r="D14" s="494">
        <v>159758</v>
      </c>
      <c r="E14" s="494">
        <v>44228</v>
      </c>
      <c r="F14" s="494">
        <v>37473</v>
      </c>
      <c r="G14" s="495">
        <v>0</v>
      </c>
      <c r="H14" s="495">
        <v>0</v>
      </c>
      <c r="I14" s="494">
        <f t="shared" si="0"/>
        <v>6164974</v>
      </c>
      <c r="J14" s="494">
        <v>6164974</v>
      </c>
      <c r="K14" s="494">
        <v>5866092</v>
      </c>
    </row>
    <row r="15" spans="1:11" s="496" customFormat="1" ht="27.2" customHeight="1">
      <c r="A15" s="493" t="s">
        <v>204</v>
      </c>
      <c r="B15" s="494">
        <v>3148799</v>
      </c>
      <c r="C15" s="494">
        <v>3376187</v>
      </c>
      <c r="D15" s="494">
        <v>132777</v>
      </c>
      <c r="E15" s="494">
        <v>237303</v>
      </c>
      <c r="F15" s="494">
        <v>466672</v>
      </c>
      <c r="G15" s="494">
        <v>3046792</v>
      </c>
      <c r="H15" s="494">
        <v>1928707</v>
      </c>
      <c r="I15" s="494">
        <f t="shared" si="0"/>
        <v>12337237</v>
      </c>
      <c r="J15" s="494">
        <v>13093000</v>
      </c>
      <c r="K15" s="494">
        <v>10546805</v>
      </c>
    </row>
    <row r="16" spans="1:11" s="496" customFormat="1" ht="27.2" customHeight="1">
      <c r="A16" s="493" t="s">
        <v>616</v>
      </c>
      <c r="B16" s="494">
        <v>957797</v>
      </c>
      <c r="C16" s="494">
        <v>240265</v>
      </c>
      <c r="D16" s="494">
        <v>16138</v>
      </c>
      <c r="E16" s="494">
        <v>36387</v>
      </c>
      <c r="F16" s="494">
        <v>201413</v>
      </c>
      <c r="G16" s="495">
        <v>0</v>
      </c>
      <c r="H16" s="495">
        <v>0</v>
      </c>
      <c r="I16" s="494">
        <f t="shared" si="0"/>
        <v>1452000</v>
      </c>
      <c r="J16" s="494">
        <v>1452000</v>
      </c>
      <c r="K16" s="494">
        <v>1514015</v>
      </c>
    </row>
    <row r="17" spans="1:11" s="496" customFormat="1" ht="27.2" customHeight="1">
      <c r="A17" s="493" t="s">
        <v>702</v>
      </c>
      <c r="B17" s="494">
        <v>8412599</v>
      </c>
      <c r="C17" s="494">
        <v>4511044</v>
      </c>
      <c r="D17" s="494">
        <v>584537</v>
      </c>
      <c r="E17" s="494">
        <v>228191</v>
      </c>
      <c r="F17" s="494">
        <v>345780</v>
      </c>
      <c r="G17" s="494">
        <v>40000</v>
      </c>
      <c r="H17" s="494">
        <v>12590253</v>
      </c>
      <c r="I17" s="494">
        <f>SUM(B17:H17)</f>
        <v>26712404</v>
      </c>
      <c r="J17" s="494">
        <v>26712404</v>
      </c>
      <c r="K17" s="494">
        <v>25365459</v>
      </c>
    </row>
    <row r="18" spans="1:11" s="496" customFormat="1" ht="27.2" customHeight="1">
      <c r="A18" s="493" t="s">
        <v>874</v>
      </c>
      <c r="B18" s="494">
        <v>85429</v>
      </c>
      <c r="C18" s="494">
        <v>54722</v>
      </c>
      <c r="D18" s="494">
        <v>7212</v>
      </c>
      <c r="E18" s="494">
        <v>27125</v>
      </c>
      <c r="F18" s="494">
        <v>803</v>
      </c>
      <c r="G18" s="495">
        <v>0</v>
      </c>
      <c r="H18" s="495">
        <v>0</v>
      </c>
      <c r="I18" s="494">
        <f>SUM(B18:H18)</f>
        <v>175291</v>
      </c>
      <c r="J18" s="494">
        <v>2000000</v>
      </c>
      <c r="K18" s="495">
        <v>0</v>
      </c>
    </row>
    <row r="19" spans="1:11" s="496" customFormat="1" ht="27.2" customHeight="1">
      <c r="A19" s="493" t="s">
        <v>539</v>
      </c>
      <c r="B19" s="499">
        <v>2413907</v>
      </c>
      <c r="C19" s="499">
        <v>256900</v>
      </c>
      <c r="D19" s="499">
        <v>55482</v>
      </c>
      <c r="E19" s="499">
        <v>44870</v>
      </c>
      <c r="F19" s="499">
        <v>14005</v>
      </c>
      <c r="G19" s="495">
        <v>0</v>
      </c>
      <c r="H19" s="495">
        <v>0</v>
      </c>
      <c r="I19" s="499">
        <f>SUM(B19:H19)</f>
        <v>2785164</v>
      </c>
      <c r="J19" s="499">
        <v>3562940</v>
      </c>
      <c r="K19" s="499">
        <v>2244041</v>
      </c>
    </row>
    <row r="20" spans="1:11" s="496" customFormat="1" ht="27.2" customHeight="1">
      <c r="A20" s="493" t="s">
        <v>538</v>
      </c>
      <c r="B20" s="499">
        <v>876773</v>
      </c>
      <c r="C20" s="499">
        <v>114243</v>
      </c>
      <c r="D20" s="499">
        <v>5730</v>
      </c>
      <c r="E20" s="499">
        <v>1053</v>
      </c>
      <c r="F20" s="499">
        <v>1736</v>
      </c>
      <c r="G20" s="495">
        <v>0</v>
      </c>
      <c r="H20" s="495">
        <v>0</v>
      </c>
      <c r="I20" s="499">
        <f>SUM(B20:H20)</f>
        <v>999535</v>
      </c>
      <c r="J20" s="499">
        <v>1060183</v>
      </c>
      <c r="K20" s="499">
        <v>811299</v>
      </c>
    </row>
    <row r="21" spans="1:11" s="496" customFormat="1" ht="27.2" customHeight="1">
      <c r="A21" s="493" t="s">
        <v>714</v>
      </c>
      <c r="B21" s="499">
        <v>221289</v>
      </c>
      <c r="C21" s="499">
        <v>59351</v>
      </c>
      <c r="D21" s="499">
        <v>5205</v>
      </c>
      <c r="E21" s="499">
        <v>4266</v>
      </c>
      <c r="F21" s="499">
        <v>1603</v>
      </c>
      <c r="G21" s="495">
        <v>0</v>
      </c>
      <c r="H21" s="495">
        <v>0</v>
      </c>
      <c r="I21" s="499">
        <f>SUM(B21:H21)</f>
        <v>291714</v>
      </c>
      <c r="J21" s="499">
        <v>359000</v>
      </c>
      <c r="K21" s="499">
        <v>326046</v>
      </c>
    </row>
    <row r="22" spans="1:11" s="496" customFormat="1" ht="27.2" customHeight="1">
      <c r="A22" s="493" t="s">
        <v>289</v>
      </c>
      <c r="B22" s="494">
        <v>7109826</v>
      </c>
      <c r="C22" s="494">
        <v>3548060</v>
      </c>
      <c r="D22" s="494">
        <v>156110</v>
      </c>
      <c r="E22" s="499">
        <v>192634</v>
      </c>
      <c r="F22" s="494">
        <v>278221</v>
      </c>
      <c r="G22" s="495">
        <v>0</v>
      </c>
      <c r="H22" s="495">
        <v>0</v>
      </c>
      <c r="I22" s="494">
        <f t="shared" si="0"/>
        <v>11284851</v>
      </c>
      <c r="J22" s="494">
        <v>11723000</v>
      </c>
      <c r="K22" s="494">
        <v>11296348</v>
      </c>
    </row>
    <row r="23" spans="1:11" s="496" customFormat="1" ht="27.2" customHeight="1">
      <c r="A23" s="493" t="s">
        <v>338</v>
      </c>
      <c r="B23" s="494">
        <v>4073334</v>
      </c>
      <c r="C23" s="494">
        <v>870495</v>
      </c>
      <c r="D23" s="494">
        <v>140521</v>
      </c>
      <c r="E23" s="494">
        <v>108132</v>
      </c>
      <c r="F23" s="494">
        <v>168060</v>
      </c>
      <c r="G23" s="495">
        <v>0</v>
      </c>
      <c r="H23" s="495">
        <v>0</v>
      </c>
      <c r="I23" s="494">
        <f>SUM(B23:H23)</f>
        <v>5360542</v>
      </c>
      <c r="J23" s="494">
        <v>5360542</v>
      </c>
      <c r="K23" s="494">
        <v>4805206</v>
      </c>
    </row>
    <row r="24" spans="1:11" s="496" customFormat="1" ht="27.2" customHeight="1">
      <c r="A24" s="493" t="s">
        <v>862</v>
      </c>
      <c r="B24" s="494">
        <v>120883</v>
      </c>
      <c r="C24" s="494">
        <v>65458</v>
      </c>
      <c r="D24" s="494">
        <v>5258</v>
      </c>
      <c r="E24" s="494">
        <v>460</v>
      </c>
      <c r="F24" s="495">
        <v>0</v>
      </c>
      <c r="G24" s="495">
        <v>0</v>
      </c>
      <c r="H24" s="495">
        <v>0</v>
      </c>
      <c r="I24" s="494">
        <f t="shared" si="0"/>
        <v>192059</v>
      </c>
      <c r="J24" s="494">
        <v>300000</v>
      </c>
      <c r="K24" s="494">
        <v>52258</v>
      </c>
    </row>
    <row r="25" spans="1:11" s="496" customFormat="1" ht="18" hidden="1" customHeight="1">
      <c r="A25" s="493" t="s">
        <v>615</v>
      </c>
      <c r="B25" s="495"/>
      <c r="C25" s="494"/>
      <c r="D25" s="495"/>
      <c r="E25" s="495"/>
      <c r="F25" s="495"/>
      <c r="G25" s="494"/>
      <c r="H25" s="494"/>
      <c r="I25" s="494">
        <f t="shared" si="0"/>
        <v>0</v>
      </c>
      <c r="J25" s="494">
        <v>0</v>
      </c>
      <c r="K25" s="495">
        <v>0</v>
      </c>
    </row>
    <row r="26" spans="1:11" s="501" customFormat="1" ht="33" customHeight="1">
      <c r="A26" s="585" t="s">
        <v>699</v>
      </c>
      <c r="B26" s="585"/>
      <c r="C26" s="585"/>
      <c r="D26" s="585"/>
      <c r="E26" s="585"/>
      <c r="F26" s="585"/>
      <c r="G26" s="585"/>
      <c r="H26" s="585"/>
      <c r="I26" s="585"/>
      <c r="J26" s="585"/>
      <c r="K26" s="500"/>
    </row>
    <row r="27" spans="1:11" s="105" customFormat="1" ht="21.6" customHeight="1">
      <c r="A27" s="104"/>
      <c r="B27" s="502"/>
      <c r="C27" s="502"/>
      <c r="D27" s="502"/>
      <c r="E27" s="502"/>
      <c r="F27" s="502"/>
      <c r="G27" s="502"/>
      <c r="H27" s="502"/>
      <c r="I27" s="502"/>
      <c r="J27" s="502"/>
      <c r="K27" s="503" t="s">
        <v>542</v>
      </c>
    </row>
    <row r="28" spans="1:11" s="103" customFormat="1" ht="57.6" customHeight="1">
      <c r="A28" s="489" t="s">
        <v>220</v>
      </c>
      <c r="B28" s="490" t="s">
        <v>26</v>
      </c>
      <c r="C28" s="490" t="s">
        <v>27</v>
      </c>
      <c r="D28" s="491" t="s">
        <v>873</v>
      </c>
      <c r="E28" s="491" t="s">
        <v>662</v>
      </c>
      <c r="F28" s="490" t="s">
        <v>28</v>
      </c>
      <c r="G28" s="491" t="s">
        <v>663</v>
      </c>
      <c r="H28" s="491" t="s">
        <v>353</v>
      </c>
      <c r="I28" s="492" t="s">
        <v>2</v>
      </c>
      <c r="J28" s="492" t="s">
        <v>599</v>
      </c>
      <c r="K28" s="492" t="s">
        <v>719</v>
      </c>
    </row>
    <row r="29" spans="1:11" s="72" customFormat="1" ht="10.5" customHeight="1">
      <c r="A29" s="496"/>
      <c r="B29" s="504"/>
      <c r="C29" s="504"/>
      <c r="D29" s="504"/>
      <c r="E29" s="504"/>
      <c r="F29" s="504"/>
      <c r="G29" s="504"/>
      <c r="H29" s="504"/>
      <c r="I29" s="504"/>
      <c r="J29" s="504"/>
      <c r="K29" s="504"/>
    </row>
    <row r="30" spans="1:11" s="72" customFormat="1" ht="27.2" customHeight="1">
      <c r="A30" s="493" t="s">
        <v>701</v>
      </c>
      <c r="B30" s="494">
        <v>4409445</v>
      </c>
      <c r="C30" s="494">
        <v>1668638</v>
      </c>
      <c r="D30" s="494">
        <v>194264</v>
      </c>
      <c r="E30" s="499">
        <v>63961</v>
      </c>
      <c r="F30" s="494">
        <v>557666</v>
      </c>
      <c r="G30" s="495">
        <v>0</v>
      </c>
      <c r="H30" s="495">
        <v>0</v>
      </c>
      <c r="I30" s="494">
        <f>SUM(B30:H30)</f>
        <v>6893974</v>
      </c>
      <c r="J30" s="494">
        <v>6893974</v>
      </c>
      <c r="K30" s="494">
        <v>7439809</v>
      </c>
    </row>
    <row r="31" spans="1:11" s="72" customFormat="1" ht="27.2" customHeight="1">
      <c r="A31" s="493" t="s">
        <v>613</v>
      </c>
      <c r="B31" s="494">
        <v>6561323</v>
      </c>
      <c r="C31" s="494">
        <v>261059</v>
      </c>
      <c r="D31" s="494">
        <v>6053810</v>
      </c>
      <c r="E31" s="494">
        <v>1362834</v>
      </c>
      <c r="F31" s="494">
        <v>461052</v>
      </c>
      <c r="G31" s="495">
        <v>0</v>
      </c>
      <c r="H31" s="495">
        <v>0</v>
      </c>
      <c r="I31" s="494">
        <f t="shared" ref="I31:I40" si="1">SUM(B31:H31)</f>
        <v>14700078</v>
      </c>
      <c r="J31" s="494">
        <v>14700078</v>
      </c>
      <c r="K31" s="494">
        <v>12866168</v>
      </c>
    </row>
    <row r="32" spans="1:11" s="72" customFormat="1" ht="27.2" customHeight="1">
      <c r="A32" s="493" t="s">
        <v>339</v>
      </c>
      <c r="B32" s="494">
        <v>25512166</v>
      </c>
      <c r="C32" s="494">
        <v>4161997</v>
      </c>
      <c r="D32" s="494">
        <v>234310</v>
      </c>
      <c r="E32" s="494">
        <v>258485</v>
      </c>
      <c r="F32" s="494">
        <v>337013</v>
      </c>
      <c r="G32" s="495">
        <v>0</v>
      </c>
      <c r="H32" s="495">
        <v>0</v>
      </c>
      <c r="I32" s="494">
        <f t="shared" si="1"/>
        <v>30503971</v>
      </c>
      <c r="J32" s="494">
        <v>30503971</v>
      </c>
      <c r="K32" s="494">
        <v>30288450</v>
      </c>
    </row>
    <row r="33" spans="1:11" s="72" customFormat="1" ht="27.2" customHeight="1">
      <c r="A33" s="493" t="s">
        <v>597</v>
      </c>
      <c r="B33" s="495">
        <v>0</v>
      </c>
      <c r="C33" s="495">
        <v>0</v>
      </c>
      <c r="D33" s="495">
        <v>0</v>
      </c>
      <c r="E33" s="495">
        <v>0</v>
      </c>
      <c r="F33" s="495">
        <v>0</v>
      </c>
      <c r="G33" s="494">
        <v>350000000</v>
      </c>
      <c r="H33" s="495">
        <v>0</v>
      </c>
      <c r="I33" s="494">
        <f t="shared" si="1"/>
        <v>350000000</v>
      </c>
      <c r="J33" s="494">
        <v>350000000</v>
      </c>
      <c r="K33" s="494">
        <v>297382183</v>
      </c>
    </row>
    <row r="34" spans="1:11" s="72" customFormat="1" ht="27.2" customHeight="1">
      <c r="A34" s="493" t="s">
        <v>344</v>
      </c>
      <c r="B34" s="494">
        <v>15367249</v>
      </c>
      <c r="C34" s="494">
        <v>11247418</v>
      </c>
      <c r="D34" s="494">
        <v>189471</v>
      </c>
      <c r="E34" s="494">
        <v>204443</v>
      </c>
      <c r="F34" s="494">
        <v>927862</v>
      </c>
      <c r="G34" s="495">
        <v>0</v>
      </c>
      <c r="H34" s="495">
        <v>0</v>
      </c>
      <c r="I34" s="494">
        <f t="shared" si="1"/>
        <v>27936443</v>
      </c>
      <c r="J34" s="494">
        <v>29910000</v>
      </c>
      <c r="K34" s="494">
        <v>8775878</v>
      </c>
    </row>
    <row r="35" spans="1:11" s="72" customFormat="1" ht="27.2" customHeight="1">
      <c r="A35" s="493" t="s">
        <v>206</v>
      </c>
      <c r="B35" s="494">
        <v>38230224</v>
      </c>
      <c r="C35" s="494">
        <v>587422</v>
      </c>
      <c r="D35" s="494">
        <v>644707</v>
      </c>
      <c r="E35" s="494">
        <v>143527</v>
      </c>
      <c r="F35" s="494">
        <v>146106</v>
      </c>
      <c r="G35" s="495">
        <v>0</v>
      </c>
      <c r="H35" s="494">
        <v>448006</v>
      </c>
      <c r="I35" s="494">
        <f t="shared" si="1"/>
        <v>40199992</v>
      </c>
      <c r="J35" s="494">
        <v>40200000</v>
      </c>
      <c r="K35" s="494">
        <v>34160197</v>
      </c>
    </row>
    <row r="36" spans="1:11" s="72" customFormat="1" ht="27.2" customHeight="1">
      <c r="A36" s="493" t="s">
        <v>274</v>
      </c>
      <c r="B36" s="494">
        <v>1612580</v>
      </c>
      <c r="C36" s="494">
        <v>955681</v>
      </c>
      <c r="D36" s="494">
        <v>20199</v>
      </c>
      <c r="E36" s="494">
        <v>65993</v>
      </c>
      <c r="F36" s="494">
        <v>23932</v>
      </c>
      <c r="G36" s="495">
        <v>0</v>
      </c>
      <c r="H36" s="495">
        <v>0</v>
      </c>
      <c r="I36" s="494">
        <f t="shared" si="1"/>
        <v>2678385</v>
      </c>
      <c r="J36" s="494">
        <v>2719000</v>
      </c>
      <c r="K36" s="494">
        <v>2546861</v>
      </c>
    </row>
    <row r="37" spans="1:11" s="72" customFormat="1" ht="27.2" customHeight="1">
      <c r="A37" s="493" t="s">
        <v>276</v>
      </c>
      <c r="B37" s="495">
        <v>0</v>
      </c>
      <c r="C37" s="495">
        <v>0</v>
      </c>
      <c r="D37" s="495">
        <v>0</v>
      </c>
      <c r="E37" s="495">
        <v>0</v>
      </c>
      <c r="F37" s="495">
        <v>0</v>
      </c>
      <c r="G37" s="495">
        <v>0</v>
      </c>
      <c r="H37" s="495">
        <v>0</v>
      </c>
      <c r="I37" s="495">
        <f t="shared" si="1"/>
        <v>0</v>
      </c>
      <c r="J37" s="495">
        <v>0</v>
      </c>
      <c r="K37" s="494">
        <v>14143585</v>
      </c>
    </row>
    <row r="38" spans="1:11" s="72" customFormat="1" ht="27.2" customHeight="1">
      <c r="A38" s="493" t="s">
        <v>756</v>
      </c>
      <c r="B38" s="494">
        <v>153329</v>
      </c>
      <c r="C38" s="494">
        <v>222987</v>
      </c>
      <c r="D38" s="494">
        <v>37805</v>
      </c>
      <c r="E38" s="494">
        <v>19959</v>
      </c>
      <c r="F38" s="495">
        <v>0</v>
      </c>
      <c r="G38" s="495">
        <v>0</v>
      </c>
      <c r="H38" s="495">
        <v>0</v>
      </c>
      <c r="I38" s="494">
        <f t="shared" si="1"/>
        <v>434080</v>
      </c>
      <c r="J38" s="494">
        <v>434080</v>
      </c>
      <c r="K38" s="495">
        <v>0</v>
      </c>
    </row>
    <row r="39" spans="1:11" s="72" customFormat="1" ht="27.2" customHeight="1">
      <c r="A39" s="493" t="s">
        <v>332</v>
      </c>
      <c r="B39" s="494">
        <v>1104120</v>
      </c>
      <c r="C39" s="494">
        <v>337054</v>
      </c>
      <c r="D39" s="494">
        <v>10377</v>
      </c>
      <c r="E39" s="494">
        <v>20350</v>
      </c>
      <c r="F39" s="494">
        <v>634</v>
      </c>
      <c r="G39" s="495">
        <v>0</v>
      </c>
      <c r="H39" s="495">
        <v>0</v>
      </c>
      <c r="I39" s="494">
        <f t="shared" si="1"/>
        <v>1472535</v>
      </c>
      <c r="J39" s="494">
        <v>1491000</v>
      </c>
      <c r="K39" s="494">
        <v>1354094</v>
      </c>
    </row>
    <row r="40" spans="1:11" s="72" customFormat="1" ht="27.2" customHeight="1">
      <c r="A40" s="493" t="s">
        <v>861</v>
      </c>
      <c r="B40" s="494">
        <v>334285</v>
      </c>
      <c r="C40" s="494">
        <v>61884</v>
      </c>
      <c r="D40" s="494">
        <v>13095</v>
      </c>
      <c r="E40" s="494">
        <v>10180</v>
      </c>
      <c r="F40" s="495">
        <v>0</v>
      </c>
      <c r="G40" s="495">
        <v>0</v>
      </c>
      <c r="H40" s="495">
        <v>0</v>
      </c>
      <c r="I40" s="494">
        <f t="shared" si="1"/>
        <v>419444</v>
      </c>
      <c r="J40" s="494">
        <v>700000</v>
      </c>
      <c r="K40" s="494">
        <v>273203</v>
      </c>
    </row>
    <row r="41" spans="1:11" s="72" customFormat="1" ht="27.2" customHeight="1">
      <c r="A41" s="493" t="s">
        <v>761</v>
      </c>
      <c r="B41" s="494">
        <v>478813</v>
      </c>
      <c r="C41" s="494">
        <v>408979</v>
      </c>
      <c r="D41" s="494">
        <v>29609</v>
      </c>
      <c r="E41" s="494">
        <v>108792</v>
      </c>
      <c r="F41" s="494">
        <v>3176</v>
      </c>
      <c r="G41" s="495">
        <v>0</v>
      </c>
      <c r="H41" s="495">
        <v>0</v>
      </c>
      <c r="I41" s="494">
        <f t="shared" ref="I41:I46" si="2">SUM(B41:H41)</f>
        <v>1029369</v>
      </c>
      <c r="J41" s="494">
        <v>2000000</v>
      </c>
      <c r="K41" s="494">
        <v>198514</v>
      </c>
    </row>
    <row r="42" spans="1:11" s="72" customFormat="1" ht="27.2" customHeight="1">
      <c r="A42" s="493" t="s">
        <v>554</v>
      </c>
      <c r="B42" s="494">
        <v>695802</v>
      </c>
      <c r="C42" s="494">
        <v>396052</v>
      </c>
      <c r="D42" s="494">
        <v>24374</v>
      </c>
      <c r="E42" s="494">
        <v>3262</v>
      </c>
      <c r="F42" s="494">
        <v>5070</v>
      </c>
      <c r="G42" s="495">
        <v>0</v>
      </c>
      <c r="H42" s="495">
        <v>0</v>
      </c>
      <c r="I42" s="494">
        <f t="shared" si="2"/>
        <v>1124560</v>
      </c>
      <c r="J42" s="494">
        <v>1124560</v>
      </c>
      <c r="K42" s="494">
        <v>1130531</v>
      </c>
    </row>
    <row r="43" spans="1:11" s="72" customFormat="1" ht="27.2" customHeight="1">
      <c r="A43" s="493" t="s">
        <v>650</v>
      </c>
      <c r="B43" s="495">
        <v>0</v>
      </c>
      <c r="C43" s="494">
        <v>1274038</v>
      </c>
      <c r="D43" s="495">
        <v>0</v>
      </c>
      <c r="E43" s="495">
        <v>0</v>
      </c>
      <c r="F43" s="495">
        <v>0</v>
      </c>
      <c r="G43" s="494">
        <v>280497592</v>
      </c>
      <c r="H43" s="494">
        <v>426166483</v>
      </c>
      <c r="I43" s="494">
        <f t="shared" si="2"/>
        <v>707938113</v>
      </c>
      <c r="J43" s="494">
        <v>861380011</v>
      </c>
      <c r="K43" s="494">
        <v>569850318</v>
      </c>
    </row>
    <row r="44" spans="1:11" s="72" customFormat="1" ht="27.2" customHeight="1">
      <c r="A44" s="493" t="s">
        <v>552</v>
      </c>
      <c r="B44" s="494">
        <v>14119046</v>
      </c>
      <c r="C44" s="494">
        <v>5934027</v>
      </c>
      <c r="D44" s="494">
        <v>1918611</v>
      </c>
      <c r="E44" s="494">
        <v>183854</v>
      </c>
      <c r="F44" s="494">
        <v>643070</v>
      </c>
      <c r="G44" s="495">
        <v>0</v>
      </c>
      <c r="H44" s="495">
        <v>0</v>
      </c>
      <c r="I44" s="494">
        <f t="shared" si="2"/>
        <v>22798608</v>
      </c>
      <c r="J44" s="494">
        <v>22904000</v>
      </c>
      <c r="K44" s="494">
        <v>24183558</v>
      </c>
    </row>
    <row r="45" spans="1:11" s="496" customFormat="1" ht="27.2" customHeight="1">
      <c r="A45" s="493" t="s">
        <v>636</v>
      </c>
      <c r="B45" s="494">
        <v>4434538</v>
      </c>
      <c r="C45" s="494">
        <v>2878766</v>
      </c>
      <c r="D45" s="494">
        <v>57883</v>
      </c>
      <c r="E45" s="494">
        <v>149612</v>
      </c>
      <c r="F45" s="494">
        <v>177855</v>
      </c>
      <c r="G45" s="494">
        <v>1000000</v>
      </c>
      <c r="H45" s="494">
        <v>138700</v>
      </c>
      <c r="I45" s="494">
        <f t="shared" si="2"/>
        <v>8837354</v>
      </c>
      <c r="J45" s="494">
        <v>8913299</v>
      </c>
      <c r="K45" s="494">
        <v>8621157</v>
      </c>
    </row>
    <row r="46" spans="1:11" s="72" customFormat="1" ht="27.2" customHeight="1">
      <c r="A46" s="493" t="s">
        <v>225</v>
      </c>
      <c r="B46" s="494">
        <v>1057476</v>
      </c>
      <c r="C46" s="494">
        <v>178584</v>
      </c>
      <c r="D46" s="494">
        <v>11346</v>
      </c>
      <c r="E46" s="494">
        <v>26794</v>
      </c>
      <c r="F46" s="494">
        <v>16908</v>
      </c>
      <c r="G46" s="495">
        <v>0</v>
      </c>
      <c r="H46" s="495">
        <v>0</v>
      </c>
      <c r="I46" s="494">
        <f t="shared" si="2"/>
        <v>1291108</v>
      </c>
      <c r="J46" s="494">
        <v>1684000</v>
      </c>
      <c r="K46" s="494">
        <v>1314455</v>
      </c>
    </row>
    <row r="47" spans="1:11" s="496" customFormat="1" ht="27.2" customHeight="1">
      <c r="A47" s="493" t="s">
        <v>208</v>
      </c>
      <c r="B47" s="494">
        <v>4831389</v>
      </c>
      <c r="C47" s="494">
        <v>854487</v>
      </c>
      <c r="D47" s="494">
        <v>28105</v>
      </c>
      <c r="E47" s="494">
        <v>36942</v>
      </c>
      <c r="F47" s="494">
        <v>105479</v>
      </c>
      <c r="G47" s="495">
        <v>0</v>
      </c>
      <c r="H47" s="495">
        <v>0</v>
      </c>
      <c r="I47" s="494">
        <f t="shared" ref="I47:I55" si="3">SUM(B47:H47)</f>
        <v>5856402</v>
      </c>
      <c r="J47" s="494">
        <v>5856403</v>
      </c>
      <c r="K47" s="494">
        <v>5330681</v>
      </c>
    </row>
    <row r="48" spans="1:11" s="496" customFormat="1" ht="27.2" customHeight="1">
      <c r="A48" s="493" t="s">
        <v>675</v>
      </c>
      <c r="B48" s="494">
        <v>5853236</v>
      </c>
      <c r="C48" s="494">
        <v>1140542</v>
      </c>
      <c r="D48" s="494">
        <v>633163</v>
      </c>
      <c r="E48" s="494">
        <v>160857</v>
      </c>
      <c r="F48" s="494">
        <v>578047</v>
      </c>
      <c r="G48" s="495">
        <v>0</v>
      </c>
      <c r="H48" s="495">
        <v>0</v>
      </c>
      <c r="I48" s="494">
        <f t="shared" si="3"/>
        <v>8365845</v>
      </c>
      <c r="J48" s="494">
        <v>8725000</v>
      </c>
      <c r="K48" s="494">
        <v>8649908</v>
      </c>
    </row>
    <row r="49" spans="1:11" s="496" customFormat="1" ht="27.2" customHeight="1">
      <c r="A49" s="493" t="s">
        <v>614</v>
      </c>
      <c r="B49" s="494">
        <v>570741</v>
      </c>
      <c r="C49" s="494">
        <v>702126</v>
      </c>
      <c r="D49" s="494">
        <v>79724</v>
      </c>
      <c r="E49" s="494">
        <v>18960</v>
      </c>
      <c r="F49" s="494">
        <v>9336</v>
      </c>
      <c r="G49" s="494">
        <v>11560349</v>
      </c>
      <c r="H49" s="494">
        <v>60300</v>
      </c>
      <c r="I49" s="494">
        <f t="shared" si="3"/>
        <v>13001536</v>
      </c>
      <c r="J49" s="494">
        <v>13011000</v>
      </c>
      <c r="K49" s="494">
        <v>7393205</v>
      </c>
    </row>
    <row r="50" spans="1:11" s="496" customFormat="1" ht="27.2" customHeight="1">
      <c r="A50" s="493" t="s">
        <v>757</v>
      </c>
      <c r="B50" s="494">
        <v>9701106</v>
      </c>
      <c r="C50" s="494">
        <v>466866</v>
      </c>
      <c r="D50" s="494">
        <v>15785</v>
      </c>
      <c r="E50" s="494">
        <v>55451</v>
      </c>
      <c r="F50" s="494">
        <v>24160</v>
      </c>
      <c r="G50" s="495">
        <v>0</v>
      </c>
      <c r="H50" s="495">
        <v>0</v>
      </c>
      <c r="I50" s="494">
        <f t="shared" si="3"/>
        <v>10263368</v>
      </c>
      <c r="J50" s="494">
        <v>10263368</v>
      </c>
      <c r="K50" s="495">
        <v>0</v>
      </c>
    </row>
    <row r="51" spans="1:11" s="493" customFormat="1" ht="27.2" customHeight="1">
      <c r="A51" s="493" t="s">
        <v>582</v>
      </c>
      <c r="B51" s="494">
        <v>1587153</v>
      </c>
      <c r="C51" s="494">
        <v>2361455</v>
      </c>
      <c r="D51" s="494">
        <v>12372</v>
      </c>
      <c r="E51" s="494">
        <v>46530</v>
      </c>
      <c r="F51" s="494">
        <v>43921</v>
      </c>
      <c r="G51" s="495">
        <v>0</v>
      </c>
      <c r="H51" s="495">
        <v>0</v>
      </c>
      <c r="I51" s="494">
        <f t="shared" si="3"/>
        <v>4051431</v>
      </c>
      <c r="J51" s="494">
        <v>4051433</v>
      </c>
      <c r="K51" s="494">
        <v>3357838</v>
      </c>
    </row>
    <row r="52" spans="1:11" s="496" customFormat="1" ht="27.2" customHeight="1">
      <c r="A52" s="493" t="s">
        <v>223</v>
      </c>
      <c r="B52" s="494">
        <v>5214141</v>
      </c>
      <c r="C52" s="494">
        <v>722788</v>
      </c>
      <c r="D52" s="494">
        <v>60162</v>
      </c>
      <c r="E52" s="494">
        <v>13857</v>
      </c>
      <c r="F52" s="494">
        <v>115749</v>
      </c>
      <c r="G52" s="495">
        <v>0</v>
      </c>
      <c r="H52" s="495">
        <v>0</v>
      </c>
      <c r="I52" s="494">
        <f t="shared" si="3"/>
        <v>6126697</v>
      </c>
      <c r="J52" s="494">
        <v>6126697</v>
      </c>
      <c r="K52" s="494">
        <v>6411588</v>
      </c>
    </row>
    <row r="53" spans="1:11" s="496" customFormat="1" ht="27.2" customHeight="1">
      <c r="A53" s="493" t="s">
        <v>250</v>
      </c>
      <c r="B53" s="494">
        <v>5738022</v>
      </c>
      <c r="C53" s="494">
        <v>1155603</v>
      </c>
      <c r="D53" s="494">
        <v>62469</v>
      </c>
      <c r="E53" s="494">
        <v>105787</v>
      </c>
      <c r="F53" s="494">
        <v>436946</v>
      </c>
      <c r="G53" s="495">
        <v>0</v>
      </c>
      <c r="H53" s="495">
        <v>0</v>
      </c>
      <c r="I53" s="494">
        <f t="shared" si="3"/>
        <v>7498827</v>
      </c>
      <c r="J53" s="494">
        <v>8338000</v>
      </c>
      <c r="K53" s="494">
        <v>7432122</v>
      </c>
    </row>
    <row r="54" spans="1:11" s="496" customFormat="1" ht="27.2" customHeight="1">
      <c r="A54" s="493" t="s">
        <v>334</v>
      </c>
      <c r="B54" s="494">
        <v>13563843</v>
      </c>
      <c r="C54" s="494">
        <v>1128131</v>
      </c>
      <c r="D54" s="494">
        <v>147876</v>
      </c>
      <c r="E54" s="494">
        <v>108229</v>
      </c>
      <c r="F54" s="494">
        <v>145332</v>
      </c>
      <c r="G54" s="495">
        <v>0</v>
      </c>
      <c r="H54" s="495">
        <v>0</v>
      </c>
      <c r="I54" s="494">
        <f t="shared" si="3"/>
        <v>15093411</v>
      </c>
      <c r="J54" s="494">
        <v>16005000</v>
      </c>
      <c r="K54" s="494">
        <v>14545519</v>
      </c>
    </row>
    <row r="55" spans="1:11" s="496" customFormat="1" ht="27.2" customHeight="1">
      <c r="A55" s="493" t="s">
        <v>677</v>
      </c>
      <c r="B55" s="494">
        <v>21452076</v>
      </c>
      <c r="C55" s="494">
        <v>906395</v>
      </c>
      <c r="D55" s="494">
        <v>10765425</v>
      </c>
      <c r="E55" s="494">
        <v>5954272</v>
      </c>
      <c r="F55" s="494">
        <v>3356210</v>
      </c>
      <c r="G55" s="495">
        <v>0</v>
      </c>
      <c r="H55" s="495">
        <v>0</v>
      </c>
      <c r="I55" s="494">
        <f t="shared" si="3"/>
        <v>42434378</v>
      </c>
      <c r="J55" s="494">
        <v>42434378</v>
      </c>
      <c r="K55" s="494">
        <v>31644924</v>
      </c>
    </row>
    <row r="56" spans="1:11" s="496" customFormat="1" ht="28.7" customHeight="1" thickBot="1">
      <c r="A56" s="505" t="s">
        <v>2</v>
      </c>
      <c r="B56" s="506">
        <f>SUM(B4:B55)</f>
        <v>1300403906</v>
      </c>
      <c r="C56" s="506">
        <f t="shared" ref="C56:K56" si="4">SUM(C4:C55)</f>
        <v>210798858</v>
      </c>
      <c r="D56" s="506">
        <f t="shared" si="4"/>
        <v>131207934</v>
      </c>
      <c r="E56" s="506">
        <f t="shared" si="4"/>
        <v>30769606</v>
      </c>
      <c r="F56" s="506">
        <f t="shared" si="4"/>
        <v>66514923</v>
      </c>
      <c r="G56" s="506">
        <f t="shared" si="4"/>
        <v>694960427</v>
      </c>
      <c r="H56" s="506">
        <f t="shared" si="4"/>
        <v>442388256</v>
      </c>
      <c r="I56" s="506">
        <f t="shared" si="4"/>
        <v>2877043910</v>
      </c>
      <c r="J56" s="506">
        <f>SUM(J4:J55)</f>
        <v>3052592000</v>
      </c>
      <c r="K56" s="506">
        <f t="shared" si="4"/>
        <v>2523859250</v>
      </c>
    </row>
    <row r="57" spans="1:11" ht="18" customHeight="1" thickTop="1">
      <c r="C57" s="508"/>
      <c r="D57" s="508"/>
      <c r="E57" s="508"/>
      <c r="F57" s="508"/>
      <c r="G57" s="508"/>
      <c r="H57" s="508"/>
      <c r="I57" s="508"/>
    </row>
    <row r="58" spans="1:11" ht="18" customHeight="1"/>
    <row r="59" spans="1:11" ht="18" customHeight="1"/>
    <row r="60" spans="1:11" ht="18" customHeight="1"/>
    <row r="61" spans="1:11" ht="18" customHeight="1"/>
    <row r="62" spans="1:11" ht="18" customHeight="1"/>
    <row r="63" spans="1:11" ht="18" customHeight="1"/>
    <row r="64" spans="1:11" ht="18" customHeight="1"/>
    <row r="65" ht="18" customHeight="1"/>
    <row r="66" ht="18" customHeight="1"/>
    <row r="67" ht="18" customHeight="1"/>
    <row r="68" ht="18" customHeight="1"/>
    <row r="69" ht="18" customHeight="1"/>
    <row r="70" ht="18" customHeight="1"/>
    <row r="71" ht="18" customHeight="1"/>
    <row r="72" ht="18" customHeight="1"/>
  </sheetData>
  <mergeCells count="2">
    <mergeCell ref="A1:J1"/>
    <mergeCell ref="A26:J26"/>
  </mergeCells>
  <phoneticPr fontId="0" type="noConversion"/>
  <printOptions horizontalCentered="1"/>
  <pageMargins left="0.7" right="0.7" top="1.25" bottom="0.7" header="0.5" footer="0.25"/>
  <pageSetup paperSize="9" scale="66" firstPageNumber="18" orientation="landscape" useFirstPageNumber="1" r:id="rId1"/>
  <headerFooter alignWithMargins="0">
    <oddHeader>&amp;C&amp;"Arabic Transparent,Bold"&amp;28
&amp;20__________________________________________________________________________________________________________&amp;R&amp;"+,Regular"&amp;14
  مملكة البحرين 
  الحساب الختامي الموحد للدولة للسنة المالية المنتهية في 31 ديسمبر 2013</oddHeader>
    <oddFooter>&amp;C&amp;"Arabic Transparent,Bold"&amp;20___________________________________________________________________________________________________________&amp;"Arabic Transparent,Regular"&amp;14
&amp;"+,Regular"&amp;18&amp;P</oddFooter>
  </headerFooter>
  <rowBreaks count="1" manualBreakCount="1">
    <brk id="25" max="10" man="1"/>
  </rowBreaks>
  <colBreaks count="1" manualBreakCount="1">
    <brk id="39" max="131"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09"/>
  <sheetViews>
    <sheetView rightToLeft="1" view="pageBreakPreview" zoomScaleNormal="100" zoomScaleSheetLayoutView="100" zoomScalePageLayoutView="89" workbookViewId="0">
      <selection sqref="A1:I1"/>
    </sheetView>
  </sheetViews>
  <sheetFormatPr defaultColWidth="6.7109375" defaultRowHeight="15.75"/>
  <cols>
    <col min="1" max="1" width="7.7109375" style="543" bestFit="1" customWidth="1"/>
    <col min="2" max="3" width="3.42578125" style="543" customWidth="1"/>
    <col min="4" max="4" width="5" style="543" customWidth="1"/>
    <col min="5" max="5" width="35.28515625" style="544" customWidth="1"/>
    <col min="6" max="7" width="15.5703125" style="548" customWidth="1"/>
    <col min="8" max="8" width="15.5703125" style="546" customWidth="1"/>
    <col min="9" max="9" width="15.5703125" style="548" customWidth="1"/>
    <col min="10" max="10" width="17.7109375" style="512" customWidth="1"/>
    <col min="11" max="12" width="9.28515625" style="512" bestFit="1" customWidth="1"/>
    <col min="13" max="16384" width="6.7109375" style="512"/>
  </cols>
  <sheetData>
    <row r="1" spans="1:9" s="509" customFormat="1" ht="28.7" customHeight="1">
      <c r="A1" s="588" t="s">
        <v>365</v>
      </c>
      <c r="B1" s="588"/>
      <c r="C1" s="588"/>
      <c r="D1" s="588"/>
      <c r="E1" s="588"/>
      <c r="F1" s="588"/>
      <c r="G1" s="588"/>
      <c r="H1" s="588"/>
      <c r="I1" s="588"/>
    </row>
    <row r="2" spans="1:9" ht="17.25" customHeight="1">
      <c r="A2" s="510"/>
      <c r="B2" s="510"/>
      <c r="C2" s="510"/>
      <c r="D2" s="510"/>
      <c r="E2" s="511"/>
      <c r="F2" s="589" t="s">
        <v>542</v>
      </c>
      <c r="G2" s="589"/>
      <c r="H2" s="589"/>
      <c r="I2" s="589"/>
    </row>
    <row r="3" spans="1:9" s="513" customFormat="1" ht="17.25" customHeight="1">
      <c r="A3" s="590" t="s">
        <v>185</v>
      </c>
      <c r="B3" s="590"/>
      <c r="C3" s="590"/>
      <c r="D3" s="590"/>
      <c r="E3" s="591" t="s">
        <v>191</v>
      </c>
      <c r="F3" s="590">
        <v>2013</v>
      </c>
      <c r="G3" s="590"/>
      <c r="H3" s="590"/>
      <c r="I3" s="593" t="s">
        <v>720</v>
      </c>
    </row>
    <row r="4" spans="1:9" s="513" customFormat="1" ht="17.25" customHeight="1">
      <c r="A4" s="514" t="s">
        <v>186</v>
      </c>
      <c r="B4" s="514" t="s">
        <v>187</v>
      </c>
      <c r="C4" s="515" t="s">
        <v>188</v>
      </c>
      <c r="D4" s="514" t="s">
        <v>189</v>
      </c>
      <c r="E4" s="592"/>
      <c r="F4" s="516" t="s">
        <v>598</v>
      </c>
      <c r="G4" s="516" t="s">
        <v>190</v>
      </c>
      <c r="H4" s="517" t="s">
        <v>193</v>
      </c>
      <c r="I4" s="594"/>
    </row>
    <row r="5" spans="1:9" s="520" customFormat="1" ht="17.25" customHeight="1">
      <c r="A5" s="518"/>
      <c r="B5" s="518"/>
      <c r="C5" s="518">
        <v>1</v>
      </c>
      <c r="D5" s="518">
        <v>6</v>
      </c>
      <c r="E5" s="41" t="s">
        <v>366</v>
      </c>
      <c r="F5" s="519">
        <f>F6+F23+F39+F47+F58+F68+F81+F90</f>
        <v>1330367017</v>
      </c>
      <c r="G5" s="519">
        <f>G6+G23+G39+G47+G58+G68+G81+G90</f>
        <v>1300403906</v>
      </c>
      <c r="H5" s="519">
        <f>F5-G5</f>
        <v>29963111</v>
      </c>
      <c r="I5" s="519">
        <f>I6+I23+I39+I47+I58+I68+I81+I90</f>
        <v>1204151011</v>
      </c>
    </row>
    <row r="6" spans="1:9" s="520" customFormat="1" ht="17.25" customHeight="1">
      <c r="A6" s="518"/>
      <c r="B6" s="518">
        <v>1</v>
      </c>
      <c r="C6" s="518">
        <v>1</v>
      </c>
      <c r="D6" s="518">
        <v>6</v>
      </c>
      <c r="E6" s="41" t="s">
        <v>367</v>
      </c>
      <c r="F6" s="519">
        <f>SUM(F7:F22)</f>
        <v>992934960</v>
      </c>
      <c r="G6" s="519">
        <f>SUM(G7:G22)</f>
        <v>972206747</v>
      </c>
      <c r="H6" s="519">
        <f>F6-G6</f>
        <v>20728213</v>
      </c>
      <c r="I6" s="519">
        <f>SUM(I7:I22)</f>
        <v>918592583</v>
      </c>
    </row>
    <row r="7" spans="1:9" s="513" customFormat="1" ht="17.25" customHeight="1">
      <c r="A7" s="521">
        <v>60011</v>
      </c>
      <c r="B7" s="521">
        <v>1</v>
      </c>
      <c r="C7" s="521">
        <v>1</v>
      </c>
      <c r="D7" s="521">
        <v>6</v>
      </c>
      <c r="E7" s="44" t="s">
        <v>368</v>
      </c>
      <c r="F7" s="494">
        <v>798247813</v>
      </c>
      <c r="G7" s="494">
        <v>768711715</v>
      </c>
      <c r="H7" s="494">
        <f t="shared" ref="H7:H83" si="0">F7-G7</f>
        <v>29536098</v>
      </c>
      <c r="I7" s="494">
        <v>729478294</v>
      </c>
    </row>
    <row r="8" spans="1:9" s="513" customFormat="1" ht="17.25" customHeight="1">
      <c r="A8" s="521">
        <v>60021</v>
      </c>
      <c r="B8" s="521">
        <v>1</v>
      </c>
      <c r="C8" s="521">
        <v>1</v>
      </c>
      <c r="D8" s="521">
        <v>6</v>
      </c>
      <c r="E8" s="44" t="s">
        <v>369</v>
      </c>
      <c r="F8" s="494">
        <v>16397814</v>
      </c>
      <c r="G8" s="494">
        <v>16280448</v>
      </c>
      <c r="H8" s="494">
        <f t="shared" si="0"/>
        <v>117366</v>
      </c>
      <c r="I8" s="494">
        <v>14993202</v>
      </c>
    </row>
    <row r="9" spans="1:9" s="513" customFormat="1" ht="17.25" customHeight="1">
      <c r="A9" s="521">
        <v>61011</v>
      </c>
      <c r="B9" s="521">
        <v>1</v>
      </c>
      <c r="C9" s="521">
        <v>1</v>
      </c>
      <c r="D9" s="521">
        <v>6</v>
      </c>
      <c r="E9" s="44" t="s">
        <v>768</v>
      </c>
      <c r="F9" s="494">
        <v>40758629</v>
      </c>
      <c r="G9" s="494">
        <v>41191953</v>
      </c>
      <c r="H9" s="522">
        <f t="shared" si="0"/>
        <v>-433324</v>
      </c>
      <c r="I9" s="494">
        <v>39855920</v>
      </c>
    </row>
    <row r="10" spans="1:9" s="513" customFormat="1" ht="17.25" customHeight="1">
      <c r="A10" s="521">
        <v>61012</v>
      </c>
      <c r="B10" s="521">
        <v>1</v>
      </c>
      <c r="C10" s="521">
        <v>1</v>
      </c>
      <c r="D10" s="521">
        <v>6</v>
      </c>
      <c r="E10" s="44" t="s">
        <v>769</v>
      </c>
      <c r="F10" s="494">
        <v>53180077</v>
      </c>
      <c r="G10" s="494">
        <v>54646890</v>
      </c>
      <c r="H10" s="523">
        <f t="shared" si="0"/>
        <v>-1466813</v>
      </c>
      <c r="I10" s="494">
        <v>49383796</v>
      </c>
    </row>
    <row r="11" spans="1:9" s="513" customFormat="1" ht="17.25" customHeight="1">
      <c r="A11" s="521">
        <v>61021</v>
      </c>
      <c r="B11" s="521">
        <v>1</v>
      </c>
      <c r="C11" s="521">
        <v>1</v>
      </c>
      <c r="D11" s="521">
        <v>6</v>
      </c>
      <c r="E11" s="44" t="s">
        <v>370</v>
      </c>
      <c r="F11" s="494">
        <v>22665425</v>
      </c>
      <c r="G11" s="494">
        <v>23393611</v>
      </c>
      <c r="H11" s="522">
        <f t="shared" si="0"/>
        <v>-728186</v>
      </c>
      <c r="I11" s="494">
        <v>22463079</v>
      </c>
    </row>
    <row r="12" spans="1:9" s="513" customFormat="1" ht="17.25" customHeight="1">
      <c r="A12" s="521">
        <v>61022</v>
      </c>
      <c r="B12" s="521">
        <v>1</v>
      </c>
      <c r="C12" s="521">
        <v>1</v>
      </c>
      <c r="D12" s="521">
        <v>6</v>
      </c>
      <c r="E12" s="44" t="s">
        <v>770</v>
      </c>
      <c r="F12" s="494">
        <v>2302896</v>
      </c>
      <c r="G12" s="494">
        <v>3171371</v>
      </c>
      <c r="H12" s="522">
        <f t="shared" si="0"/>
        <v>-868475</v>
      </c>
      <c r="I12" s="494">
        <v>2869609</v>
      </c>
    </row>
    <row r="13" spans="1:9" s="513" customFormat="1" ht="17.25" customHeight="1">
      <c r="A13" s="521">
        <v>61031</v>
      </c>
      <c r="B13" s="521">
        <v>1</v>
      </c>
      <c r="C13" s="521">
        <v>1</v>
      </c>
      <c r="D13" s="521">
        <v>6</v>
      </c>
      <c r="E13" s="44" t="s">
        <v>371</v>
      </c>
      <c r="F13" s="494">
        <v>39850042</v>
      </c>
      <c r="G13" s="494">
        <v>41971919</v>
      </c>
      <c r="H13" s="522">
        <f t="shared" si="0"/>
        <v>-2121877</v>
      </c>
      <c r="I13" s="494">
        <v>41830564</v>
      </c>
    </row>
    <row r="14" spans="1:9" s="513" customFormat="1" ht="17.25" customHeight="1">
      <c r="A14" s="521">
        <v>61032</v>
      </c>
      <c r="B14" s="521">
        <v>1</v>
      </c>
      <c r="C14" s="521">
        <v>1</v>
      </c>
      <c r="D14" s="521">
        <v>6</v>
      </c>
      <c r="E14" s="44" t="s">
        <v>612</v>
      </c>
      <c r="F14" s="494">
        <v>35400</v>
      </c>
      <c r="G14" s="494">
        <v>4400</v>
      </c>
      <c r="H14" s="494">
        <f t="shared" si="0"/>
        <v>31000</v>
      </c>
      <c r="I14" s="524">
        <v>0</v>
      </c>
    </row>
    <row r="15" spans="1:9" s="513" customFormat="1" ht="17.25" customHeight="1">
      <c r="A15" s="521">
        <v>61034</v>
      </c>
      <c r="B15" s="521">
        <v>1</v>
      </c>
      <c r="C15" s="521">
        <v>1</v>
      </c>
      <c r="D15" s="521">
        <v>6</v>
      </c>
      <c r="E15" s="44" t="s">
        <v>771</v>
      </c>
      <c r="F15" s="494">
        <v>78322</v>
      </c>
      <c r="G15" s="494">
        <v>52200</v>
      </c>
      <c r="H15" s="494">
        <f t="shared" si="0"/>
        <v>26122</v>
      </c>
      <c r="I15" s="494">
        <v>71700</v>
      </c>
    </row>
    <row r="16" spans="1:9" s="513" customFormat="1" ht="17.25" customHeight="1">
      <c r="A16" s="521">
        <v>61035</v>
      </c>
      <c r="B16" s="521">
        <v>1</v>
      </c>
      <c r="C16" s="521">
        <v>1</v>
      </c>
      <c r="D16" s="521">
        <v>6</v>
      </c>
      <c r="E16" s="44" t="s">
        <v>772</v>
      </c>
      <c r="F16" s="494">
        <v>2486000</v>
      </c>
      <c r="G16" s="494">
        <v>2169566</v>
      </c>
      <c r="H16" s="494">
        <f t="shared" si="0"/>
        <v>316434</v>
      </c>
      <c r="I16" s="494">
        <v>1880109</v>
      </c>
    </row>
    <row r="17" spans="1:9" s="513" customFormat="1" ht="17.25" customHeight="1">
      <c r="A17" s="521">
        <v>61036</v>
      </c>
      <c r="B17" s="521">
        <v>1</v>
      </c>
      <c r="C17" s="521">
        <v>1</v>
      </c>
      <c r="D17" s="521">
        <v>6</v>
      </c>
      <c r="E17" s="44" t="s">
        <v>773</v>
      </c>
      <c r="F17" s="494">
        <v>2490999</v>
      </c>
      <c r="G17" s="494">
        <v>3136555</v>
      </c>
      <c r="H17" s="522">
        <f t="shared" si="0"/>
        <v>-645556</v>
      </c>
      <c r="I17" s="494">
        <v>2842082</v>
      </c>
    </row>
    <row r="18" spans="1:9" s="513" customFormat="1" ht="17.25" customHeight="1">
      <c r="A18" s="521">
        <v>61038</v>
      </c>
      <c r="B18" s="521">
        <v>1</v>
      </c>
      <c r="C18" s="521">
        <v>1</v>
      </c>
      <c r="D18" s="521">
        <v>6</v>
      </c>
      <c r="E18" s="44" t="s">
        <v>774</v>
      </c>
      <c r="F18" s="494">
        <v>496800</v>
      </c>
      <c r="G18" s="494">
        <v>504941</v>
      </c>
      <c r="H18" s="522">
        <f t="shared" si="0"/>
        <v>-8141</v>
      </c>
      <c r="I18" s="494">
        <v>458981</v>
      </c>
    </row>
    <row r="19" spans="1:9" s="513" customFormat="1" ht="17.25" customHeight="1">
      <c r="A19" s="521">
        <v>61039</v>
      </c>
      <c r="B19" s="521">
        <v>1</v>
      </c>
      <c r="C19" s="521">
        <v>1</v>
      </c>
      <c r="D19" s="521">
        <v>6</v>
      </c>
      <c r="E19" s="44" t="s">
        <v>721</v>
      </c>
      <c r="F19" s="494">
        <v>740000</v>
      </c>
      <c r="G19" s="524">
        <v>0</v>
      </c>
      <c r="H19" s="494">
        <f t="shared" si="0"/>
        <v>740000</v>
      </c>
      <c r="I19" s="524">
        <v>0</v>
      </c>
    </row>
    <row r="20" spans="1:9" s="513" customFormat="1" ht="17.25" customHeight="1">
      <c r="A20" s="521">
        <v>61043</v>
      </c>
      <c r="B20" s="521">
        <v>1</v>
      </c>
      <c r="C20" s="521">
        <v>1</v>
      </c>
      <c r="D20" s="521">
        <v>6</v>
      </c>
      <c r="E20" s="44" t="s">
        <v>373</v>
      </c>
      <c r="F20" s="494">
        <v>134610</v>
      </c>
      <c r="G20" s="494">
        <v>3018</v>
      </c>
      <c r="H20" s="494">
        <f t="shared" si="0"/>
        <v>131592</v>
      </c>
      <c r="I20" s="494">
        <v>62140</v>
      </c>
    </row>
    <row r="21" spans="1:9" s="513" customFormat="1" ht="17.25" customHeight="1">
      <c r="A21" s="521">
        <v>61044</v>
      </c>
      <c r="B21" s="521">
        <v>1</v>
      </c>
      <c r="C21" s="521">
        <v>1</v>
      </c>
      <c r="D21" s="521">
        <v>6</v>
      </c>
      <c r="E21" s="44" t="s">
        <v>550</v>
      </c>
      <c r="F21" s="494">
        <v>3655705</v>
      </c>
      <c r="G21" s="494">
        <v>3441589</v>
      </c>
      <c r="H21" s="494">
        <f t="shared" si="0"/>
        <v>214116</v>
      </c>
      <c r="I21" s="494">
        <v>2978924</v>
      </c>
    </row>
    <row r="22" spans="1:9" s="513" customFormat="1" ht="17.25" customHeight="1">
      <c r="A22" s="521">
        <v>61991</v>
      </c>
      <c r="B22" s="521">
        <v>1</v>
      </c>
      <c r="C22" s="521">
        <v>1</v>
      </c>
      <c r="D22" s="521">
        <v>6</v>
      </c>
      <c r="E22" s="44" t="s">
        <v>775</v>
      </c>
      <c r="F22" s="494">
        <v>9414428</v>
      </c>
      <c r="G22" s="494">
        <v>13526571</v>
      </c>
      <c r="H22" s="522">
        <f t="shared" si="0"/>
        <v>-4112143</v>
      </c>
      <c r="I22" s="494">
        <v>9424183</v>
      </c>
    </row>
    <row r="23" spans="1:9" s="520" customFormat="1" ht="17.25" customHeight="1">
      <c r="A23" s="518"/>
      <c r="B23" s="518">
        <v>2</v>
      </c>
      <c r="C23" s="518">
        <v>1</v>
      </c>
      <c r="D23" s="518">
        <v>6</v>
      </c>
      <c r="E23" s="41" t="s">
        <v>374</v>
      </c>
      <c r="F23" s="519">
        <f>SUM(F24:F38)</f>
        <v>117258180</v>
      </c>
      <c r="G23" s="519">
        <f>SUM(G24:G38)</f>
        <v>118403394</v>
      </c>
      <c r="H23" s="525">
        <f>F23-G23</f>
        <v>-1145214</v>
      </c>
      <c r="I23" s="519">
        <f>SUM(I24:I38)</f>
        <v>91161269</v>
      </c>
    </row>
    <row r="24" spans="1:9" s="513" customFormat="1" ht="17.25" customHeight="1">
      <c r="A24" s="521">
        <v>60011</v>
      </c>
      <c r="B24" s="521">
        <v>2</v>
      </c>
      <c r="C24" s="521">
        <v>1</v>
      </c>
      <c r="D24" s="521">
        <v>6</v>
      </c>
      <c r="E24" s="44" t="s">
        <v>368</v>
      </c>
      <c r="F24" s="494">
        <v>67752080</v>
      </c>
      <c r="G24" s="494">
        <v>69333927</v>
      </c>
      <c r="H24" s="523">
        <f t="shared" si="0"/>
        <v>-1581847</v>
      </c>
      <c r="I24" s="494">
        <v>51503683</v>
      </c>
    </row>
    <row r="25" spans="1:9" s="513" customFormat="1" ht="17.25" customHeight="1">
      <c r="A25" s="521">
        <v>60021</v>
      </c>
      <c r="B25" s="521">
        <v>2</v>
      </c>
      <c r="C25" s="521">
        <v>1</v>
      </c>
      <c r="D25" s="521">
        <v>6</v>
      </c>
      <c r="E25" s="44" t="s">
        <v>369</v>
      </c>
      <c r="F25" s="494">
        <v>2054326</v>
      </c>
      <c r="G25" s="494">
        <v>2402163</v>
      </c>
      <c r="H25" s="523">
        <f t="shared" si="0"/>
        <v>-347837</v>
      </c>
      <c r="I25" s="494">
        <v>2102990</v>
      </c>
    </row>
    <row r="26" spans="1:9" s="513" customFormat="1" ht="17.25" customHeight="1">
      <c r="A26" s="521">
        <v>61011</v>
      </c>
      <c r="B26" s="521">
        <v>2</v>
      </c>
      <c r="C26" s="521">
        <v>1</v>
      </c>
      <c r="D26" s="521">
        <v>6</v>
      </c>
      <c r="E26" s="44" t="s">
        <v>768</v>
      </c>
      <c r="F26" s="494">
        <v>2875510</v>
      </c>
      <c r="G26" s="494">
        <v>3147659</v>
      </c>
      <c r="H26" s="523">
        <f t="shared" si="0"/>
        <v>-272149</v>
      </c>
      <c r="I26" s="494">
        <v>2913134</v>
      </c>
    </row>
    <row r="27" spans="1:9" s="513" customFormat="1" ht="17.25" customHeight="1">
      <c r="A27" s="521">
        <v>61012</v>
      </c>
      <c r="B27" s="521">
        <v>2</v>
      </c>
      <c r="C27" s="521">
        <v>1</v>
      </c>
      <c r="D27" s="521">
        <v>6</v>
      </c>
      <c r="E27" s="44" t="s">
        <v>769</v>
      </c>
      <c r="F27" s="494">
        <v>51030</v>
      </c>
      <c r="G27" s="494">
        <v>55986</v>
      </c>
      <c r="H27" s="522">
        <f t="shared" si="0"/>
        <v>-4956</v>
      </c>
      <c r="I27" s="494">
        <v>63422</v>
      </c>
    </row>
    <row r="28" spans="1:9" s="513" customFormat="1" ht="17.25" customHeight="1">
      <c r="A28" s="521">
        <v>61021</v>
      </c>
      <c r="B28" s="521">
        <v>2</v>
      </c>
      <c r="C28" s="521">
        <v>1</v>
      </c>
      <c r="D28" s="521">
        <v>6</v>
      </c>
      <c r="E28" s="44" t="s">
        <v>370</v>
      </c>
      <c r="F28" s="494">
        <v>1319576</v>
      </c>
      <c r="G28" s="494">
        <v>1269651</v>
      </c>
      <c r="H28" s="494">
        <f t="shared" si="0"/>
        <v>49925</v>
      </c>
      <c r="I28" s="494">
        <v>1209244</v>
      </c>
    </row>
    <row r="29" spans="1:9" s="513" customFormat="1" ht="17.25" customHeight="1">
      <c r="A29" s="521">
        <v>61022</v>
      </c>
      <c r="B29" s="521">
        <v>2</v>
      </c>
      <c r="C29" s="521">
        <v>1</v>
      </c>
      <c r="D29" s="521">
        <v>6</v>
      </c>
      <c r="E29" s="44" t="s">
        <v>770</v>
      </c>
      <c r="F29" s="494">
        <v>76218</v>
      </c>
      <c r="G29" s="494">
        <v>65703</v>
      </c>
      <c r="H29" s="494">
        <f t="shared" si="0"/>
        <v>10515</v>
      </c>
      <c r="I29" s="494">
        <v>62006</v>
      </c>
    </row>
    <row r="30" spans="1:9" s="513" customFormat="1" ht="17.25" customHeight="1">
      <c r="A30" s="521">
        <v>61031</v>
      </c>
      <c r="B30" s="521">
        <v>2</v>
      </c>
      <c r="C30" s="521">
        <v>1</v>
      </c>
      <c r="D30" s="521">
        <v>6</v>
      </c>
      <c r="E30" s="44" t="s">
        <v>371</v>
      </c>
      <c r="F30" s="494">
        <v>5038381</v>
      </c>
      <c r="G30" s="494">
        <v>5332425</v>
      </c>
      <c r="H30" s="522">
        <f t="shared" si="0"/>
        <v>-294044</v>
      </c>
      <c r="I30" s="494">
        <v>4911015</v>
      </c>
    </row>
    <row r="31" spans="1:9" s="513" customFormat="1" ht="17.25" customHeight="1">
      <c r="A31" s="521">
        <v>61034</v>
      </c>
      <c r="B31" s="521">
        <v>2</v>
      </c>
      <c r="C31" s="521">
        <v>1</v>
      </c>
      <c r="D31" s="521">
        <v>6</v>
      </c>
      <c r="E31" s="44" t="s">
        <v>771</v>
      </c>
      <c r="F31" s="494">
        <v>8600</v>
      </c>
      <c r="G31" s="494">
        <v>3200</v>
      </c>
      <c r="H31" s="494">
        <f t="shared" si="0"/>
        <v>5400</v>
      </c>
      <c r="I31" s="494">
        <v>17600</v>
      </c>
    </row>
    <row r="32" spans="1:9" s="513" customFormat="1" ht="17.25" customHeight="1">
      <c r="A32" s="521">
        <v>61035</v>
      </c>
      <c r="B32" s="521">
        <v>2</v>
      </c>
      <c r="C32" s="521">
        <v>1</v>
      </c>
      <c r="D32" s="521">
        <v>6</v>
      </c>
      <c r="E32" s="44" t="s">
        <v>772</v>
      </c>
      <c r="F32" s="494">
        <v>53000</v>
      </c>
      <c r="G32" s="494">
        <v>37065</v>
      </c>
      <c r="H32" s="494">
        <f t="shared" si="0"/>
        <v>15935</v>
      </c>
      <c r="I32" s="494">
        <v>36311</v>
      </c>
    </row>
    <row r="33" spans="1:9" s="513" customFormat="1" ht="20.100000000000001" hidden="1" customHeight="1">
      <c r="A33" s="521">
        <v>61036</v>
      </c>
      <c r="B33" s="521">
        <v>2</v>
      </c>
      <c r="C33" s="521">
        <v>1</v>
      </c>
      <c r="D33" s="521">
        <v>6</v>
      </c>
      <c r="E33" s="44" t="s">
        <v>372</v>
      </c>
      <c r="F33" s="494"/>
      <c r="G33" s="495"/>
      <c r="H33" s="523">
        <f t="shared" si="0"/>
        <v>0</v>
      </c>
      <c r="I33" s="495"/>
    </row>
    <row r="34" spans="1:9" s="513" customFormat="1" ht="17.25" customHeight="1">
      <c r="A34" s="521">
        <v>61041</v>
      </c>
      <c r="B34" s="521">
        <v>2</v>
      </c>
      <c r="C34" s="521">
        <v>1</v>
      </c>
      <c r="D34" s="521">
        <v>6</v>
      </c>
      <c r="E34" s="44" t="s">
        <v>375</v>
      </c>
      <c r="F34" s="494">
        <v>376168</v>
      </c>
      <c r="G34" s="494">
        <v>154600</v>
      </c>
      <c r="H34" s="494">
        <f>F34-G34</f>
        <v>221568</v>
      </c>
      <c r="I34" s="494">
        <v>161684</v>
      </c>
    </row>
    <row r="35" spans="1:9" s="513" customFormat="1" ht="17.25" customHeight="1">
      <c r="A35" s="521">
        <v>61042</v>
      </c>
      <c r="B35" s="521">
        <v>2</v>
      </c>
      <c r="C35" s="521">
        <v>1</v>
      </c>
      <c r="D35" s="521">
        <v>6</v>
      </c>
      <c r="E35" s="44" t="s">
        <v>608</v>
      </c>
      <c r="F35" s="494">
        <v>20926422</v>
      </c>
      <c r="G35" s="494">
        <v>17828147</v>
      </c>
      <c r="H35" s="494">
        <f>F35-G35</f>
        <v>3098275</v>
      </c>
      <c r="I35" s="494">
        <v>13166774</v>
      </c>
    </row>
    <row r="36" spans="1:9" s="513" customFormat="1" ht="17.25" customHeight="1">
      <c r="A36" s="521">
        <v>61043</v>
      </c>
      <c r="B36" s="521">
        <v>2</v>
      </c>
      <c r="C36" s="521">
        <v>1</v>
      </c>
      <c r="D36" s="521">
        <v>6</v>
      </c>
      <c r="E36" s="44" t="s">
        <v>776</v>
      </c>
      <c r="F36" s="494">
        <v>12609419</v>
      </c>
      <c r="G36" s="494">
        <v>13701276</v>
      </c>
      <c r="H36" s="522">
        <f>F36-G36</f>
        <v>-1091857</v>
      </c>
      <c r="I36" s="494">
        <v>10901909</v>
      </c>
    </row>
    <row r="37" spans="1:9" s="513" customFormat="1" ht="17.25" customHeight="1">
      <c r="A37" s="521">
        <v>61991</v>
      </c>
      <c r="B37" s="521">
        <v>2</v>
      </c>
      <c r="C37" s="521">
        <v>1</v>
      </c>
      <c r="D37" s="521">
        <v>6</v>
      </c>
      <c r="E37" s="44" t="s">
        <v>775</v>
      </c>
      <c r="F37" s="494">
        <v>4117097</v>
      </c>
      <c r="G37" s="494">
        <v>5071256</v>
      </c>
      <c r="H37" s="523">
        <f t="shared" si="0"/>
        <v>-954159</v>
      </c>
      <c r="I37" s="494">
        <v>4111497</v>
      </c>
    </row>
    <row r="38" spans="1:9" s="513" customFormat="1" ht="17.25" customHeight="1">
      <c r="A38" s="521">
        <v>64021</v>
      </c>
      <c r="B38" s="521">
        <v>2</v>
      </c>
      <c r="C38" s="521">
        <v>1</v>
      </c>
      <c r="D38" s="521">
        <v>6</v>
      </c>
      <c r="E38" s="44" t="s">
        <v>386</v>
      </c>
      <c r="F38" s="494">
        <v>353</v>
      </c>
      <c r="G38" s="494">
        <v>336</v>
      </c>
      <c r="H38" s="494">
        <f t="shared" si="0"/>
        <v>17</v>
      </c>
      <c r="I38" s="524">
        <v>0</v>
      </c>
    </row>
    <row r="39" spans="1:9" s="520" customFormat="1" ht="17.25" customHeight="1">
      <c r="A39" s="518"/>
      <c r="B39" s="518">
        <v>3</v>
      </c>
      <c r="C39" s="518">
        <v>1</v>
      </c>
      <c r="D39" s="518">
        <v>6</v>
      </c>
      <c r="E39" s="41" t="s">
        <v>377</v>
      </c>
      <c r="F39" s="519">
        <f>SUM(F40:F46)</f>
        <v>3089978</v>
      </c>
      <c r="G39" s="519">
        <f>SUM(G40:G46)</f>
        <v>2919901</v>
      </c>
      <c r="H39" s="519">
        <f t="shared" si="0"/>
        <v>170077</v>
      </c>
      <c r="I39" s="519">
        <f>SUM(I40:I46)</f>
        <v>2869459</v>
      </c>
    </row>
    <row r="40" spans="1:9" s="513" customFormat="1" ht="17.25" customHeight="1">
      <c r="A40" s="521">
        <v>60011</v>
      </c>
      <c r="B40" s="521">
        <v>3</v>
      </c>
      <c r="C40" s="521">
        <v>1</v>
      </c>
      <c r="D40" s="521">
        <v>6</v>
      </c>
      <c r="E40" s="44" t="s">
        <v>368</v>
      </c>
      <c r="F40" s="494">
        <v>3004558</v>
      </c>
      <c r="G40" s="494">
        <v>2885395</v>
      </c>
      <c r="H40" s="494">
        <f t="shared" si="0"/>
        <v>119163</v>
      </c>
      <c r="I40" s="494">
        <v>2807432</v>
      </c>
    </row>
    <row r="41" spans="1:9" s="513" customFormat="1" ht="17.25" customHeight="1">
      <c r="A41" s="521">
        <v>60021</v>
      </c>
      <c r="B41" s="521">
        <v>3</v>
      </c>
      <c r="C41" s="521">
        <v>1</v>
      </c>
      <c r="D41" s="521">
        <v>6</v>
      </c>
      <c r="E41" s="44" t="s">
        <v>369</v>
      </c>
      <c r="F41" s="494">
        <v>16360</v>
      </c>
      <c r="G41" s="494">
        <v>7600</v>
      </c>
      <c r="H41" s="494">
        <f t="shared" si="0"/>
        <v>8760</v>
      </c>
      <c r="I41" s="494">
        <v>9241</v>
      </c>
    </row>
    <row r="42" spans="1:9" s="513" customFormat="1" ht="17.25" customHeight="1">
      <c r="A42" s="521">
        <v>61011</v>
      </c>
      <c r="B42" s="521">
        <v>3</v>
      </c>
      <c r="C42" s="521">
        <v>1</v>
      </c>
      <c r="D42" s="521">
        <v>6</v>
      </c>
      <c r="E42" s="44" t="s">
        <v>768</v>
      </c>
      <c r="F42" s="494">
        <v>45264</v>
      </c>
      <c r="G42" s="494">
        <v>17757</v>
      </c>
      <c r="H42" s="494">
        <f t="shared" si="0"/>
        <v>27507</v>
      </c>
      <c r="I42" s="494">
        <v>34202</v>
      </c>
    </row>
    <row r="43" spans="1:9" s="513" customFormat="1" ht="17.25" customHeight="1">
      <c r="A43" s="521">
        <v>61021</v>
      </c>
      <c r="B43" s="521">
        <v>3</v>
      </c>
      <c r="C43" s="521">
        <v>1</v>
      </c>
      <c r="D43" s="521">
        <v>6</v>
      </c>
      <c r="E43" s="44" t="s">
        <v>370</v>
      </c>
      <c r="F43" s="494">
        <v>23796</v>
      </c>
      <c r="G43" s="494">
        <v>8514</v>
      </c>
      <c r="H43" s="494">
        <f>F43-G43</f>
        <v>15282</v>
      </c>
      <c r="I43" s="494">
        <v>18135</v>
      </c>
    </row>
    <row r="44" spans="1:9" s="513" customFormat="1" ht="17.25" customHeight="1">
      <c r="A44" s="521">
        <v>61022</v>
      </c>
      <c r="B44" s="521">
        <v>3</v>
      </c>
      <c r="C44" s="521">
        <v>1</v>
      </c>
      <c r="D44" s="521">
        <v>6</v>
      </c>
      <c r="E44" s="44" t="s">
        <v>770</v>
      </c>
      <c r="F44" s="524">
        <v>0</v>
      </c>
      <c r="G44" s="494">
        <v>175</v>
      </c>
      <c r="H44" s="523">
        <f t="shared" si="0"/>
        <v>-175</v>
      </c>
      <c r="I44" s="494">
        <v>225</v>
      </c>
    </row>
    <row r="45" spans="1:9" s="513" customFormat="1" ht="17.25" customHeight="1">
      <c r="A45" s="521">
        <v>61031</v>
      </c>
      <c r="B45" s="521">
        <v>3</v>
      </c>
      <c r="C45" s="521">
        <v>1</v>
      </c>
      <c r="D45" s="521">
        <v>6</v>
      </c>
      <c r="E45" s="44" t="s">
        <v>371</v>
      </c>
      <c r="F45" s="524">
        <v>0</v>
      </c>
      <c r="G45" s="494">
        <v>460</v>
      </c>
      <c r="H45" s="523">
        <f t="shared" si="0"/>
        <v>-460</v>
      </c>
      <c r="I45" s="494">
        <v>224</v>
      </c>
    </row>
    <row r="46" spans="1:9" s="513" customFormat="1" ht="17.25" hidden="1" customHeight="1">
      <c r="A46" s="521">
        <v>61991</v>
      </c>
      <c r="B46" s="521">
        <v>3</v>
      </c>
      <c r="C46" s="521">
        <v>1</v>
      </c>
      <c r="D46" s="521">
        <v>6</v>
      </c>
      <c r="E46" s="44" t="s">
        <v>775</v>
      </c>
      <c r="F46" s="524">
        <v>0</v>
      </c>
      <c r="G46" s="524">
        <v>0</v>
      </c>
      <c r="H46" s="524">
        <f t="shared" si="0"/>
        <v>0</v>
      </c>
      <c r="I46" s="524">
        <v>0</v>
      </c>
    </row>
    <row r="47" spans="1:9" s="520" customFormat="1" ht="17.25" customHeight="1">
      <c r="A47" s="518"/>
      <c r="B47" s="518">
        <v>4</v>
      </c>
      <c r="C47" s="518">
        <v>1</v>
      </c>
      <c r="D47" s="518">
        <v>6</v>
      </c>
      <c r="E47" s="41" t="s">
        <v>378</v>
      </c>
      <c r="F47" s="519">
        <f>SUM(F48:F53)</f>
        <v>473700</v>
      </c>
      <c r="G47" s="519">
        <f>SUM(G48:G53)</f>
        <v>324774</v>
      </c>
      <c r="H47" s="519">
        <f t="shared" si="0"/>
        <v>148926</v>
      </c>
      <c r="I47" s="519">
        <f>SUM(I48:I53)</f>
        <v>291244</v>
      </c>
    </row>
    <row r="48" spans="1:9" s="513" customFormat="1" ht="17.25" customHeight="1">
      <c r="A48" s="521">
        <v>60011</v>
      </c>
      <c r="B48" s="521">
        <v>4</v>
      </c>
      <c r="C48" s="521">
        <v>1</v>
      </c>
      <c r="D48" s="521">
        <v>6</v>
      </c>
      <c r="E48" s="44" t="s">
        <v>368</v>
      </c>
      <c r="F48" s="494">
        <v>465918</v>
      </c>
      <c r="G48" s="494">
        <v>320277</v>
      </c>
      <c r="H48" s="494">
        <f t="shared" si="0"/>
        <v>145641</v>
      </c>
      <c r="I48" s="494">
        <v>289460</v>
      </c>
    </row>
    <row r="49" spans="1:10" s="513" customFormat="1" ht="17.25" customHeight="1">
      <c r="A49" s="521">
        <v>60021</v>
      </c>
      <c r="B49" s="521">
        <v>4</v>
      </c>
      <c r="C49" s="521">
        <v>1</v>
      </c>
      <c r="D49" s="521">
        <v>6</v>
      </c>
      <c r="E49" s="44" t="s">
        <v>369</v>
      </c>
      <c r="F49" s="494">
        <v>840</v>
      </c>
      <c r="G49" s="494">
        <v>1105</v>
      </c>
      <c r="H49" s="522">
        <f t="shared" si="0"/>
        <v>-265</v>
      </c>
      <c r="I49" s="494">
        <v>466</v>
      </c>
    </row>
    <row r="50" spans="1:10" s="513" customFormat="1" ht="17.25" customHeight="1">
      <c r="A50" s="521">
        <v>61011</v>
      </c>
      <c r="B50" s="521">
        <v>4</v>
      </c>
      <c r="C50" s="521">
        <v>1</v>
      </c>
      <c r="D50" s="521">
        <v>6</v>
      </c>
      <c r="E50" s="44" t="s">
        <v>768</v>
      </c>
      <c r="F50" s="494">
        <v>4943</v>
      </c>
      <c r="G50" s="494">
        <v>2226</v>
      </c>
      <c r="H50" s="494">
        <f t="shared" si="0"/>
        <v>2717</v>
      </c>
      <c r="I50" s="494">
        <v>1094</v>
      </c>
    </row>
    <row r="51" spans="1:10" s="513" customFormat="1" ht="17.25" customHeight="1">
      <c r="A51" s="521">
        <v>61021</v>
      </c>
      <c r="B51" s="521">
        <v>4</v>
      </c>
      <c r="C51" s="521">
        <v>1</v>
      </c>
      <c r="D51" s="521">
        <v>6</v>
      </c>
      <c r="E51" s="44" t="s">
        <v>370</v>
      </c>
      <c r="F51" s="494">
        <v>1999</v>
      </c>
      <c r="G51" s="494">
        <v>1166</v>
      </c>
      <c r="H51" s="494">
        <f t="shared" si="0"/>
        <v>833</v>
      </c>
      <c r="I51" s="494">
        <v>424</v>
      </c>
    </row>
    <row r="52" spans="1:10" s="513" customFormat="1" ht="20.100000000000001" hidden="1" customHeight="1">
      <c r="A52" s="521">
        <v>61031</v>
      </c>
      <c r="B52" s="521">
        <v>4</v>
      </c>
      <c r="C52" s="521">
        <v>1</v>
      </c>
      <c r="D52" s="521">
        <v>6</v>
      </c>
      <c r="E52" s="44" t="s">
        <v>371</v>
      </c>
      <c r="F52" s="524"/>
      <c r="G52" s="524"/>
      <c r="H52" s="523">
        <f t="shared" si="0"/>
        <v>0</v>
      </c>
      <c r="I52" s="524"/>
    </row>
    <row r="53" spans="1:10" s="513" customFormat="1" ht="17.25" customHeight="1">
      <c r="A53" s="521">
        <v>61991</v>
      </c>
      <c r="B53" s="521">
        <v>4</v>
      </c>
      <c r="C53" s="521">
        <v>1</v>
      </c>
      <c r="D53" s="521">
        <v>6</v>
      </c>
      <c r="E53" s="44" t="s">
        <v>775</v>
      </c>
      <c r="F53" s="524">
        <v>0</v>
      </c>
      <c r="G53" s="524">
        <v>0</v>
      </c>
      <c r="H53" s="524">
        <f t="shared" si="0"/>
        <v>0</v>
      </c>
      <c r="I53" s="523">
        <v>-200</v>
      </c>
    </row>
    <row r="54" spans="1:10" s="513" customFormat="1" ht="28.7" customHeight="1">
      <c r="A54" s="588" t="s">
        <v>383</v>
      </c>
      <c r="B54" s="588"/>
      <c r="C54" s="588"/>
      <c r="D54" s="588"/>
      <c r="E54" s="588"/>
      <c r="F54" s="588"/>
      <c r="G54" s="588"/>
      <c r="H54" s="588"/>
      <c r="I54" s="588"/>
    </row>
    <row r="55" spans="1:10" s="513" customFormat="1" ht="17.25" customHeight="1">
      <c r="A55" s="526"/>
      <c r="B55" s="526"/>
      <c r="C55" s="526"/>
      <c r="D55" s="527"/>
      <c r="E55" s="527"/>
      <c r="F55" s="589" t="s">
        <v>542</v>
      </c>
      <c r="G55" s="589"/>
      <c r="H55" s="589"/>
      <c r="I55" s="589"/>
    </row>
    <row r="56" spans="1:10" s="513" customFormat="1" ht="17.25" customHeight="1">
      <c r="A56" s="590" t="s">
        <v>185</v>
      </c>
      <c r="B56" s="590"/>
      <c r="C56" s="590"/>
      <c r="D56" s="590"/>
      <c r="E56" s="591" t="s">
        <v>191</v>
      </c>
      <c r="F56" s="590">
        <v>2013</v>
      </c>
      <c r="G56" s="590"/>
      <c r="H56" s="590"/>
      <c r="I56" s="593" t="s">
        <v>720</v>
      </c>
    </row>
    <row r="57" spans="1:10" s="513" customFormat="1" ht="17.25" customHeight="1">
      <c r="A57" s="514" t="s">
        <v>186</v>
      </c>
      <c r="B57" s="514" t="s">
        <v>187</v>
      </c>
      <c r="C57" s="515" t="s">
        <v>188</v>
      </c>
      <c r="D57" s="514" t="s">
        <v>189</v>
      </c>
      <c r="E57" s="592"/>
      <c r="F57" s="516" t="s">
        <v>598</v>
      </c>
      <c r="G57" s="516" t="s">
        <v>190</v>
      </c>
      <c r="H57" s="517" t="s">
        <v>193</v>
      </c>
      <c r="I57" s="594"/>
    </row>
    <row r="58" spans="1:10" s="520" customFormat="1" ht="17.25" customHeight="1">
      <c r="A58" s="518"/>
      <c r="B58" s="518">
        <v>5</v>
      </c>
      <c r="C58" s="518">
        <v>1</v>
      </c>
      <c r="D58" s="518">
        <v>6</v>
      </c>
      <c r="E58" s="41" t="s">
        <v>379</v>
      </c>
      <c r="F58" s="519">
        <f>F59+SUM(F60:F67)</f>
        <v>8394429</v>
      </c>
      <c r="G58" s="519">
        <f>G59+SUM(G60:G67)</f>
        <v>6869274</v>
      </c>
      <c r="H58" s="519">
        <f>F58-G58</f>
        <v>1525155</v>
      </c>
      <c r="I58" s="519">
        <f>I59+SUM(I60:I67)</f>
        <v>6680146</v>
      </c>
      <c r="J58" s="528"/>
    </row>
    <row r="59" spans="1:10" s="513" customFormat="1" ht="17.25" customHeight="1">
      <c r="A59" s="521">
        <v>61051</v>
      </c>
      <c r="B59" s="521">
        <v>5</v>
      </c>
      <c r="C59" s="521">
        <v>1</v>
      </c>
      <c r="D59" s="521">
        <v>6</v>
      </c>
      <c r="E59" s="44" t="s">
        <v>380</v>
      </c>
      <c r="F59" s="494">
        <v>148750</v>
      </c>
      <c r="G59" s="494">
        <v>108077</v>
      </c>
      <c r="H59" s="494">
        <f>F59-G59</f>
        <v>40673</v>
      </c>
      <c r="I59" s="494">
        <v>103561</v>
      </c>
    </row>
    <row r="60" spans="1:10" s="513" customFormat="1" ht="17.25" customHeight="1">
      <c r="A60" s="521">
        <v>61052</v>
      </c>
      <c r="B60" s="521">
        <v>5</v>
      </c>
      <c r="C60" s="521">
        <v>1</v>
      </c>
      <c r="D60" s="521">
        <v>6</v>
      </c>
      <c r="E60" s="44" t="s">
        <v>779</v>
      </c>
      <c r="F60" s="494">
        <v>25950</v>
      </c>
      <c r="G60" s="524">
        <v>0</v>
      </c>
      <c r="H60" s="494">
        <f t="shared" ref="H60:H70" si="1">F60-G60</f>
        <v>25950</v>
      </c>
      <c r="I60" s="494">
        <v>360</v>
      </c>
    </row>
    <row r="61" spans="1:10" s="513" customFormat="1" ht="17.25" customHeight="1">
      <c r="A61" s="521">
        <v>62011</v>
      </c>
      <c r="B61" s="521">
        <v>5</v>
      </c>
      <c r="C61" s="521">
        <v>1</v>
      </c>
      <c r="D61" s="521">
        <v>6</v>
      </c>
      <c r="E61" s="44" t="s">
        <v>777</v>
      </c>
      <c r="F61" s="494">
        <v>7931829</v>
      </c>
      <c r="G61" s="494">
        <v>6689665</v>
      </c>
      <c r="H61" s="494">
        <f t="shared" si="1"/>
        <v>1242164</v>
      </c>
      <c r="I61" s="494">
        <v>6517222</v>
      </c>
    </row>
    <row r="62" spans="1:10" s="513" customFormat="1" ht="17.25" customHeight="1">
      <c r="A62" s="521">
        <v>62012</v>
      </c>
      <c r="B62" s="521">
        <v>5</v>
      </c>
      <c r="C62" s="521">
        <v>1</v>
      </c>
      <c r="D62" s="521">
        <v>6</v>
      </c>
      <c r="E62" s="44" t="s">
        <v>381</v>
      </c>
      <c r="F62" s="494">
        <v>129500</v>
      </c>
      <c r="G62" s="494">
        <v>6503</v>
      </c>
      <c r="H62" s="494">
        <f t="shared" si="1"/>
        <v>122997</v>
      </c>
      <c r="I62" s="494">
        <v>10551</v>
      </c>
    </row>
    <row r="63" spans="1:10" s="513" customFormat="1" ht="18" customHeight="1">
      <c r="A63" s="521">
        <v>62014</v>
      </c>
      <c r="B63" s="521">
        <v>5</v>
      </c>
      <c r="C63" s="521">
        <v>1</v>
      </c>
      <c r="D63" s="521">
        <v>6</v>
      </c>
      <c r="E63" s="529" t="s">
        <v>722</v>
      </c>
      <c r="F63" s="524">
        <v>0</v>
      </c>
      <c r="G63" s="494">
        <v>7560</v>
      </c>
      <c r="H63" s="522">
        <f t="shared" si="1"/>
        <v>-7560</v>
      </c>
      <c r="I63" s="524">
        <v>0</v>
      </c>
    </row>
    <row r="64" spans="1:10" s="513" customFormat="1" ht="18.75" customHeight="1">
      <c r="A64" s="521">
        <v>62021</v>
      </c>
      <c r="B64" s="521">
        <v>5</v>
      </c>
      <c r="C64" s="521">
        <v>1</v>
      </c>
      <c r="D64" s="521">
        <v>6</v>
      </c>
      <c r="E64" s="44" t="s">
        <v>551</v>
      </c>
      <c r="F64" s="524">
        <v>0</v>
      </c>
      <c r="G64" s="494">
        <v>1100</v>
      </c>
      <c r="H64" s="522">
        <f t="shared" si="1"/>
        <v>-1100</v>
      </c>
      <c r="I64" s="524">
        <v>0</v>
      </c>
    </row>
    <row r="65" spans="1:9" s="513" customFormat="1" ht="17.25" customHeight="1">
      <c r="A65" s="521">
        <v>62024</v>
      </c>
      <c r="B65" s="521">
        <v>5</v>
      </c>
      <c r="C65" s="521">
        <v>1</v>
      </c>
      <c r="D65" s="521">
        <v>6</v>
      </c>
      <c r="E65" s="44" t="s">
        <v>778</v>
      </c>
      <c r="F65" s="494">
        <v>100000</v>
      </c>
      <c r="G65" s="494">
        <v>35591</v>
      </c>
      <c r="H65" s="494">
        <f t="shared" si="1"/>
        <v>64409</v>
      </c>
      <c r="I65" s="494">
        <v>29497</v>
      </c>
    </row>
    <row r="66" spans="1:9" s="513" customFormat="1" ht="17.25" customHeight="1">
      <c r="A66" s="521">
        <v>74021</v>
      </c>
      <c r="B66" s="521">
        <v>5</v>
      </c>
      <c r="C66" s="521">
        <v>1</v>
      </c>
      <c r="D66" s="521">
        <v>6</v>
      </c>
      <c r="E66" s="44" t="s">
        <v>382</v>
      </c>
      <c r="F66" s="494">
        <v>55400</v>
      </c>
      <c r="G66" s="494">
        <v>20778</v>
      </c>
      <c r="H66" s="494">
        <f t="shared" si="1"/>
        <v>34622</v>
      </c>
      <c r="I66" s="494">
        <v>18955</v>
      </c>
    </row>
    <row r="67" spans="1:9" s="513" customFormat="1" ht="17.25" customHeight="1">
      <c r="A67" s="521">
        <v>74022</v>
      </c>
      <c r="B67" s="521">
        <v>5</v>
      </c>
      <c r="C67" s="521">
        <v>1</v>
      </c>
      <c r="D67" s="521">
        <v>6</v>
      </c>
      <c r="E67" s="44" t="s">
        <v>723</v>
      </c>
      <c r="F67" s="494">
        <v>3000</v>
      </c>
      <c r="G67" s="524">
        <v>0</v>
      </c>
      <c r="H67" s="494">
        <f t="shared" si="1"/>
        <v>3000</v>
      </c>
      <c r="I67" s="524">
        <v>0</v>
      </c>
    </row>
    <row r="68" spans="1:9" s="520" customFormat="1" ht="17.25" customHeight="1">
      <c r="A68" s="518"/>
      <c r="B68" s="518">
        <v>6</v>
      </c>
      <c r="C68" s="518">
        <v>1</v>
      </c>
      <c r="D68" s="518">
        <v>6</v>
      </c>
      <c r="E68" s="41" t="s">
        <v>384</v>
      </c>
      <c r="F68" s="519">
        <f>SUM(F69:F80)</f>
        <v>22570292</v>
      </c>
      <c r="G68" s="519">
        <f>SUM(G69:G80)</f>
        <v>23015323</v>
      </c>
      <c r="H68" s="525">
        <f t="shared" si="1"/>
        <v>-445031</v>
      </c>
      <c r="I68" s="519">
        <f>SUM(I69:I80)</f>
        <v>21274033</v>
      </c>
    </row>
    <row r="69" spans="1:9" s="513" customFormat="1" ht="17.25" customHeight="1">
      <c r="A69" s="521">
        <v>61051</v>
      </c>
      <c r="B69" s="521">
        <v>6</v>
      </c>
      <c r="C69" s="521">
        <v>1</v>
      </c>
      <c r="D69" s="521">
        <v>6</v>
      </c>
      <c r="E69" s="44" t="s">
        <v>380</v>
      </c>
      <c r="F69" s="494">
        <v>9677692</v>
      </c>
      <c r="G69" s="494">
        <v>11314407</v>
      </c>
      <c r="H69" s="522">
        <f t="shared" si="1"/>
        <v>-1636715</v>
      </c>
      <c r="I69" s="494">
        <v>9408467</v>
      </c>
    </row>
    <row r="70" spans="1:9" s="513" customFormat="1" ht="17.25" customHeight="1">
      <c r="A70" s="521">
        <v>61052</v>
      </c>
      <c r="B70" s="521">
        <v>6</v>
      </c>
      <c r="C70" s="521">
        <v>1</v>
      </c>
      <c r="D70" s="521">
        <v>6</v>
      </c>
      <c r="E70" s="44" t="s">
        <v>779</v>
      </c>
      <c r="F70" s="494">
        <v>12700</v>
      </c>
      <c r="G70" s="494">
        <v>360</v>
      </c>
      <c r="H70" s="494">
        <f t="shared" si="1"/>
        <v>12340</v>
      </c>
      <c r="I70" s="524">
        <v>0</v>
      </c>
    </row>
    <row r="71" spans="1:9" s="513" customFormat="1" ht="17.25" customHeight="1">
      <c r="A71" s="521">
        <v>61059</v>
      </c>
      <c r="B71" s="521">
        <v>6</v>
      </c>
      <c r="C71" s="521">
        <v>1</v>
      </c>
      <c r="D71" s="521">
        <v>6</v>
      </c>
      <c r="E71" s="44" t="s">
        <v>385</v>
      </c>
      <c r="F71" s="494">
        <v>461583</v>
      </c>
      <c r="G71" s="494">
        <v>217384</v>
      </c>
      <c r="H71" s="494">
        <f t="shared" si="0"/>
        <v>244199</v>
      </c>
      <c r="I71" s="494">
        <v>176547</v>
      </c>
    </row>
    <row r="72" spans="1:9" s="513" customFormat="1" ht="17.25" customHeight="1">
      <c r="A72" s="521">
        <v>61992</v>
      </c>
      <c r="B72" s="521">
        <v>6</v>
      </c>
      <c r="C72" s="521">
        <v>1</v>
      </c>
      <c r="D72" s="521">
        <v>6</v>
      </c>
      <c r="E72" s="44" t="s">
        <v>780</v>
      </c>
      <c r="F72" s="494">
        <v>120000</v>
      </c>
      <c r="G72" s="524">
        <v>0</v>
      </c>
      <c r="H72" s="494">
        <f t="shared" si="0"/>
        <v>120000</v>
      </c>
      <c r="I72" s="524">
        <v>0</v>
      </c>
    </row>
    <row r="73" spans="1:9" s="513" customFormat="1" ht="17.25" customHeight="1">
      <c r="A73" s="521">
        <v>62011</v>
      </c>
      <c r="B73" s="521">
        <v>6</v>
      </c>
      <c r="C73" s="521">
        <v>1</v>
      </c>
      <c r="D73" s="521">
        <v>6</v>
      </c>
      <c r="E73" s="44" t="s">
        <v>777</v>
      </c>
      <c r="F73" s="494">
        <v>8316662</v>
      </c>
      <c r="G73" s="494">
        <v>7362310</v>
      </c>
      <c r="H73" s="494">
        <f t="shared" si="0"/>
        <v>954352</v>
      </c>
      <c r="I73" s="494">
        <v>8053169</v>
      </c>
    </row>
    <row r="74" spans="1:9" s="513" customFormat="1" ht="17.25" customHeight="1">
      <c r="A74" s="521">
        <v>62012</v>
      </c>
      <c r="B74" s="521">
        <v>6</v>
      </c>
      <c r="C74" s="521">
        <v>1</v>
      </c>
      <c r="D74" s="521">
        <v>6</v>
      </c>
      <c r="E74" s="44" t="s">
        <v>381</v>
      </c>
      <c r="F74" s="494">
        <v>7750</v>
      </c>
      <c r="G74" s="524">
        <v>0</v>
      </c>
      <c r="H74" s="494">
        <f t="shared" si="0"/>
        <v>7750</v>
      </c>
      <c r="I74" s="494">
        <v>1993</v>
      </c>
    </row>
    <row r="75" spans="1:9" s="513" customFormat="1" ht="17.25" customHeight="1">
      <c r="A75" s="521">
        <v>62024</v>
      </c>
      <c r="B75" s="521">
        <v>6</v>
      </c>
      <c r="C75" s="521">
        <v>1</v>
      </c>
      <c r="D75" s="521">
        <v>6</v>
      </c>
      <c r="E75" s="44" t="s">
        <v>778</v>
      </c>
      <c r="F75" s="494">
        <v>178465</v>
      </c>
      <c r="G75" s="494">
        <v>102645</v>
      </c>
      <c r="H75" s="494">
        <f t="shared" si="0"/>
        <v>75820</v>
      </c>
      <c r="I75" s="494">
        <v>193575</v>
      </c>
    </row>
    <row r="76" spans="1:9" s="513" customFormat="1" ht="17.25" customHeight="1">
      <c r="A76" s="521">
        <v>64021</v>
      </c>
      <c r="B76" s="521">
        <v>6</v>
      </c>
      <c r="C76" s="521">
        <v>1</v>
      </c>
      <c r="D76" s="521">
        <v>6</v>
      </c>
      <c r="E76" s="44" t="s">
        <v>386</v>
      </c>
      <c r="F76" s="494">
        <v>3769290</v>
      </c>
      <c r="G76" s="494">
        <v>4013129</v>
      </c>
      <c r="H76" s="522">
        <f t="shared" si="0"/>
        <v>-243839</v>
      </c>
      <c r="I76" s="494">
        <v>3432942</v>
      </c>
    </row>
    <row r="77" spans="1:9" s="513" customFormat="1" ht="17.25" customHeight="1">
      <c r="A77" s="521">
        <v>64022</v>
      </c>
      <c r="B77" s="521">
        <v>6</v>
      </c>
      <c r="C77" s="521">
        <v>1</v>
      </c>
      <c r="D77" s="521">
        <v>6</v>
      </c>
      <c r="E77" s="44" t="s">
        <v>781</v>
      </c>
      <c r="F77" s="494">
        <v>5750</v>
      </c>
      <c r="G77" s="524">
        <v>0</v>
      </c>
      <c r="H77" s="494">
        <f t="shared" si="0"/>
        <v>5750</v>
      </c>
      <c r="I77" s="524">
        <v>0</v>
      </c>
    </row>
    <row r="78" spans="1:9" s="513" customFormat="1" ht="17.25" customHeight="1">
      <c r="A78" s="521">
        <v>74021</v>
      </c>
      <c r="B78" s="521">
        <v>6</v>
      </c>
      <c r="C78" s="521">
        <v>1</v>
      </c>
      <c r="D78" s="521">
        <v>6</v>
      </c>
      <c r="E78" s="44" t="s">
        <v>382</v>
      </c>
      <c r="F78" s="494">
        <v>20400</v>
      </c>
      <c r="G78" s="494">
        <v>4937</v>
      </c>
      <c r="H78" s="494">
        <f t="shared" si="0"/>
        <v>15463</v>
      </c>
      <c r="I78" s="494">
        <v>7340</v>
      </c>
    </row>
    <row r="79" spans="1:9" s="513" customFormat="1" ht="17.25" customHeight="1">
      <c r="A79" s="521">
        <v>74022</v>
      </c>
      <c r="B79" s="521">
        <v>6</v>
      </c>
      <c r="C79" s="521">
        <v>1</v>
      </c>
      <c r="D79" s="521">
        <v>6</v>
      </c>
      <c r="E79" s="44" t="s">
        <v>723</v>
      </c>
      <c r="F79" s="524">
        <v>0</v>
      </c>
      <c r="G79" s="494">
        <v>151</v>
      </c>
      <c r="H79" s="522">
        <f t="shared" si="0"/>
        <v>-151</v>
      </c>
      <c r="I79" s="524">
        <v>0</v>
      </c>
    </row>
    <row r="80" spans="1:9" s="513" customFormat="1" ht="18" hidden="1" customHeight="1">
      <c r="A80" s="521">
        <v>75999</v>
      </c>
      <c r="B80" s="521">
        <v>6</v>
      </c>
      <c r="C80" s="521">
        <v>1</v>
      </c>
      <c r="D80" s="521">
        <v>6</v>
      </c>
      <c r="E80" s="44" t="s">
        <v>387</v>
      </c>
      <c r="F80" s="494"/>
      <c r="G80" s="494"/>
      <c r="H80" s="522">
        <f t="shared" si="0"/>
        <v>0</v>
      </c>
      <c r="I80" s="494">
        <v>0</v>
      </c>
    </row>
    <row r="81" spans="1:9" s="520" customFormat="1" ht="17.25" customHeight="1">
      <c r="A81" s="518"/>
      <c r="B81" s="518">
        <v>7</v>
      </c>
      <c r="C81" s="518">
        <v>1</v>
      </c>
      <c r="D81" s="518">
        <v>6</v>
      </c>
      <c r="E81" s="41" t="s">
        <v>388</v>
      </c>
      <c r="F81" s="519">
        <f>SUM(F82:F89)</f>
        <v>180238089</v>
      </c>
      <c r="G81" s="519">
        <f>SUM(G82:G89)</f>
        <v>169461722</v>
      </c>
      <c r="H81" s="519">
        <f>F81-G81</f>
        <v>10776367</v>
      </c>
      <c r="I81" s="519">
        <f>SUM(I82:I89)</f>
        <v>157261664</v>
      </c>
    </row>
    <row r="82" spans="1:9" s="513" customFormat="1" ht="17.25" customHeight="1">
      <c r="A82" s="521">
        <v>63011</v>
      </c>
      <c r="B82" s="521">
        <v>7</v>
      </c>
      <c r="C82" s="521">
        <v>1</v>
      </c>
      <c r="D82" s="521">
        <v>6</v>
      </c>
      <c r="E82" s="44" t="s">
        <v>782</v>
      </c>
      <c r="F82" s="494">
        <v>76800276</v>
      </c>
      <c r="G82" s="494">
        <v>72841422</v>
      </c>
      <c r="H82" s="494">
        <f t="shared" si="0"/>
        <v>3958854</v>
      </c>
      <c r="I82" s="494">
        <v>70543107</v>
      </c>
    </row>
    <row r="83" spans="1:9" s="513" customFormat="1" ht="17.25" customHeight="1">
      <c r="A83" s="521">
        <v>63012</v>
      </c>
      <c r="B83" s="521">
        <v>7</v>
      </c>
      <c r="C83" s="521">
        <v>1</v>
      </c>
      <c r="D83" s="521">
        <v>6</v>
      </c>
      <c r="E83" s="44" t="s">
        <v>389</v>
      </c>
      <c r="F83" s="494">
        <v>69698889</v>
      </c>
      <c r="G83" s="494">
        <v>50531322</v>
      </c>
      <c r="H83" s="494">
        <f t="shared" si="0"/>
        <v>19167567</v>
      </c>
      <c r="I83" s="494">
        <v>47818978</v>
      </c>
    </row>
    <row r="84" spans="1:9" s="513" customFormat="1" ht="17.25" customHeight="1">
      <c r="A84" s="521">
        <v>63013</v>
      </c>
      <c r="B84" s="521">
        <v>7</v>
      </c>
      <c r="C84" s="521">
        <v>1</v>
      </c>
      <c r="D84" s="521">
        <v>6</v>
      </c>
      <c r="E84" s="44" t="s">
        <v>390</v>
      </c>
      <c r="F84" s="494">
        <v>8170000</v>
      </c>
      <c r="G84" s="494">
        <v>6809291</v>
      </c>
      <c r="H84" s="494">
        <f t="shared" ref="H84:H157" si="2">F84-G84</f>
        <v>1360709</v>
      </c>
      <c r="I84" s="494">
        <v>5358953</v>
      </c>
    </row>
    <row r="85" spans="1:9" s="513" customFormat="1" ht="17.25" customHeight="1">
      <c r="A85" s="521">
        <v>63014</v>
      </c>
      <c r="B85" s="521">
        <v>7</v>
      </c>
      <c r="C85" s="521">
        <v>1</v>
      </c>
      <c r="D85" s="521">
        <v>6</v>
      </c>
      <c r="E85" s="44" t="s">
        <v>783</v>
      </c>
      <c r="F85" s="494">
        <v>8030288</v>
      </c>
      <c r="G85" s="494">
        <v>8696008</v>
      </c>
      <c r="H85" s="523">
        <f t="shared" si="2"/>
        <v>-665720</v>
      </c>
      <c r="I85" s="494">
        <v>7971340</v>
      </c>
    </row>
    <row r="86" spans="1:9" s="513" customFormat="1" ht="17.25" customHeight="1">
      <c r="A86" s="521">
        <v>63015</v>
      </c>
      <c r="B86" s="521">
        <v>7</v>
      </c>
      <c r="C86" s="521">
        <v>1</v>
      </c>
      <c r="D86" s="521">
        <v>6</v>
      </c>
      <c r="E86" s="44" t="s">
        <v>724</v>
      </c>
      <c r="F86" s="494">
        <v>5907408</v>
      </c>
      <c r="G86" s="494">
        <v>1484099</v>
      </c>
      <c r="H86" s="494">
        <f t="shared" si="2"/>
        <v>4423309</v>
      </c>
      <c r="I86" s="524">
        <v>0</v>
      </c>
    </row>
    <row r="87" spans="1:9" s="513" customFormat="1" ht="18.75" hidden="1" customHeight="1">
      <c r="A87" s="521">
        <v>70031</v>
      </c>
      <c r="B87" s="521">
        <v>7</v>
      </c>
      <c r="C87" s="521">
        <v>1</v>
      </c>
      <c r="D87" s="521">
        <v>6</v>
      </c>
      <c r="E87" s="44" t="s">
        <v>391</v>
      </c>
      <c r="F87" s="494"/>
      <c r="G87" s="494"/>
      <c r="H87" s="522">
        <f t="shared" si="2"/>
        <v>0</v>
      </c>
      <c r="I87" s="494"/>
    </row>
    <row r="88" spans="1:9" s="513" customFormat="1" ht="17.25" customHeight="1">
      <c r="A88" s="521">
        <v>75031</v>
      </c>
      <c r="B88" s="521">
        <v>7</v>
      </c>
      <c r="C88" s="521">
        <v>1</v>
      </c>
      <c r="D88" s="521">
        <v>6</v>
      </c>
      <c r="E88" s="44" t="s">
        <v>392</v>
      </c>
      <c r="F88" s="494">
        <v>4815497</v>
      </c>
      <c r="G88" s="494">
        <v>10112040</v>
      </c>
      <c r="H88" s="522">
        <f t="shared" si="2"/>
        <v>-5296543</v>
      </c>
      <c r="I88" s="494">
        <v>6990175</v>
      </c>
    </row>
    <row r="89" spans="1:9" s="513" customFormat="1" ht="17.25" customHeight="1">
      <c r="A89" s="521">
        <v>75033</v>
      </c>
      <c r="B89" s="521">
        <v>7</v>
      </c>
      <c r="C89" s="521">
        <v>1</v>
      </c>
      <c r="D89" s="521">
        <v>6</v>
      </c>
      <c r="E89" s="44" t="s">
        <v>393</v>
      </c>
      <c r="F89" s="494">
        <v>6815731</v>
      </c>
      <c r="G89" s="494">
        <v>18987540</v>
      </c>
      <c r="H89" s="522">
        <f t="shared" si="2"/>
        <v>-12171809</v>
      </c>
      <c r="I89" s="494">
        <v>18579111</v>
      </c>
    </row>
    <row r="90" spans="1:9" s="520" customFormat="1" ht="17.25" customHeight="1">
      <c r="A90" s="518"/>
      <c r="B90" s="518">
        <v>8</v>
      </c>
      <c r="C90" s="518">
        <v>1</v>
      </c>
      <c r="D90" s="518">
        <v>6</v>
      </c>
      <c r="E90" s="41" t="s">
        <v>693</v>
      </c>
      <c r="F90" s="519">
        <f>SUM(F91:F92)</f>
        <v>5407389</v>
      </c>
      <c r="G90" s="519">
        <f>SUM(G91:G92)</f>
        <v>7202771</v>
      </c>
      <c r="H90" s="530">
        <f>F90-G90</f>
        <v>-1795382</v>
      </c>
      <c r="I90" s="519">
        <f>SUM(I91:I92)</f>
        <v>6020613</v>
      </c>
    </row>
    <row r="91" spans="1:9" s="513" customFormat="1" ht="17.25" customHeight="1">
      <c r="A91" s="521">
        <v>65041</v>
      </c>
      <c r="B91" s="521">
        <v>8</v>
      </c>
      <c r="C91" s="521">
        <v>1</v>
      </c>
      <c r="D91" s="521">
        <v>6</v>
      </c>
      <c r="E91" s="44" t="s">
        <v>394</v>
      </c>
      <c r="F91" s="494">
        <v>1174867</v>
      </c>
      <c r="G91" s="494">
        <v>1115760</v>
      </c>
      <c r="H91" s="494">
        <f t="shared" si="2"/>
        <v>59107</v>
      </c>
      <c r="I91" s="494">
        <v>1084651</v>
      </c>
    </row>
    <row r="92" spans="1:9" s="513" customFormat="1" ht="17.25" customHeight="1">
      <c r="A92" s="521">
        <v>65042</v>
      </c>
      <c r="B92" s="521">
        <v>8</v>
      </c>
      <c r="C92" s="521">
        <v>1</v>
      </c>
      <c r="D92" s="521">
        <v>6</v>
      </c>
      <c r="E92" s="44" t="s">
        <v>395</v>
      </c>
      <c r="F92" s="494">
        <v>4232522</v>
      </c>
      <c r="G92" s="494">
        <v>6087011</v>
      </c>
      <c r="H92" s="522">
        <f t="shared" si="2"/>
        <v>-1854489</v>
      </c>
      <c r="I92" s="494">
        <v>4935962</v>
      </c>
    </row>
    <row r="93" spans="1:9" s="520" customFormat="1" ht="17.25" customHeight="1">
      <c r="A93" s="518"/>
      <c r="B93" s="518"/>
      <c r="C93" s="518">
        <v>2</v>
      </c>
      <c r="D93" s="518">
        <v>6</v>
      </c>
      <c r="E93" s="527" t="s">
        <v>396</v>
      </c>
      <c r="F93" s="519">
        <f>F94+F102+F114+F119+F131+F139+F148+F159</f>
        <v>196680606</v>
      </c>
      <c r="G93" s="519">
        <f>G94+G102+G114+G119+G131+G139+G148+G159</f>
        <v>210798858</v>
      </c>
      <c r="H93" s="530">
        <f t="shared" si="2"/>
        <v>-14118252</v>
      </c>
      <c r="I93" s="519">
        <f>I94+I102+I114+I119+I131+I139+I148+I159</f>
        <v>183681226</v>
      </c>
    </row>
    <row r="94" spans="1:9" s="520" customFormat="1" ht="31.5">
      <c r="A94" s="518"/>
      <c r="B94" s="518">
        <v>1</v>
      </c>
      <c r="C94" s="518">
        <v>2</v>
      </c>
      <c r="D94" s="518">
        <v>6</v>
      </c>
      <c r="E94" s="531" t="s">
        <v>784</v>
      </c>
      <c r="F94" s="519">
        <f>SUM(F95:F101)</f>
        <v>22789334</v>
      </c>
      <c r="G94" s="519">
        <f>SUM(G95:G101)</f>
        <v>20644093</v>
      </c>
      <c r="H94" s="519">
        <f t="shared" si="2"/>
        <v>2145241</v>
      </c>
      <c r="I94" s="519">
        <f>SUM(I95:I101)</f>
        <v>21371012</v>
      </c>
    </row>
    <row r="95" spans="1:9" s="513" customFormat="1" ht="17.25" customHeight="1">
      <c r="A95" s="521">
        <v>62021</v>
      </c>
      <c r="B95" s="521">
        <v>1</v>
      </c>
      <c r="C95" s="521">
        <v>2</v>
      </c>
      <c r="D95" s="521">
        <v>6</v>
      </c>
      <c r="E95" s="44" t="s">
        <v>397</v>
      </c>
      <c r="F95" s="494">
        <v>2682926</v>
      </c>
      <c r="G95" s="494">
        <v>1914994</v>
      </c>
      <c r="H95" s="494">
        <f t="shared" si="2"/>
        <v>767932</v>
      </c>
      <c r="I95" s="494">
        <v>1175790</v>
      </c>
    </row>
    <row r="96" spans="1:9" s="513" customFormat="1" ht="17.25" customHeight="1">
      <c r="A96" s="521">
        <v>62022</v>
      </c>
      <c r="B96" s="521">
        <v>1</v>
      </c>
      <c r="C96" s="521">
        <v>2</v>
      </c>
      <c r="D96" s="521">
        <v>6</v>
      </c>
      <c r="E96" s="44" t="s">
        <v>398</v>
      </c>
      <c r="F96" s="494">
        <v>9736138</v>
      </c>
      <c r="G96" s="494">
        <v>9589258</v>
      </c>
      <c r="H96" s="494">
        <f t="shared" si="2"/>
        <v>146880</v>
      </c>
      <c r="I96" s="494">
        <v>12583017</v>
      </c>
    </row>
    <row r="97" spans="1:9" s="513" customFormat="1" ht="17.25" customHeight="1">
      <c r="A97" s="521">
        <v>62023</v>
      </c>
      <c r="B97" s="521">
        <v>1</v>
      </c>
      <c r="C97" s="521">
        <v>2</v>
      </c>
      <c r="D97" s="521">
        <v>6</v>
      </c>
      <c r="E97" s="44" t="s">
        <v>399</v>
      </c>
      <c r="F97" s="494">
        <v>28000</v>
      </c>
      <c r="G97" s="494">
        <v>56394</v>
      </c>
      <c r="H97" s="522">
        <f t="shared" si="2"/>
        <v>-28394</v>
      </c>
      <c r="I97" s="494">
        <v>32905</v>
      </c>
    </row>
    <row r="98" spans="1:9" s="513" customFormat="1" ht="17.25" customHeight="1">
      <c r="A98" s="521">
        <v>62031</v>
      </c>
      <c r="B98" s="521">
        <v>1</v>
      </c>
      <c r="C98" s="521">
        <v>2</v>
      </c>
      <c r="D98" s="521">
        <v>6</v>
      </c>
      <c r="E98" s="44" t="s">
        <v>400</v>
      </c>
      <c r="F98" s="494">
        <v>3105197</v>
      </c>
      <c r="G98" s="494">
        <v>2585609</v>
      </c>
      <c r="H98" s="494">
        <f t="shared" si="2"/>
        <v>519588</v>
      </c>
      <c r="I98" s="494">
        <v>1733530</v>
      </c>
    </row>
    <row r="99" spans="1:9" s="513" customFormat="1" ht="17.25" customHeight="1">
      <c r="A99" s="521">
        <v>62041</v>
      </c>
      <c r="B99" s="521">
        <v>1</v>
      </c>
      <c r="C99" s="521">
        <v>2</v>
      </c>
      <c r="D99" s="521">
        <v>6</v>
      </c>
      <c r="E99" s="44" t="s">
        <v>401</v>
      </c>
      <c r="F99" s="494">
        <v>69700</v>
      </c>
      <c r="G99" s="494">
        <v>32639</v>
      </c>
      <c r="H99" s="494">
        <f t="shared" si="2"/>
        <v>37061</v>
      </c>
      <c r="I99" s="494">
        <v>14914</v>
      </c>
    </row>
    <row r="100" spans="1:9" s="513" customFormat="1" ht="17.25" customHeight="1">
      <c r="A100" s="521">
        <v>62042</v>
      </c>
      <c r="B100" s="521">
        <v>1</v>
      </c>
      <c r="C100" s="521">
        <v>2</v>
      </c>
      <c r="D100" s="521">
        <v>6</v>
      </c>
      <c r="E100" s="44" t="s">
        <v>402</v>
      </c>
      <c r="F100" s="494">
        <v>542000</v>
      </c>
      <c r="G100" s="494">
        <v>723064</v>
      </c>
      <c r="H100" s="522">
        <f t="shared" si="2"/>
        <v>-181064</v>
      </c>
      <c r="I100" s="494">
        <v>416852</v>
      </c>
    </row>
    <row r="101" spans="1:9" s="513" customFormat="1" ht="17.25" customHeight="1">
      <c r="A101" s="521">
        <v>68021</v>
      </c>
      <c r="B101" s="521">
        <v>1</v>
      </c>
      <c r="C101" s="521">
        <v>2</v>
      </c>
      <c r="D101" s="521">
        <v>6</v>
      </c>
      <c r="E101" s="44" t="s">
        <v>403</v>
      </c>
      <c r="F101" s="494">
        <v>6625373</v>
      </c>
      <c r="G101" s="494">
        <v>5742135</v>
      </c>
      <c r="H101" s="523">
        <f t="shared" si="2"/>
        <v>883238</v>
      </c>
      <c r="I101" s="494">
        <v>5414004</v>
      </c>
    </row>
    <row r="102" spans="1:9" s="520" customFormat="1" ht="17.25" customHeight="1">
      <c r="A102" s="518"/>
      <c r="B102" s="518">
        <v>2</v>
      </c>
      <c r="C102" s="518">
        <v>2</v>
      </c>
      <c r="D102" s="518">
        <v>6</v>
      </c>
      <c r="E102" s="41" t="s">
        <v>785</v>
      </c>
      <c r="F102" s="519">
        <f>SUM(F103:F113)</f>
        <v>9273644</v>
      </c>
      <c r="G102" s="519">
        <f>SUM(G103:G113)</f>
        <v>9766098</v>
      </c>
      <c r="H102" s="530">
        <f t="shared" si="2"/>
        <v>-492454</v>
      </c>
      <c r="I102" s="519">
        <f>SUM(I103:I113)</f>
        <v>11034462</v>
      </c>
    </row>
    <row r="103" spans="1:9" s="513" customFormat="1" ht="17.25" customHeight="1">
      <c r="A103" s="521">
        <v>66011</v>
      </c>
      <c r="B103" s="521">
        <v>2</v>
      </c>
      <c r="C103" s="521">
        <v>2</v>
      </c>
      <c r="D103" s="521">
        <v>6</v>
      </c>
      <c r="E103" s="44" t="s">
        <v>404</v>
      </c>
      <c r="F103" s="494">
        <v>8884797</v>
      </c>
      <c r="G103" s="494">
        <v>9258949</v>
      </c>
      <c r="H103" s="522">
        <f t="shared" si="2"/>
        <v>-374152</v>
      </c>
      <c r="I103" s="494">
        <v>10844998</v>
      </c>
    </row>
    <row r="104" spans="1:9" s="513" customFormat="1" ht="17.25" customHeight="1">
      <c r="A104" s="521">
        <v>66021</v>
      </c>
      <c r="B104" s="521">
        <v>2</v>
      </c>
      <c r="C104" s="521">
        <v>2</v>
      </c>
      <c r="D104" s="521">
        <v>6</v>
      </c>
      <c r="E104" s="44" t="s">
        <v>405</v>
      </c>
      <c r="F104" s="494">
        <v>20200</v>
      </c>
      <c r="G104" s="524">
        <v>0</v>
      </c>
      <c r="H104" s="494">
        <f t="shared" si="2"/>
        <v>20200</v>
      </c>
      <c r="I104" s="524">
        <v>0</v>
      </c>
    </row>
    <row r="105" spans="1:9" s="513" customFormat="1" ht="17.25" customHeight="1">
      <c r="A105" s="521">
        <v>66031</v>
      </c>
      <c r="B105" s="521">
        <v>2</v>
      </c>
      <c r="C105" s="521">
        <v>2</v>
      </c>
      <c r="D105" s="521">
        <v>6</v>
      </c>
      <c r="E105" s="44" t="s">
        <v>786</v>
      </c>
      <c r="F105" s="494">
        <v>25700</v>
      </c>
      <c r="G105" s="494">
        <v>27155</v>
      </c>
      <c r="H105" s="522">
        <f t="shared" si="2"/>
        <v>-1455</v>
      </c>
      <c r="I105" s="494">
        <v>6971</v>
      </c>
    </row>
    <row r="106" spans="1:9" s="513" customFormat="1" ht="17.25" customHeight="1">
      <c r="A106" s="521">
        <v>66032</v>
      </c>
      <c r="B106" s="521">
        <v>2</v>
      </c>
      <c r="C106" s="521">
        <v>2</v>
      </c>
      <c r="D106" s="521">
        <v>6</v>
      </c>
      <c r="E106" s="44" t="s">
        <v>406</v>
      </c>
      <c r="F106" s="494">
        <v>34084</v>
      </c>
      <c r="G106" s="494">
        <v>43080</v>
      </c>
      <c r="H106" s="522">
        <f t="shared" si="2"/>
        <v>-8996</v>
      </c>
      <c r="I106" s="494">
        <v>2100</v>
      </c>
    </row>
    <row r="107" spans="1:9" s="513" customFormat="1" ht="17.25" customHeight="1">
      <c r="A107" s="521">
        <v>66033</v>
      </c>
      <c r="B107" s="521">
        <v>2</v>
      </c>
      <c r="C107" s="521">
        <v>2</v>
      </c>
      <c r="D107" s="521">
        <v>6</v>
      </c>
      <c r="E107" s="44" t="s">
        <v>787</v>
      </c>
      <c r="F107" s="494">
        <v>19800</v>
      </c>
      <c r="G107" s="494">
        <v>31714</v>
      </c>
      <c r="H107" s="522">
        <f t="shared" si="2"/>
        <v>-11914</v>
      </c>
      <c r="I107" s="494">
        <v>20744</v>
      </c>
    </row>
    <row r="108" spans="1:9" s="513" customFormat="1" ht="17.25" customHeight="1">
      <c r="A108" s="521">
        <v>66041</v>
      </c>
      <c r="B108" s="521">
        <v>2</v>
      </c>
      <c r="C108" s="521">
        <v>2</v>
      </c>
      <c r="D108" s="521">
        <v>6</v>
      </c>
      <c r="E108" s="44" t="s">
        <v>725</v>
      </c>
      <c r="F108" s="524">
        <v>0</v>
      </c>
      <c r="G108" s="494">
        <v>4645</v>
      </c>
      <c r="H108" s="522">
        <f t="shared" si="2"/>
        <v>-4645</v>
      </c>
      <c r="I108" s="524">
        <v>0</v>
      </c>
    </row>
    <row r="109" spans="1:9" s="513" customFormat="1" ht="17.25" customHeight="1">
      <c r="A109" s="521">
        <v>66042</v>
      </c>
      <c r="B109" s="521">
        <v>2</v>
      </c>
      <c r="C109" s="521">
        <v>2</v>
      </c>
      <c r="D109" s="521">
        <v>6</v>
      </c>
      <c r="E109" s="44" t="s">
        <v>726</v>
      </c>
      <c r="F109" s="524">
        <v>0</v>
      </c>
      <c r="G109" s="494">
        <v>236776</v>
      </c>
      <c r="H109" s="522">
        <f t="shared" si="2"/>
        <v>-236776</v>
      </c>
      <c r="I109" s="524">
        <v>0</v>
      </c>
    </row>
    <row r="110" spans="1:9" s="513" customFormat="1" ht="17.25" customHeight="1">
      <c r="A110" s="521">
        <v>66043</v>
      </c>
      <c r="B110" s="521">
        <v>2</v>
      </c>
      <c r="C110" s="521">
        <v>2</v>
      </c>
      <c r="D110" s="521">
        <v>6</v>
      </c>
      <c r="E110" s="44" t="s">
        <v>727</v>
      </c>
      <c r="F110" s="524">
        <v>0</v>
      </c>
      <c r="G110" s="494">
        <v>5533</v>
      </c>
      <c r="H110" s="522">
        <f t="shared" si="2"/>
        <v>-5533</v>
      </c>
      <c r="I110" s="524">
        <v>0</v>
      </c>
    </row>
    <row r="111" spans="1:9" s="513" customFormat="1" ht="17.25" customHeight="1">
      <c r="A111" s="521">
        <v>66046</v>
      </c>
      <c r="B111" s="521">
        <v>2</v>
      </c>
      <c r="C111" s="521">
        <v>2</v>
      </c>
      <c r="D111" s="521">
        <v>6</v>
      </c>
      <c r="E111" s="44" t="s">
        <v>728</v>
      </c>
      <c r="F111" s="524">
        <v>0</v>
      </c>
      <c r="G111" s="494">
        <v>19264</v>
      </c>
      <c r="H111" s="522">
        <f t="shared" si="2"/>
        <v>-19264</v>
      </c>
      <c r="I111" s="524">
        <v>0</v>
      </c>
    </row>
    <row r="112" spans="1:9" s="513" customFormat="1" ht="31.5">
      <c r="A112" s="521">
        <v>66047</v>
      </c>
      <c r="B112" s="521">
        <v>2</v>
      </c>
      <c r="C112" s="521">
        <v>2</v>
      </c>
      <c r="D112" s="521">
        <v>6</v>
      </c>
      <c r="E112" s="532" t="s">
        <v>729</v>
      </c>
      <c r="F112" s="524">
        <v>0</v>
      </c>
      <c r="G112" s="494">
        <v>24830</v>
      </c>
      <c r="H112" s="522">
        <f t="shared" si="2"/>
        <v>-24830</v>
      </c>
      <c r="I112" s="524">
        <v>0</v>
      </c>
    </row>
    <row r="113" spans="1:9" s="513" customFormat="1" ht="17.25" customHeight="1">
      <c r="A113" s="521">
        <v>67011</v>
      </c>
      <c r="B113" s="521">
        <v>2</v>
      </c>
      <c r="C113" s="521">
        <v>2</v>
      </c>
      <c r="D113" s="521">
        <v>6</v>
      </c>
      <c r="E113" s="44" t="s">
        <v>788</v>
      </c>
      <c r="F113" s="494">
        <v>289063</v>
      </c>
      <c r="G113" s="494">
        <v>114152</v>
      </c>
      <c r="H113" s="494">
        <f t="shared" si="2"/>
        <v>174911</v>
      </c>
      <c r="I113" s="494">
        <v>159649</v>
      </c>
    </row>
    <row r="114" spans="1:9" s="520" customFormat="1" ht="17.25" customHeight="1">
      <c r="A114" s="518"/>
      <c r="B114" s="518">
        <v>3</v>
      </c>
      <c r="C114" s="518">
        <v>2</v>
      </c>
      <c r="D114" s="518">
        <v>6</v>
      </c>
      <c r="E114" s="41" t="s">
        <v>407</v>
      </c>
      <c r="F114" s="519">
        <f>SUM(F115:F118)</f>
        <v>16495423</v>
      </c>
      <c r="G114" s="519">
        <f>SUM(G115:G118)</f>
        <v>17107708</v>
      </c>
      <c r="H114" s="530">
        <f>F114-G114</f>
        <v>-612285</v>
      </c>
      <c r="I114" s="519">
        <f>SUM(I115:I118)</f>
        <v>15515832</v>
      </c>
    </row>
    <row r="115" spans="1:9" s="513" customFormat="1" ht="17.25" customHeight="1">
      <c r="A115" s="521">
        <v>69011</v>
      </c>
      <c r="B115" s="521">
        <v>3</v>
      </c>
      <c r="C115" s="521">
        <v>2</v>
      </c>
      <c r="D115" s="521">
        <v>6</v>
      </c>
      <c r="E115" s="44" t="s">
        <v>789</v>
      </c>
      <c r="F115" s="494">
        <v>1745336</v>
      </c>
      <c r="G115" s="494">
        <v>1789680</v>
      </c>
      <c r="H115" s="522">
        <f>F115-G115</f>
        <v>-44344</v>
      </c>
      <c r="I115" s="494">
        <v>1661690</v>
      </c>
    </row>
    <row r="116" spans="1:9" s="513" customFormat="1" ht="17.25" customHeight="1">
      <c r="A116" s="521">
        <v>69021</v>
      </c>
      <c r="B116" s="521">
        <v>3</v>
      </c>
      <c r="C116" s="521">
        <v>2</v>
      </c>
      <c r="D116" s="521">
        <v>6</v>
      </c>
      <c r="E116" s="44" t="s">
        <v>408</v>
      </c>
      <c r="F116" s="494">
        <v>13468168</v>
      </c>
      <c r="G116" s="494">
        <v>14084886</v>
      </c>
      <c r="H116" s="522">
        <f>F116-G116</f>
        <v>-616718</v>
      </c>
      <c r="I116" s="494">
        <v>11978003</v>
      </c>
    </row>
    <row r="117" spans="1:9" s="513" customFormat="1" ht="17.25" customHeight="1">
      <c r="A117" s="521">
        <v>69026</v>
      </c>
      <c r="B117" s="521">
        <v>3</v>
      </c>
      <c r="C117" s="521">
        <v>2</v>
      </c>
      <c r="D117" s="521">
        <v>6</v>
      </c>
      <c r="E117" s="44" t="s">
        <v>790</v>
      </c>
      <c r="F117" s="494">
        <v>842981</v>
      </c>
      <c r="G117" s="494">
        <v>840981</v>
      </c>
      <c r="H117" s="494">
        <f>F117-G117</f>
        <v>2000</v>
      </c>
      <c r="I117" s="494">
        <v>1450421</v>
      </c>
    </row>
    <row r="118" spans="1:9" s="513" customFormat="1" ht="17.25" customHeight="1">
      <c r="A118" s="521">
        <v>69039</v>
      </c>
      <c r="B118" s="521">
        <v>3</v>
      </c>
      <c r="C118" s="521">
        <v>2</v>
      </c>
      <c r="D118" s="521">
        <v>6</v>
      </c>
      <c r="E118" s="44" t="s">
        <v>409</v>
      </c>
      <c r="F118" s="494">
        <v>438938</v>
      </c>
      <c r="G118" s="494">
        <v>392161</v>
      </c>
      <c r="H118" s="494">
        <f>F118-G118</f>
        <v>46777</v>
      </c>
      <c r="I118" s="494">
        <v>425718</v>
      </c>
    </row>
    <row r="119" spans="1:9" s="520" customFormat="1" ht="17.25" customHeight="1">
      <c r="A119" s="518"/>
      <c r="B119" s="518">
        <v>4</v>
      </c>
      <c r="C119" s="518">
        <v>2</v>
      </c>
      <c r="D119" s="518">
        <v>6</v>
      </c>
      <c r="E119" s="41" t="s">
        <v>158</v>
      </c>
      <c r="F119" s="519">
        <f>SUM(F120:F130)</f>
        <v>29847364</v>
      </c>
      <c r="G119" s="519">
        <f>SUM(G120:G130)</f>
        <v>31137365</v>
      </c>
      <c r="H119" s="530">
        <f t="shared" si="2"/>
        <v>-1290001</v>
      </c>
      <c r="I119" s="519">
        <f>SUM(I120:I130)</f>
        <v>29663944</v>
      </c>
    </row>
    <row r="120" spans="1:9" s="513" customFormat="1" ht="17.25" customHeight="1">
      <c r="A120" s="521">
        <v>70011</v>
      </c>
      <c r="B120" s="521">
        <v>4</v>
      </c>
      <c r="C120" s="521">
        <v>2</v>
      </c>
      <c r="D120" s="521">
        <v>6</v>
      </c>
      <c r="E120" s="44" t="s">
        <v>410</v>
      </c>
      <c r="F120" s="494">
        <v>617480</v>
      </c>
      <c r="G120" s="494">
        <v>592258</v>
      </c>
      <c r="H120" s="494">
        <f t="shared" si="2"/>
        <v>25222</v>
      </c>
      <c r="I120" s="494">
        <v>630123</v>
      </c>
    </row>
    <row r="121" spans="1:9" s="513" customFormat="1" ht="17.25" customHeight="1">
      <c r="A121" s="521">
        <v>70012</v>
      </c>
      <c r="B121" s="521">
        <v>4</v>
      </c>
      <c r="C121" s="521">
        <v>2</v>
      </c>
      <c r="D121" s="521">
        <v>6</v>
      </c>
      <c r="E121" s="44" t="s">
        <v>791</v>
      </c>
      <c r="F121" s="494">
        <v>8275437</v>
      </c>
      <c r="G121" s="494">
        <v>9002530</v>
      </c>
      <c r="H121" s="522">
        <f t="shared" si="2"/>
        <v>-727093</v>
      </c>
      <c r="I121" s="494">
        <v>7241347</v>
      </c>
    </row>
    <row r="122" spans="1:9" s="513" customFormat="1" ht="17.25" customHeight="1">
      <c r="A122" s="521">
        <v>70014</v>
      </c>
      <c r="B122" s="521">
        <v>4</v>
      </c>
      <c r="C122" s="521">
        <v>2</v>
      </c>
      <c r="D122" s="521">
        <v>6</v>
      </c>
      <c r="E122" s="44" t="s">
        <v>792</v>
      </c>
      <c r="F122" s="494">
        <v>2408773</v>
      </c>
      <c r="G122" s="494">
        <v>2339462</v>
      </c>
      <c r="H122" s="494">
        <f t="shared" si="2"/>
        <v>69311</v>
      </c>
      <c r="I122" s="494">
        <v>2416386</v>
      </c>
    </row>
    <row r="123" spans="1:9" s="513" customFormat="1" ht="17.25" customHeight="1">
      <c r="A123" s="521">
        <v>70021</v>
      </c>
      <c r="B123" s="521">
        <v>4</v>
      </c>
      <c r="C123" s="521">
        <v>2</v>
      </c>
      <c r="D123" s="521">
        <v>6</v>
      </c>
      <c r="E123" s="44" t="s">
        <v>411</v>
      </c>
      <c r="F123" s="494">
        <v>880500</v>
      </c>
      <c r="G123" s="494">
        <v>2603585</v>
      </c>
      <c r="H123" s="522">
        <f t="shared" si="2"/>
        <v>-1723085</v>
      </c>
      <c r="I123" s="494">
        <v>2467533</v>
      </c>
    </row>
    <row r="124" spans="1:9" s="513" customFormat="1" ht="17.25" customHeight="1">
      <c r="A124" s="521">
        <v>70022</v>
      </c>
      <c r="B124" s="521">
        <v>4</v>
      </c>
      <c r="C124" s="521">
        <v>2</v>
      </c>
      <c r="D124" s="521">
        <v>6</v>
      </c>
      <c r="E124" s="44" t="s">
        <v>412</v>
      </c>
      <c r="F124" s="494">
        <v>2048500</v>
      </c>
      <c r="G124" s="494">
        <v>264328</v>
      </c>
      <c r="H124" s="494">
        <f t="shared" si="2"/>
        <v>1784172</v>
      </c>
      <c r="I124" s="494">
        <v>337981</v>
      </c>
    </row>
    <row r="125" spans="1:9" s="513" customFormat="1" ht="17.25" customHeight="1">
      <c r="A125" s="521">
        <v>70023</v>
      </c>
      <c r="B125" s="521">
        <v>4</v>
      </c>
      <c r="C125" s="521">
        <v>2</v>
      </c>
      <c r="D125" s="521">
        <v>6</v>
      </c>
      <c r="E125" s="44" t="s">
        <v>413</v>
      </c>
      <c r="F125" s="494">
        <v>2029010</v>
      </c>
      <c r="G125" s="494">
        <v>2092571</v>
      </c>
      <c r="H125" s="523">
        <f t="shared" si="2"/>
        <v>-63561</v>
      </c>
      <c r="I125" s="494">
        <v>2060151</v>
      </c>
    </row>
    <row r="126" spans="1:9" s="513" customFormat="1" ht="17.25" customHeight="1">
      <c r="A126" s="521">
        <v>70024</v>
      </c>
      <c r="B126" s="521">
        <v>4</v>
      </c>
      <c r="C126" s="521">
        <v>2</v>
      </c>
      <c r="D126" s="521">
        <v>6</v>
      </c>
      <c r="E126" s="44" t="s">
        <v>414</v>
      </c>
      <c r="F126" s="524">
        <v>0</v>
      </c>
      <c r="G126" s="494">
        <v>250</v>
      </c>
      <c r="H126" s="523">
        <f t="shared" si="2"/>
        <v>-250</v>
      </c>
      <c r="I126" s="524">
        <v>0</v>
      </c>
    </row>
    <row r="127" spans="1:9" s="513" customFormat="1" ht="17.25" customHeight="1">
      <c r="A127" s="521">
        <v>70025</v>
      </c>
      <c r="B127" s="521">
        <v>4</v>
      </c>
      <c r="C127" s="521">
        <v>2</v>
      </c>
      <c r="D127" s="521">
        <v>6</v>
      </c>
      <c r="E127" s="44" t="s">
        <v>730</v>
      </c>
      <c r="F127" s="524">
        <v>0</v>
      </c>
      <c r="G127" s="494">
        <v>30168</v>
      </c>
      <c r="H127" s="523">
        <f t="shared" si="2"/>
        <v>-30168</v>
      </c>
      <c r="I127" s="524">
        <v>0</v>
      </c>
    </row>
    <row r="128" spans="1:9" s="513" customFormat="1" ht="17.25" customHeight="1">
      <c r="A128" s="521">
        <v>70031</v>
      </c>
      <c r="B128" s="521">
        <v>4</v>
      </c>
      <c r="C128" s="521">
        <v>2</v>
      </c>
      <c r="D128" s="521">
        <v>6</v>
      </c>
      <c r="E128" s="44" t="s">
        <v>391</v>
      </c>
      <c r="F128" s="494">
        <v>12918602</v>
      </c>
      <c r="G128" s="494">
        <v>13253119</v>
      </c>
      <c r="H128" s="523">
        <f t="shared" si="2"/>
        <v>-334517</v>
      </c>
      <c r="I128" s="494">
        <v>13762964</v>
      </c>
    </row>
    <row r="129" spans="1:9" s="513" customFormat="1" ht="17.25" customHeight="1">
      <c r="A129" s="521">
        <v>70032</v>
      </c>
      <c r="B129" s="521">
        <v>4</v>
      </c>
      <c r="C129" s="521">
        <v>2</v>
      </c>
      <c r="D129" s="521">
        <v>6</v>
      </c>
      <c r="E129" s="44" t="s">
        <v>415</v>
      </c>
      <c r="F129" s="494">
        <v>205500</v>
      </c>
      <c r="G129" s="494">
        <v>443310</v>
      </c>
      <c r="H129" s="523">
        <f t="shared" si="2"/>
        <v>-237810</v>
      </c>
      <c r="I129" s="494">
        <v>255465</v>
      </c>
    </row>
    <row r="130" spans="1:9" s="513" customFormat="1" ht="17.25" customHeight="1">
      <c r="A130" s="521">
        <v>70039</v>
      </c>
      <c r="B130" s="521">
        <v>4</v>
      </c>
      <c r="C130" s="521">
        <v>2</v>
      </c>
      <c r="D130" s="521">
        <v>6</v>
      </c>
      <c r="E130" s="44" t="s">
        <v>416</v>
      </c>
      <c r="F130" s="494">
        <v>463562</v>
      </c>
      <c r="G130" s="494">
        <v>515784</v>
      </c>
      <c r="H130" s="523">
        <f t="shared" si="2"/>
        <v>-52222</v>
      </c>
      <c r="I130" s="494">
        <v>491994</v>
      </c>
    </row>
    <row r="131" spans="1:9" s="520" customFormat="1" ht="17.25" customHeight="1">
      <c r="A131" s="518"/>
      <c r="B131" s="518">
        <v>5</v>
      </c>
      <c r="C131" s="518">
        <v>2</v>
      </c>
      <c r="D131" s="518">
        <v>6</v>
      </c>
      <c r="E131" s="41" t="s">
        <v>417</v>
      </c>
      <c r="F131" s="519">
        <f>SUM(F132:F138)</f>
        <v>16800630</v>
      </c>
      <c r="G131" s="519">
        <f>SUM(G132:G138)</f>
        <v>16793234</v>
      </c>
      <c r="H131" s="519">
        <f t="shared" si="2"/>
        <v>7396</v>
      </c>
      <c r="I131" s="519">
        <f>SUM(I132:I138)</f>
        <v>14903471</v>
      </c>
    </row>
    <row r="132" spans="1:9" s="513" customFormat="1" ht="17.25" customHeight="1">
      <c r="A132" s="521">
        <v>65011</v>
      </c>
      <c r="B132" s="521">
        <v>5</v>
      </c>
      <c r="C132" s="521">
        <v>2</v>
      </c>
      <c r="D132" s="521">
        <v>6</v>
      </c>
      <c r="E132" s="44" t="s">
        <v>793</v>
      </c>
      <c r="F132" s="494">
        <v>13094012</v>
      </c>
      <c r="G132" s="494">
        <v>13003755</v>
      </c>
      <c r="H132" s="494">
        <f t="shared" si="2"/>
        <v>90257</v>
      </c>
      <c r="I132" s="494">
        <v>11183616</v>
      </c>
    </row>
    <row r="133" spans="1:9" s="513" customFormat="1" ht="17.25" customHeight="1">
      <c r="A133" s="521">
        <v>67029</v>
      </c>
      <c r="B133" s="521">
        <v>5</v>
      </c>
      <c r="C133" s="521">
        <v>2</v>
      </c>
      <c r="D133" s="521">
        <v>6</v>
      </c>
      <c r="E133" s="44" t="s">
        <v>794</v>
      </c>
      <c r="F133" s="494">
        <v>1504279</v>
      </c>
      <c r="G133" s="494">
        <v>2271949</v>
      </c>
      <c r="H133" s="522">
        <f t="shared" si="2"/>
        <v>-767670</v>
      </c>
      <c r="I133" s="494">
        <v>1863288</v>
      </c>
    </row>
    <row r="134" spans="1:9" s="513" customFormat="1" ht="17.25" customHeight="1">
      <c r="A134" s="521">
        <v>71011</v>
      </c>
      <c r="B134" s="521">
        <v>5</v>
      </c>
      <c r="C134" s="521">
        <v>2</v>
      </c>
      <c r="D134" s="521">
        <v>6</v>
      </c>
      <c r="E134" s="44" t="s">
        <v>418</v>
      </c>
      <c r="F134" s="494">
        <v>500</v>
      </c>
      <c r="G134" s="494">
        <v>230</v>
      </c>
      <c r="H134" s="494">
        <f t="shared" si="2"/>
        <v>270</v>
      </c>
      <c r="I134" s="494">
        <v>130</v>
      </c>
    </row>
    <row r="135" spans="1:9" s="513" customFormat="1" ht="17.25" customHeight="1">
      <c r="A135" s="521">
        <v>71012</v>
      </c>
      <c r="B135" s="521">
        <v>5</v>
      </c>
      <c r="C135" s="521">
        <v>2</v>
      </c>
      <c r="D135" s="521">
        <v>6</v>
      </c>
      <c r="E135" s="44" t="s">
        <v>419</v>
      </c>
      <c r="F135" s="494">
        <v>542925</v>
      </c>
      <c r="G135" s="494">
        <v>494021</v>
      </c>
      <c r="H135" s="494">
        <f t="shared" si="2"/>
        <v>48904</v>
      </c>
      <c r="I135" s="494">
        <v>436063</v>
      </c>
    </row>
    <row r="136" spans="1:9" s="513" customFormat="1" ht="17.25" customHeight="1">
      <c r="A136" s="521">
        <v>71021</v>
      </c>
      <c r="B136" s="521">
        <v>5</v>
      </c>
      <c r="C136" s="521">
        <v>2</v>
      </c>
      <c r="D136" s="521">
        <v>6</v>
      </c>
      <c r="E136" s="44" t="s">
        <v>420</v>
      </c>
      <c r="F136" s="494">
        <v>112414</v>
      </c>
      <c r="G136" s="494">
        <v>44464</v>
      </c>
      <c r="H136" s="494">
        <f t="shared" si="2"/>
        <v>67950</v>
      </c>
      <c r="I136" s="494">
        <v>50518</v>
      </c>
    </row>
    <row r="137" spans="1:9" s="513" customFormat="1" ht="17.25" customHeight="1">
      <c r="A137" s="521">
        <v>71031</v>
      </c>
      <c r="B137" s="521">
        <v>5</v>
      </c>
      <c r="C137" s="521">
        <v>2</v>
      </c>
      <c r="D137" s="521">
        <v>6</v>
      </c>
      <c r="E137" s="44" t="s">
        <v>421</v>
      </c>
      <c r="F137" s="494">
        <v>601500</v>
      </c>
      <c r="G137" s="494">
        <v>433157</v>
      </c>
      <c r="H137" s="494">
        <f t="shared" si="2"/>
        <v>168343</v>
      </c>
      <c r="I137" s="494">
        <v>359322</v>
      </c>
    </row>
    <row r="138" spans="1:9" s="513" customFormat="1" ht="17.25" customHeight="1">
      <c r="A138" s="521">
        <v>71032</v>
      </c>
      <c r="B138" s="521">
        <v>5</v>
      </c>
      <c r="C138" s="521">
        <v>2</v>
      </c>
      <c r="D138" s="521">
        <v>6</v>
      </c>
      <c r="E138" s="44" t="s">
        <v>422</v>
      </c>
      <c r="F138" s="494">
        <v>945000</v>
      </c>
      <c r="G138" s="494">
        <v>545658</v>
      </c>
      <c r="H138" s="494">
        <f t="shared" si="2"/>
        <v>399342</v>
      </c>
      <c r="I138" s="494">
        <v>1010534</v>
      </c>
    </row>
    <row r="139" spans="1:9" s="520" customFormat="1" ht="17.25" customHeight="1">
      <c r="A139" s="518"/>
      <c r="B139" s="518">
        <v>6</v>
      </c>
      <c r="C139" s="518">
        <v>2</v>
      </c>
      <c r="D139" s="518">
        <v>6</v>
      </c>
      <c r="E139" s="41" t="s">
        <v>423</v>
      </c>
      <c r="F139" s="519">
        <f>SUM(F140:F147)</f>
        <v>9328210</v>
      </c>
      <c r="G139" s="519">
        <f>SUM(G140:G147)</f>
        <v>8607789</v>
      </c>
      <c r="H139" s="519">
        <f t="shared" si="2"/>
        <v>720421</v>
      </c>
      <c r="I139" s="519">
        <f>SUM(I140:I147)</f>
        <v>9843550</v>
      </c>
    </row>
    <row r="140" spans="1:9" s="520" customFormat="1" ht="20.100000000000001" hidden="1" customHeight="1">
      <c r="A140" s="521">
        <v>62021</v>
      </c>
      <c r="B140" s="521">
        <v>6</v>
      </c>
      <c r="C140" s="521">
        <v>2</v>
      </c>
      <c r="D140" s="521">
        <v>6</v>
      </c>
      <c r="E140" s="44" t="s">
        <v>397</v>
      </c>
      <c r="F140" s="494"/>
      <c r="G140" s="494"/>
      <c r="H140" s="522">
        <f t="shared" si="2"/>
        <v>0</v>
      </c>
      <c r="I140" s="494">
        <v>0</v>
      </c>
    </row>
    <row r="141" spans="1:9" s="513" customFormat="1" ht="17.25" customHeight="1">
      <c r="A141" s="521">
        <v>72019</v>
      </c>
      <c r="B141" s="521">
        <v>6</v>
      </c>
      <c r="C141" s="521">
        <v>2</v>
      </c>
      <c r="D141" s="521">
        <v>6</v>
      </c>
      <c r="E141" s="44" t="s">
        <v>424</v>
      </c>
      <c r="F141" s="494">
        <v>1196348</v>
      </c>
      <c r="G141" s="494">
        <v>749887</v>
      </c>
      <c r="H141" s="494">
        <f t="shared" si="2"/>
        <v>446461</v>
      </c>
      <c r="I141" s="494">
        <v>733495</v>
      </c>
    </row>
    <row r="142" spans="1:9" s="513" customFormat="1" ht="17.25" customHeight="1">
      <c r="A142" s="521">
        <v>72021</v>
      </c>
      <c r="B142" s="521">
        <v>6</v>
      </c>
      <c r="C142" s="521">
        <v>2</v>
      </c>
      <c r="D142" s="521">
        <v>6</v>
      </c>
      <c r="E142" s="44" t="s">
        <v>425</v>
      </c>
      <c r="F142" s="494">
        <v>748373</v>
      </c>
      <c r="G142" s="494">
        <v>554900</v>
      </c>
      <c r="H142" s="494">
        <f t="shared" si="2"/>
        <v>193473</v>
      </c>
      <c r="I142" s="494">
        <v>706590</v>
      </c>
    </row>
    <row r="143" spans="1:9" s="513" customFormat="1" ht="17.25" customHeight="1">
      <c r="A143" s="521">
        <v>72022</v>
      </c>
      <c r="B143" s="521">
        <v>6</v>
      </c>
      <c r="C143" s="521">
        <v>2</v>
      </c>
      <c r="D143" s="521">
        <v>6</v>
      </c>
      <c r="E143" s="44" t="s">
        <v>426</v>
      </c>
      <c r="F143" s="494">
        <v>62233</v>
      </c>
      <c r="G143" s="494">
        <v>33711</v>
      </c>
      <c r="H143" s="494">
        <f t="shared" si="2"/>
        <v>28522</v>
      </c>
      <c r="I143" s="494">
        <v>52933</v>
      </c>
    </row>
    <row r="144" spans="1:9" s="513" customFormat="1" ht="17.25" customHeight="1">
      <c r="A144" s="521">
        <v>72023</v>
      </c>
      <c r="B144" s="521">
        <v>6</v>
      </c>
      <c r="C144" s="521">
        <v>2</v>
      </c>
      <c r="D144" s="521">
        <v>6</v>
      </c>
      <c r="E144" s="44" t="s">
        <v>795</v>
      </c>
      <c r="F144" s="494">
        <v>928280</v>
      </c>
      <c r="G144" s="494">
        <v>822068</v>
      </c>
      <c r="H144" s="494">
        <f t="shared" si="2"/>
        <v>106212</v>
      </c>
      <c r="I144" s="494">
        <v>624598</v>
      </c>
    </row>
    <row r="145" spans="1:9" s="513" customFormat="1" ht="17.25" customHeight="1">
      <c r="A145" s="521">
        <v>72024</v>
      </c>
      <c r="B145" s="521">
        <v>6</v>
      </c>
      <c r="C145" s="521">
        <v>2</v>
      </c>
      <c r="D145" s="521">
        <v>6</v>
      </c>
      <c r="E145" s="44" t="s">
        <v>427</v>
      </c>
      <c r="F145" s="494">
        <v>4035593</v>
      </c>
      <c r="G145" s="494">
        <v>3523483</v>
      </c>
      <c r="H145" s="494">
        <f t="shared" si="2"/>
        <v>512110</v>
      </c>
      <c r="I145" s="494">
        <v>4999950</v>
      </c>
    </row>
    <row r="146" spans="1:9" s="513" customFormat="1" ht="17.25" customHeight="1">
      <c r="A146" s="521">
        <v>72025</v>
      </c>
      <c r="B146" s="521">
        <v>5</v>
      </c>
      <c r="C146" s="521">
        <v>2</v>
      </c>
      <c r="D146" s="521">
        <v>6</v>
      </c>
      <c r="E146" s="44" t="s">
        <v>617</v>
      </c>
      <c r="F146" s="494">
        <v>300</v>
      </c>
      <c r="G146" s="524">
        <v>0</v>
      </c>
      <c r="H146" s="494">
        <f t="shared" si="2"/>
        <v>300</v>
      </c>
      <c r="I146" s="524">
        <v>0</v>
      </c>
    </row>
    <row r="147" spans="1:9" s="513" customFormat="1" ht="17.25" customHeight="1">
      <c r="A147" s="521">
        <v>72031</v>
      </c>
      <c r="B147" s="521">
        <v>6</v>
      </c>
      <c r="C147" s="521">
        <v>2</v>
      </c>
      <c r="D147" s="521">
        <v>6</v>
      </c>
      <c r="E147" s="44" t="s">
        <v>428</v>
      </c>
      <c r="F147" s="494">
        <v>2357083</v>
      </c>
      <c r="G147" s="494">
        <v>2923740</v>
      </c>
      <c r="H147" s="522">
        <f t="shared" si="2"/>
        <v>-566657</v>
      </c>
      <c r="I147" s="494">
        <v>2725984</v>
      </c>
    </row>
    <row r="148" spans="1:9" s="520" customFormat="1" ht="17.25" customHeight="1">
      <c r="A148" s="518"/>
      <c r="B148" s="518">
        <v>7</v>
      </c>
      <c r="C148" s="518">
        <v>2</v>
      </c>
      <c r="D148" s="518">
        <v>6</v>
      </c>
      <c r="E148" s="41" t="s">
        <v>429</v>
      </c>
      <c r="F148" s="519">
        <f>SUM(F149:F158)</f>
        <v>92146001</v>
      </c>
      <c r="G148" s="519">
        <f>SUM(G149:G158)</f>
        <v>106742571</v>
      </c>
      <c r="H148" s="530">
        <f t="shared" si="2"/>
        <v>-14596570</v>
      </c>
      <c r="I148" s="519">
        <f>SUM(I149:I158)</f>
        <v>81348907</v>
      </c>
    </row>
    <row r="149" spans="1:9" s="513" customFormat="1" ht="17.25" customHeight="1">
      <c r="A149" s="521">
        <v>65031</v>
      </c>
      <c r="B149" s="521">
        <v>7</v>
      </c>
      <c r="C149" s="521">
        <v>2</v>
      </c>
      <c r="D149" s="521">
        <v>6</v>
      </c>
      <c r="E149" s="44" t="s">
        <v>430</v>
      </c>
      <c r="F149" s="494">
        <v>5954297</v>
      </c>
      <c r="G149" s="494">
        <v>5950878</v>
      </c>
      <c r="H149" s="494">
        <f t="shared" si="2"/>
        <v>3419</v>
      </c>
      <c r="I149" s="494">
        <v>5830929</v>
      </c>
    </row>
    <row r="150" spans="1:9" s="513" customFormat="1" ht="17.25" customHeight="1">
      <c r="A150" s="521">
        <v>68011</v>
      </c>
      <c r="B150" s="521">
        <v>7</v>
      </c>
      <c r="C150" s="521">
        <v>2</v>
      </c>
      <c r="D150" s="521">
        <v>6</v>
      </c>
      <c r="E150" s="44" t="s">
        <v>796</v>
      </c>
      <c r="F150" s="494">
        <v>6043606</v>
      </c>
      <c r="G150" s="494">
        <v>8100041</v>
      </c>
      <c r="H150" s="522">
        <f t="shared" si="2"/>
        <v>-2056435</v>
      </c>
      <c r="I150" s="494">
        <v>7016465</v>
      </c>
    </row>
    <row r="151" spans="1:9" s="513" customFormat="1" ht="17.25" customHeight="1">
      <c r="A151" s="521">
        <v>68012</v>
      </c>
      <c r="B151" s="521">
        <v>7</v>
      </c>
      <c r="C151" s="521">
        <v>2</v>
      </c>
      <c r="D151" s="521">
        <v>6</v>
      </c>
      <c r="E151" s="44" t="s">
        <v>731</v>
      </c>
      <c r="F151" s="494">
        <v>127500</v>
      </c>
      <c r="G151" s="494">
        <v>111360</v>
      </c>
      <c r="H151" s="494">
        <f t="shared" si="2"/>
        <v>16140</v>
      </c>
      <c r="I151" s="524">
        <v>0</v>
      </c>
    </row>
    <row r="152" spans="1:9" s="513" customFormat="1" ht="17.25" customHeight="1">
      <c r="A152" s="521">
        <v>68031</v>
      </c>
      <c r="B152" s="521">
        <v>7</v>
      </c>
      <c r="C152" s="521">
        <v>2</v>
      </c>
      <c r="D152" s="521">
        <v>6</v>
      </c>
      <c r="E152" s="44" t="s">
        <v>431</v>
      </c>
      <c r="F152" s="494">
        <v>2573512</v>
      </c>
      <c r="G152" s="494">
        <v>2626973</v>
      </c>
      <c r="H152" s="522">
        <f t="shared" si="2"/>
        <v>-53461</v>
      </c>
      <c r="I152" s="494">
        <v>2297550</v>
      </c>
    </row>
    <row r="153" spans="1:9" s="513" customFormat="1" ht="17.25" customHeight="1">
      <c r="A153" s="521">
        <v>73059</v>
      </c>
      <c r="B153" s="521">
        <v>7</v>
      </c>
      <c r="C153" s="521">
        <v>2</v>
      </c>
      <c r="D153" s="521">
        <v>6</v>
      </c>
      <c r="E153" s="44" t="s">
        <v>432</v>
      </c>
      <c r="F153" s="494">
        <v>10588794</v>
      </c>
      <c r="G153" s="494">
        <v>8116939</v>
      </c>
      <c r="H153" s="494">
        <f t="shared" si="2"/>
        <v>2471855</v>
      </c>
      <c r="I153" s="494">
        <v>9533569</v>
      </c>
    </row>
    <row r="154" spans="1:9" s="513" customFormat="1" ht="17.25" customHeight="1">
      <c r="A154" s="521">
        <v>81991</v>
      </c>
      <c r="B154" s="521">
        <v>7</v>
      </c>
      <c r="C154" s="521">
        <v>2</v>
      </c>
      <c r="D154" s="521">
        <v>6</v>
      </c>
      <c r="E154" s="44" t="s">
        <v>433</v>
      </c>
      <c r="F154" s="494">
        <v>10511364</v>
      </c>
      <c r="G154" s="494">
        <v>11322765</v>
      </c>
      <c r="H154" s="522">
        <f t="shared" si="2"/>
        <v>-811401</v>
      </c>
      <c r="I154" s="494">
        <v>12285940</v>
      </c>
    </row>
    <row r="155" spans="1:9" s="513" customFormat="1" ht="17.25" customHeight="1">
      <c r="A155" s="521">
        <v>81992</v>
      </c>
      <c r="B155" s="521">
        <v>7</v>
      </c>
      <c r="C155" s="521">
        <v>2</v>
      </c>
      <c r="D155" s="521">
        <v>6</v>
      </c>
      <c r="E155" s="44" t="s">
        <v>434</v>
      </c>
      <c r="F155" s="494">
        <v>37636987</v>
      </c>
      <c r="G155" s="494">
        <v>38262474</v>
      </c>
      <c r="H155" s="522">
        <f t="shared" si="2"/>
        <v>-625487</v>
      </c>
      <c r="I155" s="494">
        <v>22804195</v>
      </c>
    </row>
    <row r="156" spans="1:9" s="513" customFormat="1" ht="17.25" customHeight="1">
      <c r="A156" s="521">
        <v>81995</v>
      </c>
      <c r="B156" s="521">
        <v>7</v>
      </c>
      <c r="C156" s="521">
        <v>2</v>
      </c>
      <c r="D156" s="521">
        <v>6</v>
      </c>
      <c r="E156" s="44" t="s">
        <v>797</v>
      </c>
      <c r="F156" s="524">
        <v>0</v>
      </c>
      <c r="G156" s="524">
        <v>0</v>
      </c>
      <c r="H156" s="524">
        <f t="shared" si="2"/>
        <v>0</v>
      </c>
      <c r="I156" s="522">
        <v>-77</v>
      </c>
    </row>
    <row r="157" spans="1:9" s="513" customFormat="1" ht="17.25" customHeight="1">
      <c r="A157" s="521">
        <v>99991</v>
      </c>
      <c r="B157" s="521">
        <v>7</v>
      </c>
      <c r="C157" s="521">
        <v>2</v>
      </c>
      <c r="D157" s="521">
        <v>6</v>
      </c>
      <c r="E157" s="44" t="s">
        <v>435</v>
      </c>
      <c r="F157" s="494">
        <v>4148941</v>
      </c>
      <c r="G157" s="494">
        <v>7378465</v>
      </c>
      <c r="H157" s="523">
        <f t="shared" si="2"/>
        <v>-3229524</v>
      </c>
      <c r="I157" s="494">
        <v>5285724</v>
      </c>
    </row>
    <row r="158" spans="1:9" s="513" customFormat="1" ht="17.25" customHeight="1">
      <c r="A158" s="521">
        <v>99993</v>
      </c>
      <c r="B158" s="521">
        <v>7</v>
      </c>
      <c r="C158" s="521">
        <v>2</v>
      </c>
      <c r="D158" s="521">
        <v>6</v>
      </c>
      <c r="E158" s="44" t="s">
        <v>436</v>
      </c>
      <c r="F158" s="494">
        <v>14561000</v>
      </c>
      <c r="G158" s="494">
        <v>24872676</v>
      </c>
      <c r="H158" s="522">
        <f t="shared" ref="H158:H192" si="3">F158-G158</f>
        <v>-10311676</v>
      </c>
      <c r="I158" s="494">
        <v>16294612</v>
      </c>
    </row>
    <row r="159" spans="1:9" s="520" customFormat="1" ht="17.25" customHeight="1">
      <c r="A159" s="518"/>
      <c r="B159" s="518">
        <v>9</v>
      </c>
      <c r="C159" s="518">
        <v>2</v>
      </c>
      <c r="D159" s="518">
        <v>6</v>
      </c>
      <c r="E159" s="41" t="s">
        <v>437</v>
      </c>
      <c r="F159" s="533">
        <f>SUM(F160:F160)</f>
        <v>0</v>
      </c>
      <c r="G159" s="533">
        <f>SUM(G160:G160)</f>
        <v>0</v>
      </c>
      <c r="H159" s="533">
        <f t="shared" si="3"/>
        <v>0</v>
      </c>
      <c r="I159" s="519">
        <f>SUM(I160:I160)</f>
        <v>48</v>
      </c>
    </row>
    <row r="160" spans="1:9" s="513" customFormat="1" ht="17.25" customHeight="1">
      <c r="A160" s="521">
        <v>99991</v>
      </c>
      <c r="B160" s="521">
        <v>9</v>
      </c>
      <c r="C160" s="521">
        <v>2</v>
      </c>
      <c r="D160" s="521">
        <v>6</v>
      </c>
      <c r="E160" s="44" t="s">
        <v>435</v>
      </c>
      <c r="F160" s="524">
        <v>0</v>
      </c>
      <c r="G160" s="524">
        <v>0</v>
      </c>
      <c r="H160" s="524">
        <f t="shared" si="3"/>
        <v>0</v>
      </c>
      <c r="I160" s="494">
        <v>48</v>
      </c>
    </row>
    <row r="161" spans="1:10" s="520" customFormat="1" ht="17.25" customHeight="1">
      <c r="A161" s="518"/>
      <c r="B161" s="518"/>
      <c r="C161" s="518">
        <v>3</v>
      </c>
      <c r="D161" s="518">
        <v>6</v>
      </c>
      <c r="E161" s="41" t="s">
        <v>543</v>
      </c>
      <c r="F161" s="519">
        <f>F162+F167+F175+F192+F199+F208+F212</f>
        <v>133491541</v>
      </c>
      <c r="G161" s="519">
        <f>G162+G167+G175+G192+G199+G208+G212</f>
        <v>131207934</v>
      </c>
      <c r="H161" s="519">
        <f t="shared" si="3"/>
        <v>2283607</v>
      </c>
      <c r="I161" s="519">
        <f>I162+I167+I175+I192+I199+I208+I212</f>
        <v>110332561</v>
      </c>
      <c r="J161" s="528"/>
    </row>
    <row r="162" spans="1:10" s="520" customFormat="1" ht="17.25" customHeight="1">
      <c r="A162" s="518"/>
      <c r="B162" s="518">
        <v>1</v>
      </c>
      <c r="C162" s="518">
        <v>3</v>
      </c>
      <c r="D162" s="518">
        <v>6</v>
      </c>
      <c r="E162" s="41" t="s">
        <v>438</v>
      </c>
      <c r="F162" s="519">
        <f>SUM(F163:F166)</f>
        <v>673740</v>
      </c>
      <c r="G162" s="519">
        <f>SUM(G163:G166)</f>
        <v>549498</v>
      </c>
      <c r="H162" s="519">
        <f t="shared" si="3"/>
        <v>124242</v>
      </c>
      <c r="I162" s="519">
        <f>SUM(I163:I166)</f>
        <v>6824971</v>
      </c>
    </row>
    <row r="163" spans="1:10" s="513" customFormat="1" ht="17.25" customHeight="1">
      <c r="A163" s="521">
        <v>75011</v>
      </c>
      <c r="B163" s="521">
        <v>1</v>
      </c>
      <c r="C163" s="521">
        <v>3</v>
      </c>
      <c r="D163" s="521">
        <v>6</v>
      </c>
      <c r="E163" s="44" t="s">
        <v>798</v>
      </c>
      <c r="F163" s="494">
        <v>481400</v>
      </c>
      <c r="G163" s="494">
        <v>365376</v>
      </c>
      <c r="H163" s="494">
        <f t="shared" si="3"/>
        <v>116024</v>
      </c>
      <c r="I163" s="494">
        <v>6628412</v>
      </c>
    </row>
    <row r="164" spans="1:10" s="513" customFormat="1" ht="20.100000000000001" hidden="1" customHeight="1">
      <c r="A164" s="521">
        <v>75012</v>
      </c>
      <c r="B164" s="521">
        <v>1</v>
      </c>
      <c r="C164" s="521">
        <v>3</v>
      </c>
      <c r="D164" s="521">
        <v>6</v>
      </c>
      <c r="E164" s="44" t="s">
        <v>439</v>
      </c>
      <c r="F164" s="524"/>
      <c r="G164" s="524"/>
      <c r="H164" s="494">
        <f t="shared" si="3"/>
        <v>0</v>
      </c>
      <c r="I164" s="524"/>
    </row>
    <row r="165" spans="1:10" s="513" customFormat="1" ht="20.100000000000001" hidden="1" customHeight="1">
      <c r="A165" s="521">
        <v>75013</v>
      </c>
      <c r="B165" s="521">
        <v>1</v>
      </c>
      <c r="C165" s="521">
        <v>3</v>
      </c>
      <c r="D165" s="521">
        <v>6</v>
      </c>
      <c r="E165" s="44" t="s">
        <v>440</v>
      </c>
      <c r="F165" s="524"/>
      <c r="G165" s="524"/>
      <c r="H165" s="494">
        <f t="shared" si="3"/>
        <v>0</v>
      </c>
      <c r="I165" s="524"/>
    </row>
    <row r="166" spans="1:10" s="513" customFormat="1" ht="17.25" customHeight="1">
      <c r="A166" s="521">
        <v>75019</v>
      </c>
      <c r="B166" s="521">
        <v>1</v>
      </c>
      <c r="C166" s="521">
        <v>3</v>
      </c>
      <c r="D166" s="521">
        <v>6</v>
      </c>
      <c r="E166" s="44" t="s">
        <v>609</v>
      </c>
      <c r="F166" s="494">
        <v>192340</v>
      </c>
      <c r="G166" s="494">
        <v>184122</v>
      </c>
      <c r="H166" s="494">
        <f t="shared" si="3"/>
        <v>8218</v>
      </c>
      <c r="I166" s="494">
        <v>196559</v>
      </c>
    </row>
    <row r="167" spans="1:10" s="520" customFormat="1" ht="17.25" customHeight="1">
      <c r="A167" s="518"/>
      <c r="B167" s="518">
        <v>2</v>
      </c>
      <c r="C167" s="518">
        <v>3</v>
      </c>
      <c r="D167" s="518">
        <v>6</v>
      </c>
      <c r="E167" s="41" t="s">
        <v>441</v>
      </c>
      <c r="F167" s="519">
        <f>SUM(F168:F174)</f>
        <v>8492034</v>
      </c>
      <c r="G167" s="519">
        <f>SUM(G168:G174)</f>
        <v>8466426</v>
      </c>
      <c r="H167" s="519">
        <f>F167-G167</f>
        <v>25608</v>
      </c>
      <c r="I167" s="519">
        <f>SUM(I168:I174)</f>
        <v>11125461</v>
      </c>
    </row>
    <row r="168" spans="1:10" s="513" customFormat="1" ht="17.25" customHeight="1">
      <c r="A168" s="521">
        <v>75021</v>
      </c>
      <c r="B168" s="521">
        <v>2</v>
      </c>
      <c r="C168" s="521">
        <v>3</v>
      </c>
      <c r="D168" s="521">
        <v>6</v>
      </c>
      <c r="E168" s="44" t="s">
        <v>799</v>
      </c>
      <c r="F168" s="494">
        <v>91600</v>
      </c>
      <c r="G168" s="494">
        <v>114109</v>
      </c>
      <c r="H168" s="522">
        <f t="shared" si="3"/>
        <v>-22509</v>
      </c>
      <c r="I168" s="494">
        <v>73710</v>
      </c>
    </row>
    <row r="169" spans="1:10" s="513" customFormat="1" ht="17.25" customHeight="1">
      <c r="A169" s="521">
        <v>75022</v>
      </c>
      <c r="B169" s="521">
        <v>2</v>
      </c>
      <c r="C169" s="521">
        <v>3</v>
      </c>
      <c r="D169" s="521">
        <v>6</v>
      </c>
      <c r="E169" s="44" t="s">
        <v>800</v>
      </c>
      <c r="F169" s="494">
        <v>2660194</v>
      </c>
      <c r="G169" s="494">
        <v>3279637</v>
      </c>
      <c r="H169" s="522">
        <f>F169-G169</f>
        <v>-619443</v>
      </c>
      <c r="I169" s="494">
        <v>3692944</v>
      </c>
    </row>
    <row r="170" spans="1:10" s="513" customFormat="1" ht="17.25" customHeight="1">
      <c r="A170" s="521">
        <v>75023</v>
      </c>
      <c r="B170" s="521">
        <v>2</v>
      </c>
      <c r="C170" s="521">
        <v>3</v>
      </c>
      <c r="D170" s="521">
        <v>6</v>
      </c>
      <c r="E170" s="44" t="s">
        <v>442</v>
      </c>
      <c r="F170" s="494">
        <v>145000</v>
      </c>
      <c r="G170" s="494">
        <v>104388</v>
      </c>
      <c r="H170" s="494">
        <f>F170-G170</f>
        <v>40612</v>
      </c>
      <c r="I170" s="494">
        <v>120066</v>
      </c>
    </row>
    <row r="171" spans="1:10" s="513" customFormat="1" ht="17.25" customHeight="1">
      <c r="A171" s="521">
        <v>75024</v>
      </c>
      <c r="B171" s="521">
        <v>2</v>
      </c>
      <c r="C171" s="521">
        <v>3</v>
      </c>
      <c r="D171" s="521">
        <v>6</v>
      </c>
      <c r="E171" s="44" t="s">
        <v>443</v>
      </c>
      <c r="F171" s="494">
        <v>2020000</v>
      </c>
      <c r="G171" s="494">
        <v>1908566</v>
      </c>
      <c r="H171" s="494">
        <f t="shared" si="3"/>
        <v>111434</v>
      </c>
      <c r="I171" s="494">
        <v>3387383</v>
      </c>
    </row>
    <row r="172" spans="1:10" s="513" customFormat="1" ht="17.25" customHeight="1">
      <c r="A172" s="521">
        <v>75025</v>
      </c>
      <c r="B172" s="521">
        <v>2</v>
      </c>
      <c r="C172" s="521">
        <v>3</v>
      </c>
      <c r="D172" s="521">
        <v>6</v>
      </c>
      <c r="E172" s="44" t="s">
        <v>801</v>
      </c>
      <c r="F172" s="494">
        <v>480300</v>
      </c>
      <c r="G172" s="494">
        <v>317209</v>
      </c>
      <c r="H172" s="494">
        <f t="shared" si="3"/>
        <v>163091</v>
      </c>
      <c r="I172" s="494">
        <v>486721</v>
      </c>
    </row>
    <row r="173" spans="1:10" s="513" customFormat="1" ht="17.25" customHeight="1">
      <c r="A173" s="521">
        <v>75026</v>
      </c>
      <c r="B173" s="521">
        <v>2</v>
      </c>
      <c r="C173" s="521">
        <v>3</v>
      </c>
      <c r="D173" s="521">
        <v>6</v>
      </c>
      <c r="E173" s="44" t="s">
        <v>443</v>
      </c>
      <c r="F173" s="494">
        <v>3000000</v>
      </c>
      <c r="G173" s="494">
        <v>2424368</v>
      </c>
      <c r="H173" s="494">
        <f t="shared" si="3"/>
        <v>575632</v>
      </c>
      <c r="I173" s="494">
        <v>3091778</v>
      </c>
    </row>
    <row r="174" spans="1:10" s="513" customFormat="1" ht="17.25" customHeight="1">
      <c r="A174" s="521">
        <v>75029</v>
      </c>
      <c r="B174" s="521">
        <v>2</v>
      </c>
      <c r="C174" s="521">
        <v>3</v>
      </c>
      <c r="D174" s="521">
        <v>6</v>
      </c>
      <c r="E174" s="44" t="s">
        <v>444</v>
      </c>
      <c r="F174" s="494">
        <v>94940</v>
      </c>
      <c r="G174" s="494">
        <v>318149</v>
      </c>
      <c r="H174" s="522">
        <f t="shared" si="3"/>
        <v>-223209</v>
      </c>
      <c r="I174" s="494">
        <v>272859</v>
      </c>
    </row>
    <row r="175" spans="1:10" s="520" customFormat="1" ht="17.25" customHeight="1">
      <c r="A175" s="518"/>
      <c r="B175" s="518">
        <v>3</v>
      </c>
      <c r="C175" s="518">
        <v>3</v>
      </c>
      <c r="D175" s="518">
        <v>6</v>
      </c>
      <c r="E175" s="41" t="s">
        <v>445</v>
      </c>
      <c r="F175" s="519">
        <f>SUM(F176:F191)</f>
        <v>34492455</v>
      </c>
      <c r="G175" s="519">
        <f>SUM(G176:G191)</f>
        <v>32041081</v>
      </c>
      <c r="H175" s="519">
        <f t="shared" si="3"/>
        <v>2451374</v>
      </c>
      <c r="I175" s="519">
        <f>SUM(I176:I191)</f>
        <v>21963283</v>
      </c>
    </row>
    <row r="176" spans="1:10" s="513" customFormat="1" ht="20.100000000000001" hidden="1" customHeight="1">
      <c r="A176" s="521">
        <v>69012</v>
      </c>
      <c r="B176" s="521">
        <v>3</v>
      </c>
      <c r="C176" s="521">
        <v>3</v>
      </c>
      <c r="D176" s="521">
        <v>6</v>
      </c>
      <c r="E176" s="44" t="s">
        <v>446</v>
      </c>
      <c r="F176" s="524"/>
      <c r="G176" s="524"/>
      <c r="H176" s="524">
        <f t="shared" si="3"/>
        <v>0</v>
      </c>
      <c r="I176" s="494"/>
    </row>
    <row r="177" spans="1:9" s="513" customFormat="1" ht="18.75" hidden="1" customHeight="1">
      <c r="A177" s="521">
        <v>69022</v>
      </c>
      <c r="B177" s="521">
        <v>3</v>
      </c>
      <c r="C177" s="521">
        <v>3</v>
      </c>
      <c r="D177" s="521">
        <v>6</v>
      </c>
      <c r="E177" s="44" t="s">
        <v>447</v>
      </c>
      <c r="F177" s="524"/>
      <c r="G177" s="524"/>
      <c r="H177" s="522">
        <f t="shared" si="3"/>
        <v>0</v>
      </c>
      <c r="I177" s="524"/>
    </row>
    <row r="178" spans="1:9" s="513" customFormat="1" ht="18.75" hidden="1" customHeight="1">
      <c r="A178" s="521">
        <v>69023</v>
      </c>
      <c r="B178" s="521">
        <v>3</v>
      </c>
      <c r="C178" s="521">
        <v>3</v>
      </c>
      <c r="D178" s="521">
        <v>6</v>
      </c>
      <c r="E178" s="44" t="s">
        <v>448</v>
      </c>
      <c r="F178" s="524"/>
      <c r="G178" s="524"/>
      <c r="H178" s="522">
        <f t="shared" si="3"/>
        <v>0</v>
      </c>
      <c r="I178" s="524"/>
    </row>
    <row r="179" spans="1:9" s="513" customFormat="1" ht="17.25" customHeight="1">
      <c r="A179" s="521">
        <v>75032</v>
      </c>
      <c r="B179" s="521">
        <v>3</v>
      </c>
      <c r="C179" s="521">
        <v>3</v>
      </c>
      <c r="D179" s="521">
        <v>6</v>
      </c>
      <c r="E179" s="44" t="s">
        <v>610</v>
      </c>
      <c r="F179" s="494">
        <v>3224015</v>
      </c>
      <c r="G179" s="494">
        <v>1967167</v>
      </c>
      <c r="H179" s="494">
        <f t="shared" si="3"/>
        <v>1256848</v>
      </c>
      <c r="I179" s="494">
        <v>2428727</v>
      </c>
    </row>
    <row r="180" spans="1:9" s="513" customFormat="1" ht="17.25" customHeight="1">
      <c r="A180" s="521">
        <v>75035</v>
      </c>
      <c r="B180" s="521">
        <v>3</v>
      </c>
      <c r="C180" s="521">
        <v>3</v>
      </c>
      <c r="D180" s="521">
        <v>6</v>
      </c>
      <c r="E180" s="44" t="s">
        <v>802</v>
      </c>
      <c r="F180" s="524">
        <v>0</v>
      </c>
      <c r="G180" s="494">
        <v>890567</v>
      </c>
      <c r="H180" s="522">
        <f t="shared" si="3"/>
        <v>-890567</v>
      </c>
      <c r="I180" s="494">
        <v>805969</v>
      </c>
    </row>
    <row r="181" spans="1:9" s="513" customFormat="1" ht="17.25" customHeight="1">
      <c r="A181" s="521">
        <v>75041</v>
      </c>
      <c r="B181" s="521">
        <v>3</v>
      </c>
      <c r="C181" s="521">
        <v>3</v>
      </c>
      <c r="D181" s="521">
        <v>6</v>
      </c>
      <c r="E181" s="44" t="s">
        <v>449</v>
      </c>
      <c r="F181" s="494">
        <v>1214739</v>
      </c>
      <c r="G181" s="494">
        <v>1504849</v>
      </c>
      <c r="H181" s="522">
        <f t="shared" si="3"/>
        <v>-290110</v>
      </c>
      <c r="I181" s="494">
        <v>1059013</v>
      </c>
    </row>
    <row r="182" spans="1:9" s="513" customFormat="1" ht="17.25" customHeight="1">
      <c r="A182" s="521">
        <v>75042</v>
      </c>
      <c r="B182" s="521">
        <v>3</v>
      </c>
      <c r="C182" s="521">
        <v>3</v>
      </c>
      <c r="D182" s="521">
        <v>6</v>
      </c>
      <c r="E182" s="44" t="s">
        <v>618</v>
      </c>
      <c r="F182" s="524">
        <v>0</v>
      </c>
      <c r="G182" s="494">
        <v>58506</v>
      </c>
      <c r="H182" s="522">
        <f t="shared" si="3"/>
        <v>-58506</v>
      </c>
      <c r="I182" s="494">
        <v>22889</v>
      </c>
    </row>
    <row r="183" spans="1:9" s="513" customFormat="1" ht="17.25" customHeight="1">
      <c r="A183" s="521">
        <v>75051</v>
      </c>
      <c r="B183" s="521">
        <v>3</v>
      </c>
      <c r="C183" s="521">
        <v>3</v>
      </c>
      <c r="D183" s="521">
        <v>6</v>
      </c>
      <c r="E183" s="44" t="s">
        <v>450</v>
      </c>
      <c r="F183" s="494">
        <v>2486213</v>
      </c>
      <c r="G183" s="494">
        <v>2682521</v>
      </c>
      <c r="H183" s="522">
        <f t="shared" si="3"/>
        <v>-196308</v>
      </c>
      <c r="I183" s="494">
        <v>2294740</v>
      </c>
    </row>
    <row r="184" spans="1:9" s="513" customFormat="1" ht="17.25" customHeight="1">
      <c r="A184" s="521">
        <v>75991</v>
      </c>
      <c r="B184" s="521">
        <v>3</v>
      </c>
      <c r="C184" s="521">
        <v>3</v>
      </c>
      <c r="D184" s="521">
        <v>6</v>
      </c>
      <c r="E184" s="44" t="s">
        <v>451</v>
      </c>
      <c r="F184" s="494">
        <v>772870</v>
      </c>
      <c r="G184" s="494">
        <v>1080383</v>
      </c>
      <c r="H184" s="523">
        <f t="shared" si="3"/>
        <v>-307513</v>
      </c>
      <c r="I184" s="494">
        <v>622001</v>
      </c>
    </row>
    <row r="185" spans="1:9" s="513" customFormat="1" ht="17.25" customHeight="1">
      <c r="A185" s="521">
        <v>75999</v>
      </c>
      <c r="B185" s="521">
        <v>3</v>
      </c>
      <c r="C185" s="521">
        <v>3</v>
      </c>
      <c r="D185" s="521">
        <v>6</v>
      </c>
      <c r="E185" s="44" t="s">
        <v>452</v>
      </c>
      <c r="F185" s="494">
        <v>4066618</v>
      </c>
      <c r="G185" s="494">
        <v>4356016</v>
      </c>
      <c r="H185" s="522">
        <f t="shared" si="3"/>
        <v>-289398</v>
      </c>
      <c r="I185" s="494">
        <v>4122872</v>
      </c>
    </row>
    <row r="186" spans="1:9" s="513" customFormat="1" ht="17.25" customHeight="1">
      <c r="A186" s="521">
        <v>99012</v>
      </c>
      <c r="B186" s="521">
        <v>3</v>
      </c>
      <c r="C186" s="521">
        <v>3</v>
      </c>
      <c r="D186" s="521">
        <v>6</v>
      </c>
      <c r="E186" s="44" t="s">
        <v>803</v>
      </c>
      <c r="F186" s="524">
        <v>0</v>
      </c>
      <c r="G186" s="494">
        <v>18591</v>
      </c>
      <c r="H186" s="522">
        <f t="shared" si="3"/>
        <v>-18591</v>
      </c>
      <c r="I186" s="494">
        <v>12384</v>
      </c>
    </row>
    <row r="187" spans="1:9" s="513" customFormat="1" ht="17.25" customHeight="1">
      <c r="A187" s="521">
        <v>99013</v>
      </c>
      <c r="B187" s="521">
        <v>3</v>
      </c>
      <c r="C187" s="521">
        <v>3</v>
      </c>
      <c r="D187" s="521">
        <v>6</v>
      </c>
      <c r="E187" s="44" t="s">
        <v>453</v>
      </c>
      <c r="F187" s="524">
        <v>0</v>
      </c>
      <c r="G187" s="494">
        <v>1500</v>
      </c>
      <c r="H187" s="522">
        <f t="shared" si="3"/>
        <v>-1500</v>
      </c>
      <c r="I187" s="522">
        <v>-1809</v>
      </c>
    </row>
    <row r="188" spans="1:9" s="513" customFormat="1" ht="17.25" customHeight="1">
      <c r="A188" s="521">
        <v>99042</v>
      </c>
      <c r="B188" s="521">
        <v>3</v>
      </c>
      <c r="C188" s="521">
        <v>3</v>
      </c>
      <c r="D188" s="521">
        <v>6</v>
      </c>
      <c r="E188" s="44" t="s">
        <v>454</v>
      </c>
      <c r="F188" s="494">
        <v>200000</v>
      </c>
      <c r="G188" s="494">
        <v>1011093</v>
      </c>
      <c r="H188" s="522">
        <f t="shared" si="3"/>
        <v>-811093</v>
      </c>
      <c r="I188" s="494">
        <v>531895</v>
      </c>
    </row>
    <row r="189" spans="1:9" s="513" customFormat="1" ht="17.25" customHeight="1">
      <c r="A189" s="521">
        <v>99043</v>
      </c>
      <c r="B189" s="521">
        <v>3</v>
      </c>
      <c r="C189" s="521">
        <v>3</v>
      </c>
      <c r="D189" s="521">
        <v>6</v>
      </c>
      <c r="E189" s="44" t="s">
        <v>732</v>
      </c>
      <c r="F189" s="524">
        <v>0</v>
      </c>
      <c r="G189" s="522">
        <v>-148269</v>
      </c>
      <c r="H189" s="494">
        <f t="shared" si="3"/>
        <v>148269</v>
      </c>
      <c r="I189" s="524">
        <v>0</v>
      </c>
    </row>
    <row r="190" spans="1:9" s="513" customFormat="1" ht="17.25" customHeight="1">
      <c r="A190" s="521">
        <v>99993</v>
      </c>
      <c r="B190" s="521">
        <v>3</v>
      </c>
      <c r="C190" s="521">
        <v>3</v>
      </c>
      <c r="D190" s="521">
        <v>6</v>
      </c>
      <c r="E190" s="44" t="s">
        <v>455</v>
      </c>
      <c r="F190" s="494">
        <v>22528000</v>
      </c>
      <c r="G190" s="494">
        <v>18646434</v>
      </c>
      <c r="H190" s="494">
        <f t="shared" si="3"/>
        <v>3881566</v>
      </c>
      <c r="I190" s="494">
        <v>10152103</v>
      </c>
    </row>
    <row r="191" spans="1:9" s="513" customFormat="1" ht="17.25" customHeight="1">
      <c r="A191" s="521">
        <v>99995</v>
      </c>
      <c r="B191" s="521">
        <v>3</v>
      </c>
      <c r="C191" s="521">
        <v>3</v>
      </c>
      <c r="D191" s="521">
        <v>6</v>
      </c>
      <c r="E191" s="44" t="s">
        <v>804</v>
      </c>
      <c r="F191" s="524">
        <v>0</v>
      </c>
      <c r="G191" s="522">
        <v>-28277</v>
      </c>
      <c r="H191" s="494">
        <f t="shared" si="3"/>
        <v>28277</v>
      </c>
      <c r="I191" s="522">
        <v>-87501</v>
      </c>
    </row>
    <row r="192" spans="1:9" s="520" customFormat="1" ht="17.25" customHeight="1">
      <c r="A192" s="518"/>
      <c r="B192" s="518">
        <v>4</v>
      </c>
      <c r="C192" s="518">
        <v>3</v>
      </c>
      <c r="D192" s="518">
        <v>6</v>
      </c>
      <c r="E192" s="41" t="s">
        <v>456</v>
      </c>
      <c r="F192" s="519">
        <f>SUM(F193:F198)</f>
        <v>7378024</v>
      </c>
      <c r="G192" s="519">
        <f>SUM(G193:G198)</f>
        <v>7156951</v>
      </c>
      <c r="H192" s="519">
        <f t="shared" si="3"/>
        <v>221073</v>
      </c>
      <c r="I192" s="519">
        <f>SUM(I193:I198)</f>
        <v>6996245</v>
      </c>
    </row>
    <row r="193" spans="1:9" s="513" customFormat="1" ht="17.25" customHeight="1">
      <c r="A193" s="521">
        <v>72031</v>
      </c>
      <c r="B193" s="521">
        <v>4</v>
      </c>
      <c r="C193" s="521">
        <v>3</v>
      </c>
      <c r="D193" s="521">
        <v>6</v>
      </c>
      <c r="E193" s="44" t="s">
        <v>428</v>
      </c>
      <c r="F193" s="494">
        <v>16000</v>
      </c>
      <c r="G193" s="494">
        <v>15751</v>
      </c>
      <c r="H193" s="494">
        <f t="shared" ref="H193:H229" si="4">F193-G193</f>
        <v>249</v>
      </c>
      <c r="I193" s="494">
        <v>6059</v>
      </c>
    </row>
    <row r="194" spans="1:9" s="513" customFormat="1" ht="17.25" customHeight="1">
      <c r="A194" s="521">
        <v>74011</v>
      </c>
      <c r="B194" s="521">
        <v>4</v>
      </c>
      <c r="C194" s="521">
        <v>3</v>
      </c>
      <c r="D194" s="521">
        <v>6</v>
      </c>
      <c r="E194" s="44" t="s">
        <v>457</v>
      </c>
      <c r="F194" s="494">
        <v>384927</v>
      </c>
      <c r="G194" s="494">
        <v>257481</v>
      </c>
      <c r="H194" s="494">
        <f t="shared" si="4"/>
        <v>127446</v>
      </c>
      <c r="I194" s="494">
        <v>264685</v>
      </c>
    </row>
    <row r="195" spans="1:9" s="513" customFormat="1" ht="17.25" customHeight="1">
      <c r="A195" s="521">
        <v>74012</v>
      </c>
      <c r="B195" s="521">
        <v>4</v>
      </c>
      <c r="C195" s="521">
        <v>3</v>
      </c>
      <c r="D195" s="521">
        <v>6</v>
      </c>
      <c r="E195" s="44" t="s">
        <v>458</v>
      </c>
      <c r="F195" s="494">
        <v>2526361</v>
      </c>
      <c r="G195" s="494">
        <v>2341844</v>
      </c>
      <c r="H195" s="494">
        <f t="shared" si="4"/>
        <v>184517</v>
      </c>
      <c r="I195" s="494">
        <v>1989135</v>
      </c>
    </row>
    <row r="196" spans="1:9" s="513" customFormat="1" ht="17.25" customHeight="1">
      <c r="A196" s="521">
        <v>74013</v>
      </c>
      <c r="B196" s="521">
        <v>4</v>
      </c>
      <c r="C196" s="521">
        <v>3</v>
      </c>
      <c r="D196" s="521">
        <v>6</v>
      </c>
      <c r="E196" s="44" t="s">
        <v>459</v>
      </c>
      <c r="F196" s="494">
        <v>1799094</v>
      </c>
      <c r="G196" s="494">
        <v>2086572</v>
      </c>
      <c r="H196" s="522">
        <f t="shared" si="4"/>
        <v>-287478</v>
      </c>
      <c r="I196" s="494">
        <v>2484895</v>
      </c>
    </row>
    <row r="197" spans="1:9" s="513" customFormat="1" ht="17.25" customHeight="1">
      <c r="A197" s="521">
        <v>74023</v>
      </c>
      <c r="B197" s="521">
        <v>4</v>
      </c>
      <c r="C197" s="521">
        <v>3</v>
      </c>
      <c r="D197" s="521">
        <v>6</v>
      </c>
      <c r="E197" s="44" t="s">
        <v>460</v>
      </c>
      <c r="F197" s="494">
        <v>2561242</v>
      </c>
      <c r="G197" s="494">
        <v>2241858</v>
      </c>
      <c r="H197" s="494">
        <f t="shared" si="4"/>
        <v>319384</v>
      </c>
      <c r="I197" s="494">
        <v>2176255</v>
      </c>
    </row>
    <row r="198" spans="1:9" s="513" customFormat="1" ht="17.25" customHeight="1">
      <c r="A198" s="521">
        <v>74991</v>
      </c>
      <c r="B198" s="521">
        <v>4</v>
      </c>
      <c r="C198" s="521">
        <v>3</v>
      </c>
      <c r="D198" s="521">
        <v>6</v>
      </c>
      <c r="E198" s="44" t="s">
        <v>461</v>
      </c>
      <c r="F198" s="494">
        <v>90400</v>
      </c>
      <c r="G198" s="494">
        <v>213445</v>
      </c>
      <c r="H198" s="522">
        <f t="shared" si="4"/>
        <v>-123045</v>
      </c>
      <c r="I198" s="494">
        <v>75216</v>
      </c>
    </row>
    <row r="199" spans="1:9" s="520" customFormat="1" ht="17.25" customHeight="1">
      <c r="A199" s="518"/>
      <c r="B199" s="518">
        <v>5</v>
      </c>
      <c r="C199" s="518">
        <v>3</v>
      </c>
      <c r="D199" s="518">
        <v>6</v>
      </c>
      <c r="E199" s="41" t="s">
        <v>462</v>
      </c>
      <c r="F199" s="519">
        <f>SUM(F200:F207)</f>
        <v>75926526</v>
      </c>
      <c r="G199" s="519">
        <f>SUM(G200:G207)</f>
        <v>77945429</v>
      </c>
      <c r="H199" s="525">
        <f>F199-G199</f>
        <v>-2018903</v>
      </c>
      <c r="I199" s="519">
        <f>SUM(I200:I207)</f>
        <v>58899543</v>
      </c>
    </row>
    <row r="200" spans="1:9" s="513" customFormat="1" ht="17.25" customHeight="1">
      <c r="A200" s="521">
        <v>75061</v>
      </c>
      <c r="B200" s="521">
        <v>5</v>
      </c>
      <c r="C200" s="521">
        <v>3</v>
      </c>
      <c r="D200" s="521">
        <v>6</v>
      </c>
      <c r="E200" s="44" t="s">
        <v>463</v>
      </c>
      <c r="F200" s="494">
        <v>49509916</v>
      </c>
      <c r="G200" s="494">
        <v>49436388</v>
      </c>
      <c r="H200" s="494">
        <f t="shared" si="4"/>
        <v>73528</v>
      </c>
      <c r="I200" s="494">
        <v>38433558</v>
      </c>
    </row>
    <row r="201" spans="1:9" s="513" customFormat="1" ht="17.25" customHeight="1">
      <c r="A201" s="521">
        <v>75062</v>
      </c>
      <c r="B201" s="521">
        <v>5</v>
      </c>
      <c r="C201" s="521">
        <v>3</v>
      </c>
      <c r="D201" s="521">
        <v>6</v>
      </c>
      <c r="E201" s="44" t="s">
        <v>464</v>
      </c>
      <c r="F201" s="494">
        <v>16050606</v>
      </c>
      <c r="G201" s="494">
        <v>14877781</v>
      </c>
      <c r="H201" s="522">
        <f t="shared" si="4"/>
        <v>1172825</v>
      </c>
      <c r="I201" s="494">
        <v>8694561</v>
      </c>
    </row>
    <row r="202" spans="1:9" s="513" customFormat="1" ht="17.25" customHeight="1">
      <c r="A202" s="521">
        <v>75063</v>
      </c>
      <c r="B202" s="521">
        <v>5</v>
      </c>
      <c r="C202" s="521">
        <v>3</v>
      </c>
      <c r="D202" s="521">
        <v>6</v>
      </c>
      <c r="E202" s="44" t="s">
        <v>465</v>
      </c>
      <c r="F202" s="494">
        <v>1195500</v>
      </c>
      <c r="G202" s="494">
        <v>722054</v>
      </c>
      <c r="H202" s="494">
        <f t="shared" si="4"/>
        <v>473446</v>
      </c>
      <c r="I202" s="494">
        <v>665937</v>
      </c>
    </row>
    <row r="203" spans="1:9" s="513" customFormat="1" ht="17.25" customHeight="1">
      <c r="A203" s="521">
        <v>75064</v>
      </c>
      <c r="B203" s="521">
        <v>5</v>
      </c>
      <c r="C203" s="521">
        <v>3</v>
      </c>
      <c r="D203" s="521">
        <v>6</v>
      </c>
      <c r="E203" s="44" t="s">
        <v>466</v>
      </c>
      <c r="F203" s="494">
        <v>7420504</v>
      </c>
      <c r="G203" s="494">
        <v>10055465</v>
      </c>
      <c r="H203" s="522">
        <f t="shared" si="4"/>
        <v>-2634961</v>
      </c>
      <c r="I203" s="494">
        <v>6345296</v>
      </c>
    </row>
    <row r="204" spans="1:9" s="513" customFormat="1" ht="17.25" customHeight="1">
      <c r="A204" s="521">
        <v>75065</v>
      </c>
      <c r="B204" s="521">
        <v>5</v>
      </c>
      <c r="C204" s="521">
        <v>3</v>
      </c>
      <c r="D204" s="521">
        <v>6</v>
      </c>
      <c r="E204" s="44" t="s">
        <v>619</v>
      </c>
      <c r="F204" s="524">
        <v>0</v>
      </c>
      <c r="G204" s="494">
        <v>1953903</v>
      </c>
      <c r="H204" s="522">
        <f t="shared" si="4"/>
        <v>-1953903</v>
      </c>
      <c r="I204" s="494">
        <v>3127076</v>
      </c>
    </row>
    <row r="205" spans="1:9" s="513" customFormat="1" ht="17.25" customHeight="1">
      <c r="A205" s="521">
        <v>75066</v>
      </c>
      <c r="B205" s="521">
        <v>5</v>
      </c>
      <c r="C205" s="521">
        <v>3</v>
      </c>
      <c r="D205" s="521">
        <v>6</v>
      </c>
      <c r="E205" s="44" t="s">
        <v>620</v>
      </c>
      <c r="F205" s="524">
        <v>0</v>
      </c>
      <c r="G205" s="494">
        <v>794860</v>
      </c>
      <c r="H205" s="522">
        <f t="shared" si="4"/>
        <v>-794860</v>
      </c>
      <c r="I205" s="494">
        <v>1409831</v>
      </c>
    </row>
    <row r="206" spans="1:9" s="513" customFormat="1" ht="17.25" customHeight="1">
      <c r="A206" s="521">
        <v>75067</v>
      </c>
      <c r="B206" s="521">
        <v>5</v>
      </c>
      <c r="C206" s="521">
        <v>3</v>
      </c>
      <c r="D206" s="521">
        <v>6</v>
      </c>
      <c r="E206" s="44" t="s">
        <v>621</v>
      </c>
      <c r="F206" s="524">
        <v>0</v>
      </c>
      <c r="G206" s="494">
        <v>9989</v>
      </c>
      <c r="H206" s="522">
        <f t="shared" si="4"/>
        <v>-9989</v>
      </c>
      <c r="I206" s="494">
        <v>57184</v>
      </c>
    </row>
    <row r="207" spans="1:9" s="513" customFormat="1" ht="17.25" customHeight="1">
      <c r="A207" s="521">
        <v>75068</v>
      </c>
      <c r="B207" s="521">
        <v>5</v>
      </c>
      <c r="C207" s="521">
        <v>3</v>
      </c>
      <c r="D207" s="521">
        <v>6</v>
      </c>
      <c r="E207" s="44" t="s">
        <v>622</v>
      </c>
      <c r="F207" s="494">
        <v>1750000</v>
      </c>
      <c r="G207" s="494">
        <v>94989</v>
      </c>
      <c r="H207" s="494">
        <f t="shared" si="4"/>
        <v>1655011</v>
      </c>
      <c r="I207" s="494">
        <v>166100</v>
      </c>
    </row>
    <row r="208" spans="1:9" s="520" customFormat="1" ht="17.25" customHeight="1">
      <c r="A208" s="518"/>
      <c r="B208" s="518">
        <v>6</v>
      </c>
      <c r="C208" s="518">
        <v>3</v>
      </c>
      <c r="D208" s="518">
        <v>6</v>
      </c>
      <c r="E208" s="41" t="s">
        <v>467</v>
      </c>
      <c r="F208" s="519">
        <f>SUM(F209:F211)</f>
        <v>3365152</v>
      </c>
      <c r="G208" s="519">
        <f>SUM(G209:G211)</f>
        <v>1838838</v>
      </c>
      <c r="H208" s="519">
        <f t="shared" si="4"/>
        <v>1526314</v>
      </c>
      <c r="I208" s="519">
        <f>SUM(I209:I211)</f>
        <v>1028515</v>
      </c>
    </row>
    <row r="209" spans="1:9" s="513" customFormat="1" ht="17.25" customHeight="1">
      <c r="A209" s="521">
        <v>75071</v>
      </c>
      <c r="B209" s="521">
        <v>6</v>
      </c>
      <c r="C209" s="521">
        <v>3</v>
      </c>
      <c r="D209" s="521">
        <v>6</v>
      </c>
      <c r="E209" s="44" t="s">
        <v>468</v>
      </c>
      <c r="F209" s="494">
        <v>19000</v>
      </c>
      <c r="G209" s="494">
        <v>36888</v>
      </c>
      <c r="H209" s="523">
        <f t="shared" si="4"/>
        <v>-17888</v>
      </c>
      <c r="I209" s="494">
        <v>48403</v>
      </c>
    </row>
    <row r="210" spans="1:9" s="513" customFormat="1" ht="17.25" customHeight="1">
      <c r="A210" s="521">
        <v>75072</v>
      </c>
      <c r="B210" s="521">
        <v>6</v>
      </c>
      <c r="C210" s="521">
        <v>3</v>
      </c>
      <c r="D210" s="521">
        <v>6</v>
      </c>
      <c r="E210" s="44" t="s">
        <v>469</v>
      </c>
      <c r="F210" s="494">
        <v>186063</v>
      </c>
      <c r="G210" s="494">
        <v>3373</v>
      </c>
      <c r="H210" s="494">
        <f t="shared" si="4"/>
        <v>182690</v>
      </c>
      <c r="I210" s="494">
        <v>82407</v>
      </c>
    </row>
    <row r="211" spans="1:9" s="513" customFormat="1" ht="17.25" customHeight="1">
      <c r="A211" s="521">
        <v>75073</v>
      </c>
      <c r="B211" s="521">
        <v>6</v>
      </c>
      <c r="C211" s="521">
        <v>3</v>
      </c>
      <c r="D211" s="521">
        <v>6</v>
      </c>
      <c r="E211" s="44" t="s">
        <v>470</v>
      </c>
      <c r="F211" s="494">
        <v>3160089</v>
      </c>
      <c r="G211" s="494">
        <v>1798577</v>
      </c>
      <c r="H211" s="494">
        <f t="shared" si="4"/>
        <v>1361512</v>
      </c>
      <c r="I211" s="494">
        <v>897705</v>
      </c>
    </row>
    <row r="212" spans="1:9" s="520" customFormat="1" ht="17.25" customHeight="1">
      <c r="A212" s="518"/>
      <c r="B212" s="518">
        <v>9</v>
      </c>
      <c r="C212" s="518">
        <v>3</v>
      </c>
      <c r="D212" s="518">
        <v>6</v>
      </c>
      <c r="E212" s="41" t="s">
        <v>376</v>
      </c>
      <c r="F212" s="519">
        <f>SUM(F213:F214)</f>
        <v>3163610</v>
      </c>
      <c r="G212" s="519">
        <f>SUM(G213:G214)</f>
        <v>3209711</v>
      </c>
      <c r="H212" s="530">
        <f t="shared" si="4"/>
        <v>-46101</v>
      </c>
      <c r="I212" s="519">
        <f>SUM(I213:I214)</f>
        <v>3494543</v>
      </c>
    </row>
    <row r="213" spans="1:9" s="513" customFormat="1" ht="17.25" customHeight="1">
      <c r="A213" s="521">
        <v>99991</v>
      </c>
      <c r="B213" s="521">
        <v>9</v>
      </c>
      <c r="C213" s="521">
        <v>3</v>
      </c>
      <c r="D213" s="521">
        <v>6</v>
      </c>
      <c r="E213" s="44" t="s">
        <v>805</v>
      </c>
      <c r="F213" s="494">
        <v>1962410</v>
      </c>
      <c r="G213" s="494">
        <v>2004916</v>
      </c>
      <c r="H213" s="522">
        <f t="shared" si="4"/>
        <v>-42506</v>
      </c>
      <c r="I213" s="494">
        <v>2305560</v>
      </c>
    </row>
    <row r="214" spans="1:9" s="513" customFormat="1" ht="17.25" customHeight="1">
      <c r="A214" s="521">
        <v>99994</v>
      </c>
      <c r="B214" s="521">
        <v>9</v>
      </c>
      <c r="C214" s="521">
        <v>3</v>
      </c>
      <c r="D214" s="521">
        <v>6</v>
      </c>
      <c r="E214" s="44" t="s">
        <v>806</v>
      </c>
      <c r="F214" s="494">
        <v>1201200</v>
      </c>
      <c r="G214" s="494">
        <v>1204795</v>
      </c>
      <c r="H214" s="522">
        <f t="shared" si="4"/>
        <v>-3595</v>
      </c>
      <c r="I214" s="494">
        <v>1188983</v>
      </c>
    </row>
    <row r="215" spans="1:9" s="520" customFormat="1" ht="17.25" customHeight="1">
      <c r="A215" s="518"/>
      <c r="B215" s="518"/>
      <c r="C215" s="518">
        <v>4</v>
      </c>
      <c r="D215" s="518">
        <v>6</v>
      </c>
      <c r="E215" s="41" t="s">
        <v>471</v>
      </c>
      <c r="F215" s="519">
        <f>F216+F227+F233+F248+F253+F278+F290</f>
        <v>36829565</v>
      </c>
      <c r="G215" s="519">
        <f>G216+G227+G233+G248+G253+G278+G290</f>
        <v>30769606</v>
      </c>
      <c r="H215" s="530">
        <f t="shared" si="4"/>
        <v>6059959</v>
      </c>
      <c r="I215" s="519">
        <f>I216+I227+I233+I248+I253+I278+I290</f>
        <v>30712004</v>
      </c>
    </row>
    <row r="216" spans="1:9" s="520" customFormat="1" ht="17.25" customHeight="1">
      <c r="A216" s="518"/>
      <c r="B216" s="518">
        <v>1</v>
      </c>
      <c r="C216" s="518">
        <v>4</v>
      </c>
      <c r="D216" s="518">
        <v>6</v>
      </c>
      <c r="E216" s="41" t="s">
        <v>807</v>
      </c>
      <c r="F216" s="519">
        <f>SUM(F217:F226)</f>
        <v>8741982</v>
      </c>
      <c r="G216" s="519">
        <f>SUM(G217:G226)</f>
        <v>5891284</v>
      </c>
      <c r="H216" s="525">
        <f t="shared" si="4"/>
        <v>2850698</v>
      </c>
      <c r="I216" s="519">
        <f>SUM(I217:I226)</f>
        <v>8318604</v>
      </c>
    </row>
    <row r="217" spans="1:9" s="513" customFormat="1" ht="17.25" customHeight="1">
      <c r="A217" s="521">
        <v>17012</v>
      </c>
      <c r="B217" s="521">
        <v>1</v>
      </c>
      <c r="C217" s="521">
        <v>4</v>
      </c>
      <c r="D217" s="521">
        <v>6</v>
      </c>
      <c r="E217" s="44" t="s">
        <v>472</v>
      </c>
      <c r="F217" s="494">
        <v>1827710</v>
      </c>
      <c r="G217" s="494">
        <v>2287585</v>
      </c>
      <c r="H217" s="522">
        <f t="shared" si="4"/>
        <v>-459875</v>
      </c>
      <c r="I217" s="494">
        <v>1774153</v>
      </c>
    </row>
    <row r="218" spans="1:9" s="513" customFormat="1" ht="17.25" customHeight="1">
      <c r="A218" s="521">
        <v>17022</v>
      </c>
      <c r="B218" s="521">
        <v>1</v>
      </c>
      <c r="C218" s="521">
        <v>4</v>
      </c>
      <c r="D218" s="521">
        <v>6</v>
      </c>
      <c r="E218" s="44" t="s">
        <v>808</v>
      </c>
      <c r="F218" s="494">
        <v>910000</v>
      </c>
      <c r="G218" s="494">
        <v>197674</v>
      </c>
      <c r="H218" s="494">
        <f t="shared" si="4"/>
        <v>712326</v>
      </c>
      <c r="I218" s="494">
        <v>415423</v>
      </c>
    </row>
    <row r="219" spans="1:9" s="513" customFormat="1" ht="17.25" customHeight="1">
      <c r="A219" s="521">
        <v>17032</v>
      </c>
      <c r="B219" s="521">
        <v>1</v>
      </c>
      <c r="C219" s="521">
        <v>4</v>
      </c>
      <c r="D219" s="521">
        <v>6</v>
      </c>
      <c r="E219" s="44" t="s">
        <v>694</v>
      </c>
      <c r="F219" s="494">
        <v>50000</v>
      </c>
      <c r="G219" s="494">
        <v>37800</v>
      </c>
      <c r="H219" s="494">
        <f t="shared" si="4"/>
        <v>12200</v>
      </c>
      <c r="I219" s="522">
        <v>-31681</v>
      </c>
    </row>
    <row r="220" spans="1:9" s="513" customFormat="1" ht="17.25" customHeight="1">
      <c r="A220" s="521">
        <v>17042</v>
      </c>
      <c r="B220" s="521">
        <v>1</v>
      </c>
      <c r="C220" s="521">
        <v>4</v>
      </c>
      <c r="D220" s="521">
        <v>6</v>
      </c>
      <c r="E220" s="44" t="s">
        <v>474</v>
      </c>
      <c r="F220" s="494">
        <v>140000</v>
      </c>
      <c r="G220" s="524">
        <v>0</v>
      </c>
      <c r="H220" s="494">
        <f>F220-G220</f>
        <v>140000</v>
      </c>
      <c r="I220" s="494">
        <v>148466</v>
      </c>
    </row>
    <row r="221" spans="1:9" s="513" customFormat="1" ht="17.25" customHeight="1">
      <c r="A221" s="521">
        <v>17072</v>
      </c>
      <c r="B221" s="521">
        <v>1</v>
      </c>
      <c r="C221" s="521">
        <v>4</v>
      </c>
      <c r="D221" s="521">
        <v>6</v>
      </c>
      <c r="E221" s="44" t="s">
        <v>475</v>
      </c>
      <c r="F221" s="494">
        <v>308000</v>
      </c>
      <c r="G221" s="494">
        <v>20687</v>
      </c>
      <c r="H221" s="494">
        <f>F221-G221</f>
        <v>287313</v>
      </c>
      <c r="I221" s="494">
        <v>120508</v>
      </c>
    </row>
    <row r="222" spans="1:9" s="513" customFormat="1" ht="17.25" customHeight="1">
      <c r="A222" s="521">
        <v>17082</v>
      </c>
      <c r="B222" s="521">
        <v>1</v>
      </c>
      <c r="C222" s="521">
        <v>4</v>
      </c>
      <c r="D222" s="521">
        <v>6</v>
      </c>
      <c r="E222" s="44" t="s">
        <v>476</v>
      </c>
      <c r="F222" s="494">
        <v>100000</v>
      </c>
      <c r="G222" s="494">
        <v>142</v>
      </c>
      <c r="H222" s="494">
        <f t="shared" si="4"/>
        <v>99858</v>
      </c>
      <c r="I222" s="494">
        <v>6068</v>
      </c>
    </row>
    <row r="223" spans="1:9" s="513" customFormat="1" ht="17.25" customHeight="1">
      <c r="A223" s="521">
        <v>17092</v>
      </c>
      <c r="B223" s="521">
        <v>1</v>
      </c>
      <c r="C223" s="521">
        <v>4</v>
      </c>
      <c r="D223" s="521">
        <v>6</v>
      </c>
      <c r="E223" s="44" t="s">
        <v>477</v>
      </c>
      <c r="F223" s="494">
        <v>5317272</v>
      </c>
      <c r="G223" s="494">
        <v>3346576</v>
      </c>
      <c r="H223" s="522">
        <f t="shared" si="4"/>
        <v>1970696</v>
      </c>
      <c r="I223" s="494">
        <v>5874200</v>
      </c>
    </row>
    <row r="224" spans="1:9" s="513" customFormat="1" ht="17.25" customHeight="1">
      <c r="A224" s="521">
        <v>17102</v>
      </c>
      <c r="B224" s="521">
        <v>1</v>
      </c>
      <c r="C224" s="521">
        <v>4</v>
      </c>
      <c r="D224" s="521">
        <v>6</v>
      </c>
      <c r="E224" s="44" t="s">
        <v>478</v>
      </c>
      <c r="F224" s="494">
        <v>89000</v>
      </c>
      <c r="G224" s="524">
        <v>0</v>
      </c>
      <c r="H224" s="494">
        <f t="shared" si="4"/>
        <v>89000</v>
      </c>
      <c r="I224" s="494">
        <v>11467</v>
      </c>
    </row>
    <row r="225" spans="1:9" s="513" customFormat="1" ht="17.25" hidden="1" customHeight="1">
      <c r="A225" s="521">
        <v>17202</v>
      </c>
      <c r="B225" s="521">
        <v>1</v>
      </c>
      <c r="C225" s="521">
        <v>4</v>
      </c>
      <c r="D225" s="521">
        <v>6</v>
      </c>
      <c r="E225" s="44" t="s">
        <v>559</v>
      </c>
      <c r="F225" s="524"/>
      <c r="G225" s="524"/>
      <c r="H225" s="494">
        <f t="shared" si="4"/>
        <v>0</v>
      </c>
      <c r="I225" s="494"/>
    </row>
    <row r="226" spans="1:9" s="513" customFormat="1" ht="17.25" customHeight="1">
      <c r="A226" s="521">
        <v>19101</v>
      </c>
      <c r="B226" s="521">
        <v>1</v>
      </c>
      <c r="C226" s="521">
        <v>4</v>
      </c>
      <c r="D226" s="521">
        <v>6</v>
      </c>
      <c r="E226" s="44" t="s">
        <v>623</v>
      </c>
      <c r="F226" s="524">
        <v>0</v>
      </c>
      <c r="G226" s="494">
        <v>820</v>
      </c>
      <c r="H226" s="522">
        <f t="shared" si="4"/>
        <v>-820</v>
      </c>
      <c r="I226" s="524">
        <v>0</v>
      </c>
    </row>
    <row r="227" spans="1:9" s="520" customFormat="1" ht="17.25" customHeight="1">
      <c r="A227" s="518"/>
      <c r="B227" s="518">
        <v>2</v>
      </c>
      <c r="C227" s="518">
        <v>4</v>
      </c>
      <c r="D227" s="518">
        <v>6</v>
      </c>
      <c r="E227" s="41" t="s">
        <v>479</v>
      </c>
      <c r="F227" s="519">
        <f>SUM(F228:F232)</f>
        <v>115000</v>
      </c>
      <c r="G227" s="519">
        <f>SUM(G228:G232)</f>
        <v>293193</v>
      </c>
      <c r="H227" s="530">
        <f t="shared" si="4"/>
        <v>-178193</v>
      </c>
      <c r="I227" s="519">
        <f>SUM(I228:I232)</f>
        <v>76490</v>
      </c>
    </row>
    <row r="228" spans="1:9" s="513" customFormat="1" ht="17.25" customHeight="1">
      <c r="A228" s="521">
        <v>17012</v>
      </c>
      <c r="B228" s="521">
        <v>2</v>
      </c>
      <c r="C228" s="521">
        <v>4</v>
      </c>
      <c r="D228" s="521">
        <v>6</v>
      </c>
      <c r="E228" s="44" t="s">
        <v>472</v>
      </c>
      <c r="F228" s="494">
        <v>15000</v>
      </c>
      <c r="G228" s="494">
        <v>2051</v>
      </c>
      <c r="H228" s="494">
        <f t="shared" si="4"/>
        <v>12949</v>
      </c>
      <c r="I228" s="494">
        <v>1692</v>
      </c>
    </row>
    <row r="229" spans="1:9" s="513" customFormat="1" ht="17.25" customHeight="1">
      <c r="A229" s="521">
        <v>17022</v>
      </c>
      <c r="B229" s="521">
        <v>2</v>
      </c>
      <c r="C229" s="521">
        <v>4</v>
      </c>
      <c r="D229" s="521">
        <v>6</v>
      </c>
      <c r="E229" s="44" t="s">
        <v>473</v>
      </c>
      <c r="F229" s="494">
        <v>100000</v>
      </c>
      <c r="G229" s="494">
        <v>288542</v>
      </c>
      <c r="H229" s="522">
        <f t="shared" si="4"/>
        <v>-188542</v>
      </c>
      <c r="I229" s="494">
        <v>74500</v>
      </c>
    </row>
    <row r="230" spans="1:9" s="513" customFormat="1" ht="16.5" hidden="1">
      <c r="A230" s="521">
        <v>17072</v>
      </c>
      <c r="B230" s="521">
        <v>2</v>
      </c>
      <c r="C230" s="521">
        <v>4</v>
      </c>
      <c r="D230" s="521">
        <v>6</v>
      </c>
      <c r="E230" s="44" t="s">
        <v>475</v>
      </c>
      <c r="F230" s="494"/>
      <c r="G230" s="494"/>
      <c r="H230" s="522">
        <f t="shared" ref="H230:H316" si="5">F230-G230</f>
        <v>0</v>
      </c>
      <c r="I230" s="494"/>
    </row>
    <row r="231" spans="1:9" s="513" customFormat="1" ht="16.5" hidden="1">
      <c r="A231" s="521">
        <v>17082</v>
      </c>
      <c r="B231" s="521">
        <v>2</v>
      </c>
      <c r="C231" s="521">
        <v>4</v>
      </c>
      <c r="D231" s="521">
        <v>6</v>
      </c>
      <c r="E231" s="44" t="s">
        <v>476</v>
      </c>
      <c r="F231" s="524"/>
      <c r="G231" s="524"/>
      <c r="H231" s="522">
        <f t="shared" si="5"/>
        <v>0</v>
      </c>
      <c r="I231" s="524"/>
    </row>
    <row r="232" spans="1:9" s="513" customFormat="1" ht="17.25" customHeight="1">
      <c r="A232" s="521">
        <v>17092</v>
      </c>
      <c r="B232" s="521">
        <v>2</v>
      </c>
      <c r="C232" s="521">
        <v>4</v>
      </c>
      <c r="D232" s="521">
        <v>6</v>
      </c>
      <c r="E232" s="44" t="s">
        <v>477</v>
      </c>
      <c r="F232" s="524">
        <v>0</v>
      </c>
      <c r="G232" s="494">
        <v>2600</v>
      </c>
      <c r="H232" s="522">
        <f t="shared" si="5"/>
        <v>-2600</v>
      </c>
      <c r="I232" s="494">
        <v>298</v>
      </c>
    </row>
    <row r="233" spans="1:9" s="520" customFormat="1" ht="17.25" customHeight="1">
      <c r="A233" s="518"/>
      <c r="B233" s="518">
        <v>3</v>
      </c>
      <c r="C233" s="518">
        <v>4</v>
      </c>
      <c r="D233" s="518">
        <v>6</v>
      </c>
      <c r="E233" s="41" t="s">
        <v>809</v>
      </c>
      <c r="F233" s="519">
        <f>SUM(F234:F247)</f>
        <v>1691835</v>
      </c>
      <c r="G233" s="519">
        <f>SUM(G234:G247)</f>
        <v>2723704</v>
      </c>
      <c r="H233" s="530">
        <f t="shared" si="5"/>
        <v>-1031869</v>
      </c>
      <c r="I233" s="519">
        <f>SUM(I234:I247)</f>
        <v>1201750</v>
      </c>
    </row>
    <row r="234" spans="1:9" s="513" customFormat="1" ht="17.25" customHeight="1">
      <c r="A234" s="521">
        <v>17052</v>
      </c>
      <c r="B234" s="521">
        <v>3</v>
      </c>
      <c r="C234" s="521">
        <v>4</v>
      </c>
      <c r="D234" s="521">
        <v>6</v>
      </c>
      <c r="E234" s="44" t="s">
        <v>480</v>
      </c>
      <c r="F234" s="494">
        <v>86600</v>
      </c>
      <c r="G234" s="494">
        <v>125411</v>
      </c>
      <c r="H234" s="522">
        <f t="shared" si="5"/>
        <v>-38811</v>
      </c>
      <c r="I234" s="494">
        <v>35968</v>
      </c>
    </row>
    <row r="235" spans="1:9" s="513" customFormat="1" ht="17.25" customHeight="1">
      <c r="A235" s="521">
        <v>17053</v>
      </c>
      <c r="B235" s="521">
        <v>3</v>
      </c>
      <c r="C235" s="521">
        <v>4</v>
      </c>
      <c r="D235" s="521">
        <v>6</v>
      </c>
      <c r="E235" s="44" t="s">
        <v>481</v>
      </c>
      <c r="F235" s="494">
        <v>250000</v>
      </c>
      <c r="G235" s="494">
        <v>118190</v>
      </c>
      <c r="H235" s="494">
        <f t="shared" si="5"/>
        <v>131810</v>
      </c>
      <c r="I235" s="494">
        <v>241731</v>
      </c>
    </row>
    <row r="236" spans="1:9" s="513" customFormat="1" ht="17.25" customHeight="1">
      <c r="A236" s="521">
        <v>17054</v>
      </c>
      <c r="B236" s="521">
        <v>3</v>
      </c>
      <c r="C236" s="521">
        <v>4</v>
      </c>
      <c r="D236" s="521">
        <v>6</v>
      </c>
      <c r="E236" s="44" t="s">
        <v>482</v>
      </c>
      <c r="F236" s="494">
        <v>649500</v>
      </c>
      <c r="G236" s="494">
        <v>1602710</v>
      </c>
      <c r="H236" s="522">
        <f>F236-G236</f>
        <v>-953210</v>
      </c>
      <c r="I236" s="494">
        <v>803702</v>
      </c>
    </row>
    <row r="237" spans="1:9" s="513" customFormat="1" ht="17.25" customHeight="1">
      <c r="A237" s="521">
        <v>17062</v>
      </c>
      <c r="B237" s="521">
        <v>3</v>
      </c>
      <c r="C237" s="521">
        <v>4</v>
      </c>
      <c r="D237" s="521">
        <v>6</v>
      </c>
      <c r="E237" s="44" t="s">
        <v>483</v>
      </c>
      <c r="F237" s="494">
        <v>618438</v>
      </c>
      <c r="G237" s="494">
        <v>640540</v>
      </c>
      <c r="H237" s="522">
        <f t="shared" si="5"/>
        <v>-22102</v>
      </c>
      <c r="I237" s="494">
        <v>120349</v>
      </c>
    </row>
    <row r="238" spans="1:9" s="513" customFormat="1" ht="17.25" customHeight="1">
      <c r="A238" s="521">
        <v>19201</v>
      </c>
      <c r="B238" s="521">
        <v>3</v>
      </c>
      <c r="C238" s="521">
        <v>4</v>
      </c>
      <c r="D238" s="521">
        <v>6</v>
      </c>
      <c r="E238" s="44" t="s">
        <v>735</v>
      </c>
      <c r="F238" s="524">
        <v>0</v>
      </c>
      <c r="G238" s="494">
        <v>25444</v>
      </c>
      <c r="H238" s="522">
        <f t="shared" si="5"/>
        <v>-25444</v>
      </c>
      <c r="I238" s="524">
        <v>0</v>
      </c>
    </row>
    <row r="239" spans="1:9" s="513" customFormat="1" ht="17.25" customHeight="1">
      <c r="A239" s="521">
        <v>19202</v>
      </c>
      <c r="B239" s="521">
        <v>3</v>
      </c>
      <c r="C239" s="521">
        <v>4</v>
      </c>
      <c r="D239" s="521">
        <v>6</v>
      </c>
      <c r="E239" s="44" t="s">
        <v>733</v>
      </c>
      <c r="F239" s="494">
        <v>87297</v>
      </c>
      <c r="G239" s="494">
        <v>17617</v>
      </c>
      <c r="H239" s="522">
        <f t="shared" si="5"/>
        <v>69680</v>
      </c>
      <c r="I239" s="524">
        <v>0</v>
      </c>
    </row>
    <row r="240" spans="1:9" s="513" customFormat="1" ht="17.25" customHeight="1">
      <c r="A240" s="521">
        <v>19203</v>
      </c>
      <c r="B240" s="521">
        <v>3</v>
      </c>
      <c r="C240" s="521">
        <v>4</v>
      </c>
      <c r="D240" s="521">
        <v>6</v>
      </c>
      <c r="E240" s="44" t="s">
        <v>734</v>
      </c>
      <c r="F240" s="524">
        <v>0</v>
      </c>
      <c r="G240" s="494">
        <v>10380</v>
      </c>
      <c r="H240" s="522">
        <f t="shared" si="5"/>
        <v>-10380</v>
      </c>
      <c r="I240" s="524">
        <v>0</v>
      </c>
    </row>
    <row r="241" spans="1:9" s="513" customFormat="1" ht="17.25" customHeight="1">
      <c r="A241" s="521">
        <v>19204</v>
      </c>
      <c r="B241" s="521">
        <v>3</v>
      </c>
      <c r="C241" s="521">
        <v>4</v>
      </c>
      <c r="D241" s="521">
        <v>6</v>
      </c>
      <c r="E241" s="44" t="s">
        <v>736</v>
      </c>
      <c r="F241" s="524">
        <v>0</v>
      </c>
      <c r="G241" s="494">
        <v>3575</v>
      </c>
      <c r="H241" s="522">
        <f t="shared" si="5"/>
        <v>-3575</v>
      </c>
      <c r="I241" s="524">
        <v>0</v>
      </c>
    </row>
    <row r="242" spans="1:9" s="513" customFormat="1" ht="17.25" customHeight="1">
      <c r="A242" s="521">
        <v>19205</v>
      </c>
      <c r="B242" s="521">
        <v>3</v>
      </c>
      <c r="C242" s="521">
        <v>4</v>
      </c>
      <c r="D242" s="521">
        <v>6</v>
      </c>
      <c r="E242" s="44" t="s">
        <v>737</v>
      </c>
      <c r="F242" s="524">
        <v>0</v>
      </c>
      <c r="G242" s="494">
        <v>144327</v>
      </c>
      <c r="H242" s="522">
        <f t="shared" si="5"/>
        <v>-144327</v>
      </c>
      <c r="I242" s="524">
        <v>0</v>
      </c>
    </row>
    <row r="243" spans="1:9" s="513" customFormat="1" ht="17.25" customHeight="1">
      <c r="A243" s="521">
        <v>19206</v>
      </c>
      <c r="B243" s="521">
        <v>3</v>
      </c>
      <c r="C243" s="521">
        <v>4</v>
      </c>
      <c r="D243" s="521">
        <v>6</v>
      </c>
      <c r="E243" s="44" t="s">
        <v>738</v>
      </c>
      <c r="F243" s="524">
        <v>0</v>
      </c>
      <c r="G243" s="494">
        <v>15919</v>
      </c>
      <c r="H243" s="522">
        <f t="shared" si="5"/>
        <v>-15919</v>
      </c>
      <c r="I243" s="524">
        <v>0</v>
      </c>
    </row>
    <row r="244" spans="1:9" s="513" customFormat="1" ht="17.25" customHeight="1">
      <c r="A244" s="521">
        <v>19208</v>
      </c>
      <c r="B244" s="521">
        <v>3</v>
      </c>
      <c r="C244" s="521">
        <v>4</v>
      </c>
      <c r="D244" s="521">
        <v>6</v>
      </c>
      <c r="E244" s="44" t="s">
        <v>739</v>
      </c>
      <c r="F244" s="524">
        <v>0</v>
      </c>
      <c r="G244" s="494">
        <v>5545</v>
      </c>
      <c r="H244" s="522">
        <f t="shared" si="5"/>
        <v>-5545</v>
      </c>
      <c r="I244" s="524">
        <v>0</v>
      </c>
    </row>
    <row r="245" spans="1:9" s="513" customFormat="1" ht="17.25" customHeight="1">
      <c r="A245" s="521">
        <v>19209</v>
      </c>
      <c r="B245" s="521">
        <v>3</v>
      </c>
      <c r="C245" s="521">
        <v>4</v>
      </c>
      <c r="D245" s="521">
        <v>6</v>
      </c>
      <c r="E245" s="44" t="s">
        <v>740</v>
      </c>
      <c r="F245" s="524">
        <v>0</v>
      </c>
      <c r="G245" s="494">
        <v>2810</v>
      </c>
      <c r="H245" s="522">
        <f t="shared" si="5"/>
        <v>-2810</v>
      </c>
      <c r="I245" s="524">
        <v>0</v>
      </c>
    </row>
    <row r="246" spans="1:9" s="513" customFormat="1" ht="17.25" customHeight="1">
      <c r="A246" s="521">
        <v>19212</v>
      </c>
      <c r="B246" s="521">
        <v>3</v>
      </c>
      <c r="C246" s="521">
        <v>4</v>
      </c>
      <c r="D246" s="521">
        <v>6</v>
      </c>
      <c r="E246" s="44" t="s">
        <v>741</v>
      </c>
      <c r="F246" s="524">
        <v>0</v>
      </c>
      <c r="G246" s="494">
        <v>8785</v>
      </c>
      <c r="H246" s="522">
        <f t="shared" si="5"/>
        <v>-8785</v>
      </c>
      <c r="I246" s="524">
        <v>0</v>
      </c>
    </row>
    <row r="247" spans="1:9" s="513" customFormat="1" ht="17.25" customHeight="1">
      <c r="A247" s="521">
        <v>98012</v>
      </c>
      <c r="B247" s="521">
        <v>3</v>
      </c>
      <c r="C247" s="521">
        <v>4</v>
      </c>
      <c r="D247" s="521">
        <v>6</v>
      </c>
      <c r="E247" s="44" t="s">
        <v>742</v>
      </c>
      <c r="F247" s="524">
        <v>0</v>
      </c>
      <c r="G247" s="494">
        <v>2451</v>
      </c>
      <c r="H247" s="522">
        <f t="shared" si="5"/>
        <v>-2451</v>
      </c>
      <c r="I247" s="524">
        <v>0</v>
      </c>
    </row>
    <row r="248" spans="1:9" s="520" customFormat="1" ht="17.25" customHeight="1">
      <c r="A248" s="518"/>
      <c r="B248" s="518">
        <v>4</v>
      </c>
      <c r="C248" s="518">
        <v>4</v>
      </c>
      <c r="D248" s="518">
        <v>6</v>
      </c>
      <c r="E248" s="41" t="s">
        <v>484</v>
      </c>
      <c r="F248" s="519">
        <f>SUM(F249:F252)</f>
        <v>2800</v>
      </c>
      <c r="G248" s="533">
        <f>SUM(G249:G252)</f>
        <v>0</v>
      </c>
      <c r="H248" s="519">
        <f t="shared" si="5"/>
        <v>2800</v>
      </c>
      <c r="I248" s="533">
        <f>SUM(I249:I252)</f>
        <v>0</v>
      </c>
    </row>
    <row r="249" spans="1:9" s="513" customFormat="1" ht="18" hidden="1" customHeight="1">
      <c r="A249" s="521">
        <v>17052</v>
      </c>
      <c r="B249" s="521">
        <v>4</v>
      </c>
      <c r="C249" s="521">
        <v>4</v>
      </c>
      <c r="D249" s="521">
        <v>6</v>
      </c>
      <c r="E249" s="44" t="s">
        <v>480</v>
      </c>
      <c r="F249" s="494">
        <v>0</v>
      </c>
      <c r="G249" s="524">
        <v>0</v>
      </c>
      <c r="H249" s="522">
        <f t="shared" si="5"/>
        <v>0</v>
      </c>
      <c r="I249" s="494">
        <v>0</v>
      </c>
    </row>
    <row r="250" spans="1:9" s="513" customFormat="1" ht="15.95" customHeight="1">
      <c r="A250" s="521">
        <v>17053</v>
      </c>
      <c r="B250" s="521">
        <v>4</v>
      </c>
      <c r="C250" s="521">
        <v>4</v>
      </c>
      <c r="D250" s="521">
        <v>6</v>
      </c>
      <c r="E250" s="44" t="s">
        <v>481</v>
      </c>
      <c r="F250" s="494">
        <v>2000</v>
      </c>
      <c r="G250" s="524">
        <v>0</v>
      </c>
      <c r="H250" s="494">
        <f t="shared" si="5"/>
        <v>2000</v>
      </c>
      <c r="I250" s="524">
        <v>0</v>
      </c>
    </row>
    <row r="251" spans="1:9" s="513" customFormat="1" ht="19.5" hidden="1" customHeight="1">
      <c r="A251" s="521">
        <v>17054</v>
      </c>
      <c r="B251" s="521">
        <v>4</v>
      </c>
      <c r="C251" s="521">
        <v>4</v>
      </c>
      <c r="D251" s="521">
        <v>6</v>
      </c>
      <c r="E251" s="44" t="s">
        <v>482</v>
      </c>
      <c r="F251" s="494">
        <v>0</v>
      </c>
      <c r="G251" s="524">
        <v>0</v>
      </c>
      <c r="H251" s="523">
        <f t="shared" si="5"/>
        <v>0</v>
      </c>
      <c r="I251" s="524">
        <v>0</v>
      </c>
    </row>
    <row r="252" spans="1:9" s="513" customFormat="1" ht="17.25" customHeight="1">
      <c r="A252" s="521">
        <v>17062</v>
      </c>
      <c r="B252" s="521">
        <v>4</v>
      </c>
      <c r="C252" s="521">
        <v>4</v>
      </c>
      <c r="D252" s="521">
        <v>6</v>
      </c>
      <c r="E252" s="44" t="s">
        <v>483</v>
      </c>
      <c r="F252" s="494">
        <v>800</v>
      </c>
      <c r="G252" s="524">
        <v>0</v>
      </c>
      <c r="H252" s="494">
        <f t="shared" si="5"/>
        <v>800</v>
      </c>
      <c r="I252" s="524">
        <v>0</v>
      </c>
    </row>
    <row r="253" spans="1:9" s="520" customFormat="1" ht="17.25" customHeight="1">
      <c r="A253" s="518"/>
      <c r="B253" s="518">
        <v>5</v>
      </c>
      <c r="C253" s="518">
        <v>4</v>
      </c>
      <c r="D253" s="518">
        <v>6</v>
      </c>
      <c r="E253" s="41" t="s">
        <v>810</v>
      </c>
      <c r="F253" s="519">
        <f>SUM(F254:F277)</f>
        <v>6556151</v>
      </c>
      <c r="G253" s="519">
        <f>SUM(G254:G277)</f>
        <v>10206724</v>
      </c>
      <c r="H253" s="530">
        <f t="shared" si="5"/>
        <v>-3650573</v>
      </c>
      <c r="I253" s="519">
        <f>SUM(I254:I277)</f>
        <v>7462493</v>
      </c>
    </row>
    <row r="254" spans="1:9" s="520" customFormat="1" ht="20.100000000000001" hidden="1" customHeight="1">
      <c r="A254" s="521">
        <v>17092</v>
      </c>
      <c r="B254" s="521">
        <v>5</v>
      </c>
      <c r="C254" s="521">
        <v>4</v>
      </c>
      <c r="D254" s="521">
        <v>6</v>
      </c>
      <c r="E254" s="44" t="s">
        <v>477</v>
      </c>
      <c r="F254" s="524">
        <v>0</v>
      </c>
      <c r="G254" s="524">
        <v>0</v>
      </c>
      <c r="H254" s="522">
        <f t="shared" si="5"/>
        <v>0</v>
      </c>
      <c r="I254" s="524">
        <v>0</v>
      </c>
    </row>
    <row r="255" spans="1:9" s="513" customFormat="1" ht="17.25" customHeight="1">
      <c r="A255" s="521">
        <v>17112</v>
      </c>
      <c r="B255" s="521">
        <v>5</v>
      </c>
      <c r="C255" s="521">
        <v>4</v>
      </c>
      <c r="D255" s="521">
        <v>6</v>
      </c>
      <c r="E255" s="44" t="s">
        <v>485</v>
      </c>
      <c r="F255" s="494">
        <v>135000</v>
      </c>
      <c r="G255" s="494">
        <v>109848</v>
      </c>
      <c r="H255" s="494">
        <f t="shared" si="5"/>
        <v>25152</v>
      </c>
      <c r="I255" s="494">
        <v>280953</v>
      </c>
    </row>
    <row r="256" spans="1:9" s="513" customFormat="1" ht="17.25" customHeight="1">
      <c r="A256" s="521">
        <v>17122</v>
      </c>
      <c r="B256" s="521">
        <v>5</v>
      </c>
      <c r="C256" s="521">
        <v>4</v>
      </c>
      <c r="D256" s="521">
        <v>6</v>
      </c>
      <c r="E256" s="44" t="s">
        <v>486</v>
      </c>
      <c r="F256" s="494">
        <v>23750</v>
      </c>
      <c r="G256" s="524">
        <v>0</v>
      </c>
      <c r="H256" s="494">
        <f t="shared" si="5"/>
        <v>23750</v>
      </c>
      <c r="I256" s="494">
        <v>25729</v>
      </c>
    </row>
    <row r="257" spans="1:9" s="513" customFormat="1" ht="17.25" customHeight="1">
      <c r="A257" s="521">
        <v>17132</v>
      </c>
      <c r="B257" s="521">
        <v>5</v>
      </c>
      <c r="C257" s="521">
        <v>4</v>
      </c>
      <c r="D257" s="521">
        <v>6</v>
      </c>
      <c r="E257" s="44" t="s">
        <v>487</v>
      </c>
      <c r="F257" s="494">
        <v>2318078</v>
      </c>
      <c r="G257" s="494">
        <v>6433372</v>
      </c>
      <c r="H257" s="522">
        <f t="shared" si="5"/>
        <v>-4115294</v>
      </c>
      <c r="I257" s="494">
        <v>2822589</v>
      </c>
    </row>
    <row r="258" spans="1:9" s="513" customFormat="1" ht="17.25" customHeight="1">
      <c r="A258" s="521">
        <v>17142</v>
      </c>
      <c r="B258" s="521">
        <v>5</v>
      </c>
      <c r="C258" s="521">
        <v>4</v>
      </c>
      <c r="D258" s="521">
        <v>6</v>
      </c>
      <c r="E258" s="44" t="s">
        <v>488</v>
      </c>
      <c r="F258" s="494">
        <v>1742750</v>
      </c>
      <c r="G258" s="494">
        <v>673651</v>
      </c>
      <c r="H258" s="494">
        <f t="shared" si="5"/>
        <v>1069099</v>
      </c>
      <c r="I258" s="494">
        <v>1631003</v>
      </c>
    </row>
    <row r="259" spans="1:9" s="513" customFormat="1" ht="17.25" customHeight="1">
      <c r="A259" s="521">
        <v>17152</v>
      </c>
      <c r="B259" s="521">
        <v>5</v>
      </c>
      <c r="C259" s="521">
        <v>4</v>
      </c>
      <c r="D259" s="521">
        <v>6</v>
      </c>
      <c r="E259" s="44" t="s">
        <v>577</v>
      </c>
      <c r="F259" s="494">
        <v>510040</v>
      </c>
      <c r="G259" s="494">
        <v>347783</v>
      </c>
      <c r="H259" s="494">
        <f t="shared" si="5"/>
        <v>162257</v>
      </c>
      <c r="I259" s="494">
        <v>603954</v>
      </c>
    </row>
    <row r="260" spans="1:9" s="513" customFormat="1" ht="17.25" customHeight="1">
      <c r="A260" s="521">
        <v>17162</v>
      </c>
      <c r="B260" s="521">
        <v>5</v>
      </c>
      <c r="C260" s="521">
        <v>4</v>
      </c>
      <c r="D260" s="521">
        <v>6</v>
      </c>
      <c r="E260" s="44" t="s">
        <v>578</v>
      </c>
      <c r="F260" s="494">
        <v>10000</v>
      </c>
      <c r="G260" s="494">
        <v>350</v>
      </c>
      <c r="H260" s="494">
        <f t="shared" si="5"/>
        <v>9650</v>
      </c>
      <c r="I260" s="524">
        <v>0</v>
      </c>
    </row>
    <row r="261" spans="1:9" s="513" customFormat="1" ht="17.25" customHeight="1">
      <c r="A261" s="521">
        <v>17172</v>
      </c>
      <c r="B261" s="521">
        <v>5</v>
      </c>
      <c r="C261" s="521">
        <v>4</v>
      </c>
      <c r="D261" s="521">
        <v>6</v>
      </c>
      <c r="E261" s="44" t="s">
        <v>579</v>
      </c>
      <c r="F261" s="494">
        <v>1150000</v>
      </c>
      <c r="G261" s="494">
        <v>1194571</v>
      </c>
      <c r="H261" s="522">
        <f t="shared" si="5"/>
        <v>-44571</v>
      </c>
      <c r="I261" s="494">
        <v>623027</v>
      </c>
    </row>
    <row r="262" spans="1:9" s="513" customFormat="1" ht="17.25" customHeight="1">
      <c r="A262" s="521">
        <v>17182</v>
      </c>
      <c r="B262" s="521">
        <v>5</v>
      </c>
      <c r="C262" s="521">
        <v>4</v>
      </c>
      <c r="D262" s="521">
        <v>6</v>
      </c>
      <c r="E262" s="44" t="s">
        <v>580</v>
      </c>
      <c r="F262" s="494">
        <v>111000</v>
      </c>
      <c r="G262" s="494">
        <v>153895</v>
      </c>
      <c r="H262" s="522">
        <f t="shared" si="5"/>
        <v>-42895</v>
      </c>
      <c r="I262" s="494">
        <v>86689</v>
      </c>
    </row>
    <row r="263" spans="1:9" s="513" customFormat="1" ht="17.25" customHeight="1">
      <c r="A263" s="521">
        <v>17902</v>
      </c>
      <c r="B263" s="521">
        <v>5</v>
      </c>
      <c r="C263" s="521">
        <v>4</v>
      </c>
      <c r="D263" s="521">
        <v>6</v>
      </c>
      <c r="E263" s="44" t="s">
        <v>581</v>
      </c>
      <c r="F263" s="494">
        <v>555533</v>
      </c>
      <c r="G263" s="494">
        <v>1128017</v>
      </c>
      <c r="H263" s="522">
        <f t="shared" si="5"/>
        <v>-572484</v>
      </c>
      <c r="I263" s="494">
        <v>1388549</v>
      </c>
    </row>
    <row r="264" spans="1:9" s="513" customFormat="1" ht="17.25" customHeight="1">
      <c r="A264" s="521">
        <v>19051</v>
      </c>
      <c r="B264" s="521">
        <v>5</v>
      </c>
      <c r="C264" s="521">
        <v>4</v>
      </c>
      <c r="D264" s="521">
        <v>6</v>
      </c>
      <c r="E264" s="44" t="s">
        <v>743</v>
      </c>
      <c r="F264" s="524">
        <v>0</v>
      </c>
      <c r="G264" s="494">
        <v>1677</v>
      </c>
      <c r="H264" s="522">
        <f t="shared" si="5"/>
        <v>-1677</v>
      </c>
      <c r="I264" s="524">
        <v>0</v>
      </c>
    </row>
    <row r="265" spans="1:9" s="513" customFormat="1" ht="17.25" customHeight="1">
      <c r="A265" s="521">
        <v>19052</v>
      </c>
      <c r="B265" s="521">
        <v>5</v>
      </c>
      <c r="C265" s="521">
        <v>4</v>
      </c>
      <c r="D265" s="521">
        <v>6</v>
      </c>
      <c r="E265" s="44" t="s">
        <v>744</v>
      </c>
      <c r="F265" s="524">
        <v>0</v>
      </c>
      <c r="G265" s="494">
        <v>4186</v>
      </c>
      <c r="H265" s="522">
        <f t="shared" si="5"/>
        <v>-4186</v>
      </c>
      <c r="I265" s="524">
        <v>0</v>
      </c>
    </row>
    <row r="266" spans="1:9" s="513" customFormat="1" ht="17.25" customHeight="1">
      <c r="A266" s="521">
        <v>19053</v>
      </c>
      <c r="B266" s="521">
        <v>5</v>
      </c>
      <c r="C266" s="521">
        <v>4</v>
      </c>
      <c r="D266" s="521">
        <v>6</v>
      </c>
      <c r="E266" s="44" t="s">
        <v>578</v>
      </c>
      <c r="F266" s="524">
        <v>0</v>
      </c>
      <c r="G266" s="494">
        <v>4800</v>
      </c>
      <c r="H266" s="522">
        <f t="shared" si="5"/>
        <v>-4800</v>
      </c>
      <c r="I266" s="524">
        <v>0</v>
      </c>
    </row>
    <row r="267" spans="1:9" s="513" customFormat="1" ht="17.25" customHeight="1">
      <c r="A267" s="521">
        <v>19054</v>
      </c>
      <c r="B267" s="521">
        <v>5</v>
      </c>
      <c r="C267" s="521">
        <v>4</v>
      </c>
      <c r="D267" s="521">
        <v>6</v>
      </c>
      <c r="E267" s="44" t="s">
        <v>745</v>
      </c>
      <c r="F267" s="524">
        <v>0</v>
      </c>
      <c r="G267" s="494">
        <v>10198</v>
      </c>
      <c r="H267" s="522">
        <f t="shared" si="5"/>
        <v>-10198</v>
      </c>
      <c r="I267" s="524">
        <v>0</v>
      </c>
    </row>
    <row r="268" spans="1:9" s="513" customFormat="1" ht="17.25" customHeight="1">
      <c r="A268" s="521">
        <v>19055</v>
      </c>
      <c r="B268" s="521">
        <v>5</v>
      </c>
      <c r="C268" s="521">
        <v>4</v>
      </c>
      <c r="D268" s="521">
        <v>6</v>
      </c>
      <c r="E268" s="44" t="s">
        <v>746</v>
      </c>
      <c r="F268" s="524">
        <v>0</v>
      </c>
      <c r="G268" s="494">
        <v>7328</v>
      </c>
      <c r="H268" s="522">
        <f t="shared" si="5"/>
        <v>-7328</v>
      </c>
      <c r="I268" s="524">
        <v>0</v>
      </c>
    </row>
    <row r="269" spans="1:9" s="513" customFormat="1" ht="17.25" customHeight="1">
      <c r="A269" s="521">
        <v>19056</v>
      </c>
      <c r="B269" s="521">
        <v>5</v>
      </c>
      <c r="C269" s="521">
        <v>4</v>
      </c>
      <c r="D269" s="521">
        <v>6</v>
      </c>
      <c r="E269" s="44" t="s">
        <v>487</v>
      </c>
      <c r="F269" s="524">
        <v>0</v>
      </c>
      <c r="G269" s="494">
        <v>135</v>
      </c>
      <c r="H269" s="522">
        <f t="shared" si="5"/>
        <v>-135</v>
      </c>
      <c r="I269" s="524">
        <v>0</v>
      </c>
    </row>
    <row r="270" spans="1:9" s="513" customFormat="1" ht="17.25" customHeight="1">
      <c r="A270" s="521">
        <v>19057</v>
      </c>
      <c r="B270" s="521">
        <v>5</v>
      </c>
      <c r="C270" s="521">
        <v>4</v>
      </c>
      <c r="D270" s="521">
        <v>6</v>
      </c>
      <c r="E270" s="44" t="s">
        <v>747</v>
      </c>
      <c r="F270" s="524">
        <v>0</v>
      </c>
      <c r="G270" s="494">
        <v>93670</v>
      </c>
      <c r="H270" s="522">
        <f t="shared" si="5"/>
        <v>-93670</v>
      </c>
      <c r="I270" s="524">
        <v>0</v>
      </c>
    </row>
    <row r="271" spans="1:9" s="513" customFormat="1" ht="17.25" customHeight="1">
      <c r="A271" s="521">
        <v>19058</v>
      </c>
      <c r="B271" s="521">
        <v>5</v>
      </c>
      <c r="C271" s="521">
        <v>4</v>
      </c>
      <c r="D271" s="521">
        <v>6</v>
      </c>
      <c r="E271" s="44" t="s">
        <v>488</v>
      </c>
      <c r="F271" s="524">
        <v>0</v>
      </c>
      <c r="G271" s="494">
        <v>4085</v>
      </c>
      <c r="H271" s="522">
        <f t="shared" si="5"/>
        <v>-4085</v>
      </c>
      <c r="I271" s="524">
        <v>0</v>
      </c>
    </row>
    <row r="272" spans="1:9" s="513" customFormat="1" ht="17.25" customHeight="1">
      <c r="A272" s="521">
        <v>19062</v>
      </c>
      <c r="B272" s="521">
        <v>5</v>
      </c>
      <c r="C272" s="521">
        <v>4</v>
      </c>
      <c r="D272" s="521">
        <v>6</v>
      </c>
      <c r="E272" s="44" t="s">
        <v>748</v>
      </c>
      <c r="F272" s="524">
        <v>0</v>
      </c>
      <c r="G272" s="494">
        <v>148</v>
      </c>
      <c r="H272" s="522">
        <f t="shared" si="5"/>
        <v>-148</v>
      </c>
      <c r="I272" s="524">
        <v>0</v>
      </c>
    </row>
    <row r="273" spans="1:9" s="513" customFormat="1" ht="17.25" customHeight="1">
      <c r="A273" s="521">
        <v>19063</v>
      </c>
      <c r="B273" s="521">
        <v>5</v>
      </c>
      <c r="C273" s="521">
        <v>4</v>
      </c>
      <c r="D273" s="521">
        <v>6</v>
      </c>
      <c r="E273" s="44" t="s">
        <v>749</v>
      </c>
      <c r="F273" s="524">
        <v>0</v>
      </c>
      <c r="G273" s="494">
        <v>5079</v>
      </c>
      <c r="H273" s="522">
        <f t="shared" si="5"/>
        <v>-5079</v>
      </c>
      <c r="I273" s="524">
        <v>0</v>
      </c>
    </row>
    <row r="274" spans="1:9" s="513" customFormat="1" ht="17.25" customHeight="1">
      <c r="A274" s="521">
        <v>19064</v>
      </c>
      <c r="B274" s="521">
        <v>5</v>
      </c>
      <c r="C274" s="521">
        <v>4</v>
      </c>
      <c r="D274" s="521">
        <v>6</v>
      </c>
      <c r="E274" s="44" t="s">
        <v>750</v>
      </c>
      <c r="F274" s="524">
        <v>0</v>
      </c>
      <c r="G274" s="494">
        <v>1980</v>
      </c>
      <c r="H274" s="522">
        <f t="shared" si="5"/>
        <v>-1980</v>
      </c>
      <c r="I274" s="524">
        <v>0</v>
      </c>
    </row>
    <row r="275" spans="1:9" s="513" customFormat="1" ht="17.25" customHeight="1">
      <c r="A275" s="521">
        <v>19065</v>
      </c>
      <c r="B275" s="521">
        <v>5</v>
      </c>
      <c r="C275" s="521">
        <v>4</v>
      </c>
      <c r="D275" s="521">
        <v>6</v>
      </c>
      <c r="E275" s="44" t="s">
        <v>751</v>
      </c>
      <c r="F275" s="524">
        <v>0</v>
      </c>
      <c r="G275" s="494">
        <v>14743</v>
      </c>
      <c r="H275" s="522">
        <f t="shared" si="5"/>
        <v>-14743</v>
      </c>
      <c r="I275" s="524">
        <v>0</v>
      </c>
    </row>
    <row r="276" spans="1:9" s="513" customFormat="1" ht="17.25" customHeight="1">
      <c r="A276" s="521">
        <v>19066</v>
      </c>
      <c r="B276" s="521">
        <v>5</v>
      </c>
      <c r="C276" s="521">
        <v>4</v>
      </c>
      <c r="D276" s="521">
        <v>6</v>
      </c>
      <c r="E276" s="44" t="s">
        <v>581</v>
      </c>
      <c r="F276" s="524">
        <v>0</v>
      </c>
      <c r="G276" s="494">
        <v>11299</v>
      </c>
      <c r="H276" s="522">
        <f t="shared" si="5"/>
        <v>-11299</v>
      </c>
      <c r="I276" s="524">
        <v>0</v>
      </c>
    </row>
    <row r="277" spans="1:9" s="513" customFormat="1" ht="17.25" customHeight="1">
      <c r="A277" s="521">
        <v>98011</v>
      </c>
      <c r="B277" s="521">
        <v>5</v>
      </c>
      <c r="C277" s="521">
        <v>4</v>
      </c>
      <c r="D277" s="521">
        <v>6</v>
      </c>
      <c r="E277" s="44" t="s">
        <v>503</v>
      </c>
      <c r="F277" s="524">
        <v>0</v>
      </c>
      <c r="G277" s="494">
        <v>5909</v>
      </c>
      <c r="H277" s="522">
        <f t="shared" si="5"/>
        <v>-5909</v>
      </c>
      <c r="I277" s="524">
        <v>0</v>
      </c>
    </row>
    <row r="278" spans="1:9" s="520" customFormat="1" ht="17.25" customHeight="1">
      <c r="A278" s="518"/>
      <c r="B278" s="518">
        <v>6</v>
      </c>
      <c r="C278" s="518">
        <v>4</v>
      </c>
      <c r="D278" s="518">
        <v>6</v>
      </c>
      <c r="E278" s="41" t="s">
        <v>489</v>
      </c>
      <c r="F278" s="519">
        <f>SUM(F279:F287)</f>
        <v>162500</v>
      </c>
      <c r="G278" s="519">
        <f>SUM(G279:G287)</f>
        <v>245407</v>
      </c>
      <c r="H278" s="530">
        <f t="shared" si="5"/>
        <v>-82907</v>
      </c>
      <c r="I278" s="519">
        <f>SUM(I279:I287)</f>
        <v>232735</v>
      </c>
    </row>
    <row r="279" spans="1:9" s="513" customFormat="1" ht="15.95" customHeight="1">
      <c r="A279" s="521">
        <v>17112</v>
      </c>
      <c r="B279" s="521">
        <v>6</v>
      </c>
      <c r="C279" s="521">
        <v>4</v>
      </c>
      <c r="D279" s="521">
        <v>6</v>
      </c>
      <c r="E279" s="44" t="s">
        <v>490</v>
      </c>
      <c r="F279" s="494">
        <v>750</v>
      </c>
      <c r="G279" s="494">
        <v>340</v>
      </c>
      <c r="H279" s="494">
        <f t="shared" si="5"/>
        <v>410</v>
      </c>
      <c r="I279" s="524">
        <v>0</v>
      </c>
    </row>
    <row r="280" spans="1:9" s="513" customFormat="1" ht="17.25" customHeight="1">
      <c r="A280" s="521">
        <v>17122</v>
      </c>
      <c r="B280" s="521">
        <v>6</v>
      </c>
      <c r="C280" s="521">
        <v>4</v>
      </c>
      <c r="D280" s="521">
        <v>6</v>
      </c>
      <c r="E280" s="44" t="s">
        <v>486</v>
      </c>
      <c r="F280" s="494">
        <v>500</v>
      </c>
      <c r="G280" s="524">
        <v>0</v>
      </c>
      <c r="H280" s="494">
        <f t="shared" si="5"/>
        <v>500</v>
      </c>
      <c r="I280" s="524">
        <v>0</v>
      </c>
    </row>
    <row r="281" spans="1:9" s="513" customFormat="1" ht="17.25" customHeight="1">
      <c r="A281" s="521">
        <v>17142</v>
      </c>
      <c r="B281" s="521">
        <v>6</v>
      </c>
      <c r="C281" s="521">
        <v>4</v>
      </c>
      <c r="D281" s="521">
        <v>6</v>
      </c>
      <c r="E281" s="44" t="s">
        <v>488</v>
      </c>
      <c r="F281" s="494">
        <v>2500</v>
      </c>
      <c r="G281" s="494">
        <v>3604</v>
      </c>
      <c r="H281" s="523">
        <f t="shared" si="5"/>
        <v>-1104</v>
      </c>
      <c r="I281" s="494">
        <v>424</v>
      </c>
    </row>
    <row r="282" spans="1:9" s="513" customFormat="1" ht="15.95" hidden="1" customHeight="1">
      <c r="A282" s="521">
        <v>17143</v>
      </c>
      <c r="B282" s="521">
        <v>6</v>
      </c>
      <c r="C282" s="521">
        <v>4</v>
      </c>
      <c r="D282" s="521">
        <v>6</v>
      </c>
      <c r="E282" s="44" t="s">
        <v>491</v>
      </c>
      <c r="F282" s="524"/>
      <c r="G282" s="524"/>
      <c r="H282" s="522">
        <f t="shared" si="5"/>
        <v>0</v>
      </c>
      <c r="I282" s="524"/>
    </row>
    <row r="283" spans="1:9" s="513" customFormat="1" ht="17.25" customHeight="1">
      <c r="A283" s="521">
        <v>17152</v>
      </c>
      <c r="B283" s="521">
        <v>6</v>
      </c>
      <c r="C283" s="521">
        <v>4</v>
      </c>
      <c r="D283" s="521">
        <v>6</v>
      </c>
      <c r="E283" s="44" t="s">
        <v>577</v>
      </c>
      <c r="F283" s="494">
        <v>1000</v>
      </c>
      <c r="G283" s="494">
        <v>2114</v>
      </c>
      <c r="H283" s="523">
        <f t="shared" si="5"/>
        <v>-1114</v>
      </c>
      <c r="I283" s="494">
        <v>1014</v>
      </c>
    </row>
    <row r="284" spans="1:9" s="513" customFormat="1" ht="17.25" customHeight="1">
      <c r="A284" s="521">
        <v>17162</v>
      </c>
      <c r="B284" s="521">
        <v>6</v>
      </c>
      <c r="C284" s="521">
        <v>4</v>
      </c>
      <c r="D284" s="521">
        <v>6</v>
      </c>
      <c r="E284" s="44" t="s">
        <v>578</v>
      </c>
      <c r="F284" s="494">
        <v>500</v>
      </c>
      <c r="G284" s="494">
        <v>455</v>
      </c>
      <c r="H284" s="494">
        <f t="shared" si="5"/>
        <v>45</v>
      </c>
      <c r="I284" s="494">
        <v>1028</v>
      </c>
    </row>
    <row r="285" spans="1:9" s="513" customFormat="1" ht="17.25" customHeight="1">
      <c r="A285" s="521">
        <v>17172</v>
      </c>
      <c r="B285" s="521">
        <v>6</v>
      </c>
      <c r="C285" s="521">
        <v>4</v>
      </c>
      <c r="D285" s="521">
        <v>6</v>
      </c>
      <c r="E285" s="44" t="s">
        <v>579</v>
      </c>
      <c r="F285" s="494">
        <v>150500</v>
      </c>
      <c r="G285" s="494">
        <v>235624</v>
      </c>
      <c r="H285" s="522">
        <f t="shared" si="5"/>
        <v>-85124</v>
      </c>
      <c r="I285" s="494">
        <v>228984</v>
      </c>
    </row>
    <row r="286" spans="1:9" s="513" customFormat="1" ht="17.25" customHeight="1">
      <c r="A286" s="521">
        <v>17182</v>
      </c>
      <c r="B286" s="521">
        <v>6</v>
      </c>
      <c r="C286" s="521">
        <v>4</v>
      </c>
      <c r="D286" s="521">
        <v>6</v>
      </c>
      <c r="E286" s="44" t="s">
        <v>580</v>
      </c>
      <c r="F286" s="494">
        <v>500</v>
      </c>
      <c r="G286" s="524">
        <v>0</v>
      </c>
      <c r="H286" s="494">
        <f t="shared" si="5"/>
        <v>500</v>
      </c>
      <c r="I286" s="524">
        <v>0</v>
      </c>
    </row>
    <row r="287" spans="1:9" s="513" customFormat="1" ht="17.25" customHeight="1">
      <c r="A287" s="521">
        <v>17902</v>
      </c>
      <c r="B287" s="521">
        <v>6</v>
      </c>
      <c r="C287" s="521">
        <v>4</v>
      </c>
      <c r="D287" s="521">
        <v>6</v>
      </c>
      <c r="E287" s="44" t="s">
        <v>581</v>
      </c>
      <c r="F287" s="494">
        <v>6250</v>
      </c>
      <c r="G287" s="494">
        <v>3270</v>
      </c>
      <c r="H287" s="494">
        <f t="shared" si="5"/>
        <v>2980</v>
      </c>
      <c r="I287" s="494">
        <v>1285</v>
      </c>
    </row>
    <row r="288" spans="1:9" s="520" customFormat="1" ht="17.25" hidden="1" customHeight="1">
      <c r="A288" s="518"/>
      <c r="B288" s="518">
        <v>7</v>
      </c>
      <c r="C288" s="518">
        <v>4</v>
      </c>
      <c r="D288" s="518">
        <v>6</v>
      </c>
      <c r="E288" s="41" t="s">
        <v>492</v>
      </c>
      <c r="F288" s="533">
        <f>SUM(F289)</f>
        <v>0</v>
      </c>
      <c r="G288" s="533">
        <f>SUM(G289)</f>
        <v>0</v>
      </c>
      <c r="H288" s="533">
        <f t="shared" si="5"/>
        <v>0</v>
      </c>
      <c r="I288" s="519">
        <f>SUM(I289)</f>
        <v>0</v>
      </c>
    </row>
    <row r="289" spans="1:9" s="513" customFormat="1" ht="17.25" hidden="1" customHeight="1">
      <c r="A289" s="521">
        <v>75992</v>
      </c>
      <c r="B289" s="521">
        <v>7</v>
      </c>
      <c r="C289" s="521">
        <v>4</v>
      </c>
      <c r="D289" s="521">
        <v>6</v>
      </c>
      <c r="E289" s="44" t="s">
        <v>492</v>
      </c>
      <c r="F289" s="524">
        <v>0</v>
      </c>
      <c r="G289" s="524">
        <v>0</v>
      </c>
      <c r="H289" s="524">
        <f t="shared" si="5"/>
        <v>0</v>
      </c>
      <c r="I289" s="494">
        <v>0</v>
      </c>
    </row>
    <row r="290" spans="1:9" s="520" customFormat="1" ht="17.25" customHeight="1">
      <c r="A290" s="518"/>
      <c r="B290" s="518">
        <v>8</v>
      </c>
      <c r="C290" s="518">
        <v>4</v>
      </c>
      <c r="D290" s="518">
        <v>6</v>
      </c>
      <c r="E290" s="41" t="s">
        <v>493</v>
      </c>
      <c r="F290" s="519">
        <f>SUM(F291:F310)</f>
        <v>19559297</v>
      </c>
      <c r="G290" s="519">
        <f>SUM(G291:G310)</f>
        <v>11409294</v>
      </c>
      <c r="H290" s="519">
        <f t="shared" si="5"/>
        <v>8150003</v>
      </c>
      <c r="I290" s="519">
        <f>SUM(I291:I310)</f>
        <v>13419932</v>
      </c>
    </row>
    <row r="291" spans="1:9" s="513" customFormat="1" ht="17.25" customHeight="1">
      <c r="A291" s="521">
        <v>19002</v>
      </c>
      <c r="B291" s="521">
        <v>8</v>
      </c>
      <c r="C291" s="521">
        <v>4</v>
      </c>
      <c r="D291" s="521">
        <v>6</v>
      </c>
      <c r="E291" s="44" t="s">
        <v>494</v>
      </c>
      <c r="F291" s="494">
        <v>15578892</v>
      </c>
      <c r="G291" s="494">
        <v>8755495</v>
      </c>
      <c r="H291" s="494">
        <f t="shared" si="5"/>
        <v>6823397</v>
      </c>
      <c r="I291" s="494">
        <v>10740599</v>
      </c>
    </row>
    <row r="292" spans="1:9" s="513" customFormat="1" ht="17.25" customHeight="1">
      <c r="A292" s="521">
        <v>19101</v>
      </c>
      <c r="B292" s="521">
        <v>8</v>
      </c>
      <c r="C292" s="521">
        <v>4</v>
      </c>
      <c r="D292" s="521">
        <v>6</v>
      </c>
      <c r="E292" s="44" t="s">
        <v>623</v>
      </c>
      <c r="F292" s="494">
        <v>7000</v>
      </c>
      <c r="G292" s="494">
        <v>5711</v>
      </c>
      <c r="H292" s="494">
        <f t="shared" si="5"/>
        <v>1289</v>
      </c>
      <c r="I292" s="494">
        <v>4134</v>
      </c>
    </row>
    <row r="293" spans="1:9" s="513" customFormat="1" ht="17.25" customHeight="1">
      <c r="A293" s="521">
        <v>19102</v>
      </c>
      <c r="B293" s="521">
        <v>8</v>
      </c>
      <c r="C293" s="521">
        <v>4</v>
      </c>
      <c r="D293" s="521">
        <v>6</v>
      </c>
      <c r="E293" s="44" t="s">
        <v>695</v>
      </c>
      <c r="F293" s="524">
        <v>0</v>
      </c>
      <c r="G293" s="524">
        <v>0</v>
      </c>
      <c r="H293" s="524">
        <f t="shared" si="5"/>
        <v>0</v>
      </c>
      <c r="I293" s="494">
        <v>17594</v>
      </c>
    </row>
    <row r="294" spans="1:9" s="513" customFormat="1" ht="17.25" customHeight="1">
      <c r="A294" s="521">
        <v>19103</v>
      </c>
      <c r="B294" s="521">
        <v>8</v>
      </c>
      <c r="C294" s="521">
        <v>4</v>
      </c>
      <c r="D294" s="521">
        <v>6</v>
      </c>
      <c r="E294" s="44" t="s">
        <v>495</v>
      </c>
      <c r="F294" s="494">
        <v>200000</v>
      </c>
      <c r="G294" s="494">
        <v>48304</v>
      </c>
      <c r="H294" s="522">
        <f t="shared" si="5"/>
        <v>151696</v>
      </c>
      <c r="I294" s="494">
        <v>660503</v>
      </c>
    </row>
    <row r="295" spans="1:9" s="513" customFormat="1" ht="17.25" customHeight="1">
      <c r="A295" s="521">
        <v>19111</v>
      </c>
      <c r="B295" s="521">
        <v>8</v>
      </c>
      <c r="C295" s="521">
        <v>4</v>
      </c>
      <c r="D295" s="521">
        <v>6</v>
      </c>
      <c r="E295" s="44" t="s">
        <v>496</v>
      </c>
      <c r="F295" s="494">
        <v>50000</v>
      </c>
      <c r="G295" s="494">
        <v>20520</v>
      </c>
      <c r="H295" s="494">
        <f t="shared" si="5"/>
        <v>29480</v>
      </c>
      <c r="I295" s="494">
        <v>48993</v>
      </c>
    </row>
    <row r="296" spans="1:9" s="513" customFormat="1" ht="17.25" customHeight="1">
      <c r="A296" s="521">
        <v>19112</v>
      </c>
      <c r="B296" s="521">
        <v>8</v>
      </c>
      <c r="C296" s="521">
        <v>4</v>
      </c>
      <c r="D296" s="521">
        <v>6</v>
      </c>
      <c r="E296" s="44" t="s">
        <v>497</v>
      </c>
      <c r="F296" s="494">
        <v>25000</v>
      </c>
      <c r="G296" s="494">
        <v>14358</v>
      </c>
      <c r="H296" s="494">
        <f t="shared" si="5"/>
        <v>10642</v>
      </c>
      <c r="I296" s="494">
        <v>27097</v>
      </c>
    </row>
    <row r="297" spans="1:9" s="513" customFormat="1" ht="17.25" customHeight="1">
      <c r="A297" s="521">
        <v>19113</v>
      </c>
      <c r="B297" s="521">
        <v>8</v>
      </c>
      <c r="C297" s="521">
        <v>4</v>
      </c>
      <c r="D297" s="521">
        <v>6</v>
      </c>
      <c r="E297" s="44" t="s">
        <v>498</v>
      </c>
      <c r="F297" s="494">
        <v>100500</v>
      </c>
      <c r="G297" s="494">
        <v>28245</v>
      </c>
      <c r="H297" s="494">
        <f t="shared" si="5"/>
        <v>72255</v>
      </c>
      <c r="I297" s="494">
        <v>71928</v>
      </c>
    </row>
    <row r="298" spans="1:9" s="513" customFormat="1" ht="17.25" customHeight="1">
      <c r="A298" s="521">
        <v>19121</v>
      </c>
      <c r="B298" s="521">
        <v>8</v>
      </c>
      <c r="C298" s="521">
        <v>4</v>
      </c>
      <c r="D298" s="521">
        <v>6</v>
      </c>
      <c r="E298" s="44" t="s">
        <v>499</v>
      </c>
      <c r="F298" s="494">
        <v>500000</v>
      </c>
      <c r="G298" s="494">
        <v>833543</v>
      </c>
      <c r="H298" s="522">
        <f t="shared" si="5"/>
        <v>-333543</v>
      </c>
      <c r="I298" s="494">
        <v>178837</v>
      </c>
    </row>
    <row r="299" spans="1:9" s="513" customFormat="1" ht="17.25" customHeight="1">
      <c r="A299" s="521">
        <v>19131</v>
      </c>
      <c r="B299" s="521">
        <v>8</v>
      </c>
      <c r="C299" s="521">
        <v>4</v>
      </c>
      <c r="D299" s="521">
        <v>6</v>
      </c>
      <c r="E299" s="44" t="s">
        <v>500</v>
      </c>
      <c r="F299" s="494">
        <v>50000</v>
      </c>
      <c r="G299" s="494">
        <v>87702</v>
      </c>
      <c r="H299" s="522">
        <f t="shared" si="5"/>
        <v>-37702</v>
      </c>
      <c r="I299" s="494">
        <v>36383</v>
      </c>
    </row>
    <row r="300" spans="1:9" s="513" customFormat="1" ht="17.25" customHeight="1">
      <c r="A300" s="521">
        <v>19132</v>
      </c>
      <c r="B300" s="521">
        <v>8</v>
      </c>
      <c r="C300" s="521">
        <v>4</v>
      </c>
      <c r="D300" s="521">
        <v>6</v>
      </c>
      <c r="E300" s="44" t="s">
        <v>501</v>
      </c>
      <c r="F300" s="494">
        <v>28000</v>
      </c>
      <c r="G300" s="524">
        <v>0</v>
      </c>
      <c r="H300" s="494">
        <f t="shared" si="5"/>
        <v>28000</v>
      </c>
      <c r="I300" s="522">
        <v>-1173</v>
      </c>
    </row>
    <row r="301" spans="1:9" s="513" customFormat="1" ht="17.25" hidden="1" customHeight="1">
      <c r="A301" s="521">
        <v>31013</v>
      </c>
      <c r="B301" s="521">
        <v>8</v>
      </c>
      <c r="C301" s="521">
        <v>4</v>
      </c>
      <c r="D301" s="521">
        <v>6</v>
      </c>
      <c r="E301" s="44" t="s">
        <v>502</v>
      </c>
      <c r="F301" s="524"/>
      <c r="G301" s="524"/>
      <c r="H301" s="524">
        <f t="shared" ref="H301:H310" si="6">F301-G301</f>
        <v>0</v>
      </c>
      <c r="I301" s="494">
        <v>0</v>
      </c>
    </row>
    <row r="302" spans="1:9" s="513" customFormat="1" ht="17.25" customHeight="1">
      <c r="A302" s="521">
        <v>98011</v>
      </c>
      <c r="B302" s="521">
        <v>8</v>
      </c>
      <c r="C302" s="521">
        <v>4</v>
      </c>
      <c r="D302" s="521">
        <v>6</v>
      </c>
      <c r="E302" s="44" t="s">
        <v>503</v>
      </c>
      <c r="F302" s="494">
        <v>2658305</v>
      </c>
      <c r="G302" s="494">
        <v>1469203</v>
      </c>
      <c r="H302" s="494">
        <f t="shared" si="6"/>
        <v>1189102</v>
      </c>
      <c r="I302" s="494">
        <v>1319925</v>
      </c>
    </row>
    <row r="303" spans="1:9" s="513" customFormat="1" ht="17.25" customHeight="1">
      <c r="A303" s="521">
        <v>98101</v>
      </c>
      <c r="B303" s="521">
        <v>8</v>
      </c>
      <c r="C303" s="521">
        <v>4</v>
      </c>
      <c r="D303" s="521">
        <v>6</v>
      </c>
      <c r="E303" s="44" t="s">
        <v>624</v>
      </c>
      <c r="F303" s="494">
        <v>300600</v>
      </c>
      <c r="G303" s="494">
        <v>90129</v>
      </c>
      <c r="H303" s="494">
        <f t="shared" si="6"/>
        <v>210471</v>
      </c>
      <c r="I303" s="494">
        <v>187782</v>
      </c>
    </row>
    <row r="304" spans="1:9" s="513" customFormat="1" ht="17.25" customHeight="1">
      <c r="A304" s="521">
        <v>98103</v>
      </c>
      <c r="B304" s="521">
        <v>8</v>
      </c>
      <c r="C304" s="521">
        <v>4</v>
      </c>
      <c r="D304" s="521">
        <v>6</v>
      </c>
      <c r="E304" s="44" t="s">
        <v>625</v>
      </c>
      <c r="F304" s="494">
        <v>15000</v>
      </c>
      <c r="G304" s="494">
        <v>11195</v>
      </c>
      <c r="H304" s="494">
        <f t="shared" si="6"/>
        <v>3805</v>
      </c>
      <c r="I304" s="494">
        <v>52301</v>
      </c>
    </row>
    <row r="305" spans="1:9" s="513" customFormat="1" ht="17.25" customHeight="1">
      <c r="A305" s="521">
        <v>98111</v>
      </c>
      <c r="B305" s="521">
        <v>8</v>
      </c>
      <c r="C305" s="521">
        <v>4</v>
      </c>
      <c r="D305" s="521">
        <v>6</v>
      </c>
      <c r="E305" s="44" t="s">
        <v>626</v>
      </c>
      <c r="F305" s="494">
        <v>5500</v>
      </c>
      <c r="G305" s="494">
        <v>16929</v>
      </c>
      <c r="H305" s="522">
        <f t="shared" si="6"/>
        <v>-11429</v>
      </c>
      <c r="I305" s="522">
        <v>-2054</v>
      </c>
    </row>
    <row r="306" spans="1:9" s="513" customFormat="1" ht="17.25" customHeight="1">
      <c r="A306" s="521">
        <v>98112</v>
      </c>
      <c r="B306" s="521">
        <v>8</v>
      </c>
      <c r="C306" s="521">
        <v>4</v>
      </c>
      <c r="D306" s="521">
        <v>6</v>
      </c>
      <c r="E306" s="44" t="s">
        <v>627</v>
      </c>
      <c r="F306" s="524">
        <v>0</v>
      </c>
      <c r="G306" s="494">
        <v>4848</v>
      </c>
      <c r="H306" s="522">
        <f t="shared" si="6"/>
        <v>-4848</v>
      </c>
      <c r="I306" s="494">
        <v>5896</v>
      </c>
    </row>
    <row r="307" spans="1:9" s="513" customFormat="1" ht="17.25" customHeight="1">
      <c r="A307" s="521">
        <v>98113</v>
      </c>
      <c r="B307" s="521">
        <v>8</v>
      </c>
      <c r="C307" s="521">
        <v>4</v>
      </c>
      <c r="D307" s="521">
        <v>6</v>
      </c>
      <c r="E307" s="44" t="s">
        <v>628</v>
      </c>
      <c r="F307" s="494">
        <v>5000</v>
      </c>
      <c r="G307" s="494">
        <v>3686</v>
      </c>
      <c r="H307" s="494">
        <f t="shared" si="6"/>
        <v>1314</v>
      </c>
      <c r="I307" s="494">
        <v>11626</v>
      </c>
    </row>
    <row r="308" spans="1:9" s="513" customFormat="1" ht="17.25" customHeight="1">
      <c r="A308" s="521">
        <v>98121</v>
      </c>
      <c r="B308" s="521">
        <v>8</v>
      </c>
      <c r="C308" s="521">
        <v>4</v>
      </c>
      <c r="D308" s="521">
        <v>6</v>
      </c>
      <c r="E308" s="44" t="s">
        <v>629</v>
      </c>
      <c r="F308" s="494">
        <v>10000</v>
      </c>
      <c r="G308" s="494">
        <v>16557</v>
      </c>
      <c r="H308" s="522">
        <f t="shared" si="6"/>
        <v>-6557</v>
      </c>
      <c r="I308" s="494">
        <v>66499</v>
      </c>
    </row>
    <row r="309" spans="1:9" s="513" customFormat="1" ht="17.25" customHeight="1">
      <c r="A309" s="521">
        <v>98131</v>
      </c>
      <c r="B309" s="521">
        <v>8</v>
      </c>
      <c r="C309" s="521">
        <v>4</v>
      </c>
      <c r="D309" s="521">
        <v>6</v>
      </c>
      <c r="E309" s="44" t="s">
        <v>630</v>
      </c>
      <c r="F309" s="494">
        <v>14000</v>
      </c>
      <c r="G309" s="494">
        <v>2869</v>
      </c>
      <c r="H309" s="494">
        <f t="shared" si="6"/>
        <v>11131</v>
      </c>
      <c r="I309" s="522">
        <v>75</v>
      </c>
    </row>
    <row r="310" spans="1:9" s="513" customFormat="1" ht="17.25" customHeight="1">
      <c r="A310" s="521">
        <v>98132</v>
      </c>
      <c r="B310" s="521">
        <v>8</v>
      </c>
      <c r="C310" s="521">
        <v>4</v>
      </c>
      <c r="D310" s="521">
        <v>6</v>
      </c>
      <c r="E310" s="44" t="s">
        <v>631</v>
      </c>
      <c r="F310" s="494">
        <v>11500</v>
      </c>
      <c r="G310" s="524">
        <v>0</v>
      </c>
      <c r="H310" s="494">
        <f t="shared" si="6"/>
        <v>11500</v>
      </c>
      <c r="I310" s="522">
        <v>-7013</v>
      </c>
    </row>
    <row r="311" spans="1:9" s="520" customFormat="1" ht="18" hidden="1" customHeight="1">
      <c r="A311" s="518"/>
      <c r="B311" s="518">
        <v>9</v>
      </c>
      <c r="C311" s="518">
        <v>4</v>
      </c>
      <c r="D311" s="518">
        <v>6</v>
      </c>
      <c r="E311" s="41" t="s">
        <v>376</v>
      </c>
      <c r="F311" s="494">
        <f>SUM(F312:F313)</f>
        <v>0</v>
      </c>
      <c r="G311" s="494">
        <f>SUM(G312:G313)</f>
        <v>0</v>
      </c>
      <c r="H311" s="522">
        <f t="shared" si="5"/>
        <v>0</v>
      </c>
      <c r="I311" s="494">
        <f>SUM(I312:I313)</f>
        <v>0</v>
      </c>
    </row>
    <row r="312" spans="1:9" s="513" customFormat="1" ht="18" hidden="1" customHeight="1">
      <c r="A312" s="521">
        <v>88888</v>
      </c>
      <c r="B312" s="521">
        <v>9</v>
      </c>
      <c r="C312" s="521">
        <v>4</v>
      </c>
      <c r="D312" s="521">
        <v>6</v>
      </c>
      <c r="E312" s="44" t="s">
        <v>504</v>
      </c>
      <c r="F312" s="494">
        <v>0</v>
      </c>
      <c r="G312" s="494">
        <v>0</v>
      </c>
      <c r="H312" s="522">
        <f t="shared" si="5"/>
        <v>0</v>
      </c>
      <c r="I312" s="494">
        <v>0</v>
      </c>
    </row>
    <row r="313" spans="1:9" s="513" customFormat="1" ht="16.5" hidden="1">
      <c r="A313" s="521">
        <v>88889</v>
      </c>
      <c r="B313" s="521">
        <v>9</v>
      </c>
      <c r="C313" s="521">
        <v>4</v>
      </c>
      <c r="D313" s="521">
        <v>6</v>
      </c>
      <c r="E313" s="44" t="s">
        <v>505</v>
      </c>
      <c r="F313" s="494">
        <v>0</v>
      </c>
      <c r="G313" s="494">
        <v>0</v>
      </c>
      <c r="H313" s="522">
        <f t="shared" si="5"/>
        <v>0</v>
      </c>
      <c r="I313" s="494">
        <v>0</v>
      </c>
    </row>
    <row r="314" spans="1:9" s="520" customFormat="1" ht="17.25" customHeight="1">
      <c r="A314" s="518"/>
      <c r="B314" s="518"/>
      <c r="C314" s="518">
        <v>5</v>
      </c>
      <c r="D314" s="518">
        <v>6</v>
      </c>
      <c r="E314" s="41" t="s">
        <v>506</v>
      </c>
      <c r="F314" s="519">
        <f>F315+F321+F324+F334+F344+F358</f>
        <v>65036190</v>
      </c>
      <c r="G314" s="519">
        <f>G315+G321+G324+G334+G344+G358</f>
        <v>66514923</v>
      </c>
      <c r="H314" s="530">
        <f t="shared" si="5"/>
        <v>-1478733</v>
      </c>
      <c r="I314" s="519">
        <f>I315+I321+I324+I334+I344+I358</f>
        <v>60761332</v>
      </c>
    </row>
    <row r="315" spans="1:9" s="520" customFormat="1" ht="17.25" customHeight="1">
      <c r="A315" s="518"/>
      <c r="B315" s="518">
        <v>1</v>
      </c>
      <c r="C315" s="518">
        <v>5</v>
      </c>
      <c r="D315" s="518">
        <v>6</v>
      </c>
      <c r="E315" s="41" t="s">
        <v>507</v>
      </c>
      <c r="F315" s="519">
        <f>SUM(F316:F320)</f>
        <v>11199028</v>
      </c>
      <c r="G315" s="519">
        <f>SUM(G316:G320)</f>
        <v>16220594</v>
      </c>
      <c r="H315" s="530">
        <f t="shared" si="5"/>
        <v>-5021566</v>
      </c>
      <c r="I315" s="519">
        <f>SUM(I316:I320)</f>
        <v>12369559</v>
      </c>
    </row>
    <row r="316" spans="1:9" s="513" customFormat="1" ht="20.100000000000001" customHeight="1">
      <c r="A316" s="521">
        <v>78011</v>
      </c>
      <c r="B316" s="521">
        <v>1</v>
      </c>
      <c r="C316" s="521">
        <v>5</v>
      </c>
      <c r="D316" s="521">
        <v>6</v>
      </c>
      <c r="E316" s="44" t="s">
        <v>811</v>
      </c>
      <c r="F316" s="494">
        <v>200</v>
      </c>
      <c r="G316" s="524">
        <v>0</v>
      </c>
      <c r="H316" s="494">
        <f t="shared" si="5"/>
        <v>200</v>
      </c>
      <c r="I316" s="524">
        <v>0</v>
      </c>
    </row>
    <row r="317" spans="1:9" s="513" customFormat="1" ht="17.25" customHeight="1">
      <c r="A317" s="521">
        <v>78012</v>
      </c>
      <c r="B317" s="521">
        <v>1</v>
      </c>
      <c r="C317" s="521">
        <v>5</v>
      </c>
      <c r="D317" s="521">
        <v>6</v>
      </c>
      <c r="E317" s="44" t="s">
        <v>812</v>
      </c>
      <c r="F317" s="494">
        <v>4236000</v>
      </c>
      <c r="G317" s="494">
        <v>4333151</v>
      </c>
      <c r="H317" s="522">
        <f t="shared" ref="H317:H378" si="7">F317-G317</f>
        <v>-97151</v>
      </c>
      <c r="I317" s="494">
        <v>3262247</v>
      </c>
    </row>
    <row r="318" spans="1:9" s="513" customFormat="1" ht="17.25" customHeight="1">
      <c r="A318" s="521">
        <v>78013</v>
      </c>
      <c r="B318" s="521">
        <v>1</v>
      </c>
      <c r="C318" s="521">
        <v>5</v>
      </c>
      <c r="D318" s="521">
        <v>6</v>
      </c>
      <c r="E318" s="44" t="s">
        <v>813</v>
      </c>
      <c r="F318" s="494">
        <v>6962828</v>
      </c>
      <c r="G318" s="494">
        <v>11223538</v>
      </c>
      <c r="H318" s="522">
        <f t="shared" si="7"/>
        <v>-4260710</v>
      </c>
      <c r="I318" s="494">
        <v>8011877</v>
      </c>
    </row>
    <row r="319" spans="1:9" s="513" customFormat="1" ht="17.25" customHeight="1">
      <c r="A319" s="521">
        <v>78017</v>
      </c>
      <c r="B319" s="521">
        <v>1</v>
      </c>
      <c r="C319" s="521">
        <v>5</v>
      </c>
      <c r="D319" s="521">
        <v>6</v>
      </c>
      <c r="E319" s="44" t="s">
        <v>814</v>
      </c>
      <c r="F319" s="524">
        <v>0</v>
      </c>
      <c r="G319" s="494">
        <v>663905</v>
      </c>
      <c r="H319" s="522">
        <f t="shared" si="7"/>
        <v>-663905</v>
      </c>
      <c r="I319" s="494">
        <v>1095435</v>
      </c>
    </row>
    <row r="320" spans="1:9" s="513" customFormat="1" ht="16.5" hidden="1">
      <c r="A320" s="521">
        <v>78031</v>
      </c>
      <c r="B320" s="521">
        <v>1</v>
      </c>
      <c r="C320" s="521">
        <v>5</v>
      </c>
      <c r="D320" s="521">
        <v>6</v>
      </c>
      <c r="E320" s="44" t="s">
        <v>508</v>
      </c>
      <c r="F320" s="494"/>
      <c r="G320" s="494">
        <v>0</v>
      </c>
      <c r="H320" s="522">
        <f t="shared" si="7"/>
        <v>0</v>
      </c>
      <c r="I320" s="494">
        <v>0</v>
      </c>
    </row>
    <row r="321" spans="1:9" s="520" customFormat="1" ht="17.25" customHeight="1">
      <c r="A321" s="518"/>
      <c r="B321" s="518">
        <v>2</v>
      </c>
      <c r="C321" s="518">
        <v>5</v>
      </c>
      <c r="D321" s="518">
        <v>6</v>
      </c>
      <c r="E321" s="41" t="s">
        <v>696</v>
      </c>
      <c r="F321" s="519">
        <f>SUM(F322:F323)</f>
        <v>137700</v>
      </c>
      <c r="G321" s="519">
        <f>SUM(G322:G323)</f>
        <v>66733</v>
      </c>
      <c r="H321" s="519">
        <f t="shared" si="7"/>
        <v>70967</v>
      </c>
      <c r="I321" s="519">
        <f>SUM(I322:I323)</f>
        <v>190569</v>
      </c>
    </row>
    <row r="322" spans="1:9" s="513" customFormat="1" ht="17.25" customHeight="1">
      <c r="A322" s="521">
        <v>78012</v>
      </c>
      <c r="B322" s="521">
        <v>2</v>
      </c>
      <c r="C322" s="521">
        <v>5</v>
      </c>
      <c r="D322" s="521">
        <v>6</v>
      </c>
      <c r="E322" s="44" t="s">
        <v>812</v>
      </c>
      <c r="F322" s="494">
        <v>75000</v>
      </c>
      <c r="G322" s="524">
        <v>0</v>
      </c>
      <c r="H322" s="494">
        <f t="shared" si="7"/>
        <v>75000</v>
      </c>
      <c r="I322" s="494">
        <v>122425</v>
      </c>
    </row>
    <row r="323" spans="1:9" s="513" customFormat="1" ht="17.25" customHeight="1">
      <c r="A323" s="521">
        <v>78013</v>
      </c>
      <c r="B323" s="521">
        <v>2</v>
      </c>
      <c r="C323" s="521">
        <v>5</v>
      </c>
      <c r="D323" s="521">
        <v>6</v>
      </c>
      <c r="E323" s="44" t="s">
        <v>813</v>
      </c>
      <c r="F323" s="494">
        <v>62700</v>
      </c>
      <c r="G323" s="494">
        <v>66733</v>
      </c>
      <c r="H323" s="523">
        <f t="shared" si="7"/>
        <v>-4033</v>
      </c>
      <c r="I323" s="494">
        <v>68144</v>
      </c>
    </row>
    <row r="324" spans="1:9" s="520" customFormat="1" ht="17.25" customHeight="1">
      <c r="A324" s="518"/>
      <c r="B324" s="518">
        <v>3</v>
      </c>
      <c r="C324" s="518">
        <v>5</v>
      </c>
      <c r="D324" s="518">
        <v>6</v>
      </c>
      <c r="E324" s="41" t="s">
        <v>815</v>
      </c>
      <c r="F324" s="519">
        <f>SUM(F325:F333)</f>
        <v>36464318</v>
      </c>
      <c r="G324" s="519">
        <f>SUM(G325:G333)</f>
        <v>35249634</v>
      </c>
      <c r="H324" s="519">
        <f t="shared" si="7"/>
        <v>1214684</v>
      </c>
      <c r="I324" s="519">
        <f>SUM(I325:I333)</f>
        <v>34390182</v>
      </c>
    </row>
    <row r="325" spans="1:9" s="513" customFormat="1" ht="17.25" customHeight="1">
      <c r="A325" s="521">
        <v>78021</v>
      </c>
      <c r="B325" s="521">
        <v>3</v>
      </c>
      <c r="C325" s="521">
        <v>5</v>
      </c>
      <c r="D325" s="521">
        <v>6</v>
      </c>
      <c r="E325" s="44" t="s">
        <v>816</v>
      </c>
      <c r="F325" s="494">
        <v>2774065</v>
      </c>
      <c r="G325" s="494">
        <v>2529151</v>
      </c>
      <c r="H325" s="494">
        <f t="shared" si="7"/>
        <v>244914</v>
      </c>
      <c r="I325" s="494">
        <v>3004460</v>
      </c>
    </row>
    <row r="326" spans="1:9" s="513" customFormat="1" ht="17.25" customHeight="1">
      <c r="A326" s="521">
        <v>78022</v>
      </c>
      <c r="B326" s="521">
        <v>3</v>
      </c>
      <c r="C326" s="521">
        <v>5</v>
      </c>
      <c r="D326" s="521">
        <v>6</v>
      </c>
      <c r="E326" s="44" t="s">
        <v>817</v>
      </c>
      <c r="F326" s="494">
        <v>137160</v>
      </c>
      <c r="G326" s="494">
        <v>193150</v>
      </c>
      <c r="H326" s="522">
        <f t="shared" si="7"/>
        <v>-55990</v>
      </c>
      <c r="I326" s="494">
        <v>190882</v>
      </c>
    </row>
    <row r="327" spans="1:9" s="513" customFormat="1" ht="17.25" customHeight="1">
      <c r="A327" s="521">
        <v>78023</v>
      </c>
      <c r="B327" s="521">
        <v>3</v>
      </c>
      <c r="C327" s="521">
        <v>5</v>
      </c>
      <c r="D327" s="521">
        <v>6</v>
      </c>
      <c r="E327" s="44" t="s">
        <v>818</v>
      </c>
      <c r="F327" s="494">
        <v>30750</v>
      </c>
      <c r="G327" s="494">
        <v>339344</v>
      </c>
      <c r="H327" s="522">
        <f t="shared" si="7"/>
        <v>-308594</v>
      </c>
      <c r="I327" s="494">
        <v>255097</v>
      </c>
    </row>
    <row r="328" spans="1:9" s="513" customFormat="1" ht="17.25" customHeight="1">
      <c r="A328" s="521">
        <v>78024</v>
      </c>
      <c r="B328" s="521">
        <v>3</v>
      </c>
      <c r="C328" s="521">
        <v>5</v>
      </c>
      <c r="D328" s="521">
        <v>6</v>
      </c>
      <c r="E328" s="44" t="s">
        <v>560</v>
      </c>
      <c r="F328" s="494">
        <v>50000</v>
      </c>
      <c r="G328" s="494">
        <v>89439</v>
      </c>
      <c r="H328" s="522">
        <f t="shared" si="7"/>
        <v>-39439</v>
      </c>
      <c r="I328" s="494">
        <v>137042</v>
      </c>
    </row>
    <row r="329" spans="1:9" s="513" customFormat="1" ht="17.25" customHeight="1">
      <c r="A329" s="521">
        <v>78031</v>
      </c>
      <c r="B329" s="521">
        <v>3</v>
      </c>
      <c r="C329" s="521">
        <v>5</v>
      </c>
      <c r="D329" s="521">
        <v>6</v>
      </c>
      <c r="E329" s="44" t="s">
        <v>561</v>
      </c>
      <c r="F329" s="494">
        <v>5109324</v>
      </c>
      <c r="G329" s="494">
        <v>4093066</v>
      </c>
      <c r="H329" s="494">
        <f t="shared" si="7"/>
        <v>1016258</v>
      </c>
      <c r="I329" s="494">
        <v>4074775</v>
      </c>
    </row>
    <row r="330" spans="1:9" s="513" customFormat="1" ht="17.25" customHeight="1">
      <c r="A330" s="521">
        <v>78034</v>
      </c>
      <c r="B330" s="521">
        <v>3</v>
      </c>
      <c r="C330" s="521">
        <v>5</v>
      </c>
      <c r="D330" s="521">
        <v>6</v>
      </c>
      <c r="E330" s="44" t="s">
        <v>819</v>
      </c>
      <c r="F330" s="494">
        <v>23450000</v>
      </c>
      <c r="G330" s="494">
        <v>18692335</v>
      </c>
      <c r="H330" s="494">
        <f t="shared" si="7"/>
        <v>4757665</v>
      </c>
      <c r="I330" s="494">
        <v>21419337</v>
      </c>
    </row>
    <row r="331" spans="1:9" s="513" customFormat="1" ht="17.25" customHeight="1">
      <c r="A331" s="521">
        <v>78041</v>
      </c>
      <c r="B331" s="521">
        <v>3</v>
      </c>
      <c r="C331" s="521">
        <v>5</v>
      </c>
      <c r="D331" s="521">
        <v>6</v>
      </c>
      <c r="E331" s="44" t="s">
        <v>562</v>
      </c>
      <c r="F331" s="494">
        <v>231493</v>
      </c>
      <c r="G331" s="494">
        <v>13054</v>
      </c>
      <c r="H331" s="494">
        <f t="shared" si="7"/>
        <v>218439</v>
      </c>
      <c r="I331" s="494">
        <v>39317</v>
      </c>
    </row>
    <row r="332" spans="1:9" s="513" customFormat="1" ht="17.25" customHeight="1">
      <c r="A332" s="521">
        <v>78042</v>
      </c>
      <c r="B332" s="521">
        <v>3</v>
      </c>
      <c r="C332" s="521">
        <v>5</v>
      </c>
      <c r="D332" s="521">
        <v>6</v>
      </c>
      <c r="E332" s="44" t="s">
        <v>563</v>
      </c>
      <c r="F332" s="494">
        <v>3586500</v>
      </c>
      <c r="G332" s="494">
        <v>8577357</v>
      </c>
      <c r="H332" s="522">
        <f t="shared" si="7"/>
        <v>-4990857</v>
      </c>
      <c r="I332" s="494">
        <v>4346990</v>
      </c>
    </row>
    <row r="333" spans="1:9" s="513" customFormat="1" ht="17.25" customHeight="1">
      <c r="A333" s="521">
        <v>78043</v>
      </c>
      <c r="B333" s="521">
        <v>3</v>
      </c>
      <c r="C333" s="521">
        <v>5</v>
      </c>
      <c r="D333" s="521">
        <v>6</v>
      </c>
      <c r="E333" s="44" t="s">
        <v>564</v>
      </c>
      <c r="F333" s="494">
        <v>1095026</v>
      </c>
      <c r="G333" s="494">
        <v>722738</v>
      </c>
      <c r="H333" s="494">
        <f t="shared" si="7"/>
        <v>372288</v>
      </c>
      <c r="I333" s="494">
        <v>922282</v>
      </c>
    </row>
    <row r="334" spans="1:9" s="520" customFormat="1" ht="17.25" customHeight="1">
      <c r="A334" s="518"/>
      <c r="B334" s="518">
        <v>4</v>
      </c>
      <c r="C334" s="518">
        <v>5</v>
      </c>
      <c r="D334" s="518">
        <v>6</v>
      </c>
      <c r="E334" s="41" t="s">
        <v>820</v>
      </c>
      <c r="F334" s="519">
        <f>SUM(F335:F343)</f>
        <v>4242729</v>
      </c>
      <c r="G334" s="519">
        <f>SUM(G335:G343)</f>
        <v>4175089</v>
      </c>
      <c r="H334" s="519">
        <f t="shared" si="7"/>
        <v>67640</v>
      </c>
      <c r="I334" s="519">
        <f>SUM(I335:I343)</f>
        <v>2814566</v>
      </c>
    </row>
    <row r="335" spans="1:9" s="520" customFormat="1" ht="20.100000000000001" hidden="1" customHeight="1">
      <c r="A335" s="521">
        <v>78043</v>
      </c>
      <c r="B335" s="521">
        <v>4</v>
      </c>
      <c r="C335" s="521">
        <v>5</v>
      </c>
      <c r="D335" s="521">
        <v>6</v>
      </c>
      <c r="E335" s="44" t="s">
        <v>564</v>
      </c>
      <c r="F335" s="494">
        <v>0</v>
      </c>
      <c r="G335" s="524">
        <v>0</v>
      </c>
      <c r="H335" s="523">
        <f t="shared" si="7"/>
        <v>0</v>
      </c>
      <c r="I335" s="524">
        <v>0</v>
      </c>
    </row>
    <row r="336" spans="1:9" s="513" customFormat="1" ht="17.25" customHeight="1">
      <c r="A336" s="521">
        <v>78051</v>
      </c>
      <c r="B336" s="521">
        <v>4</v>
      </c>
      <c r="C336" s="521">
        <v>5</v>
      </c>
      <c r="D336" s="521">
        <v>6</v>
      </c>
      <c r="E336" s="44" t="s">
        <v>565</v>
      </c>
      <c r="F336" s="494">
        <v>1406413</v>
      </c>
      <c r="G336" s="494">
        <v>1228658</v>
      </c>
      <c r="H336" s="494">
        <f t="shared" si="7"/>
        <v>177755</v>
      </c>
      <c r="I336" s="494">
        <v>981027</v>
      </c>
    </row>
    <row r="337" spans="1:9" s="513" customFormat="1" ht="17.25" customHeight="1">
      <c r="A337" s="521">
        <v>78052</v>
      </c>
      <c r="B337" s="521">
        <v>4</v>
      </c>
      <c r="C337" s="521">
        <v>5</v>
      </c>
      <c r="D337" s="521">
        <v>6</v>
      </c>
      <c r="E337" s="44" t="s">
        <v>509</v>
      </c>
      <c r="F337" s="494">
        <v>479918</v>
      </c>
      <c r="G337" s="494">
        <v>446028</v>
      </c>
      <c r="H337" s="494">
        <f t="shared" si="7"/>
        <v>33890</v>
      </c>
      <c r="I337" s="494">
        <v>400433</v>
      </c>
    </row>
    <row r="338" spans="1:9" s="513" customFormat="1" ht="17.25" customHeight="1">
      <c r="A338" s="521">
        <v>78053</v>
      </c>
      <c r="B338" s="521">
        <v>4</v>
      </c>
      <c r="C338" s="521">
        <v>5</v>
      </c>
      <c r="D338" s="521">
        <v>6</v>
      </c>
      <c r="E338" s="44" t="s">
        <v>510</v>
      </c>
      <c r="F338" s="494">
        <v>791095</v>
      </c>
      <c r="G338" s="494">
        <v>544410</v>
      </c>
      <c r="H338" s="494">
        <f t="shared" si="7"/>
        <v>246685</v>
      </c>
      <c r="I338" s="494">
        <v>359071</v>
      </c>
    </row>
    <row r="339" spans="1:9" s="513" customFormat="1" ht="17.25" customHeight="1">
      <c r="A339" s="521">
        <v>78054</v>
      </c>
      <c r="B339" s="521">
        <v>4</v>
      </c>
      <c r="C339" s="521">
        <v>5</v>
      </c>
      <c r="D339" s="521">
        <v>6</v>
      </c>
      <c r="E339" s="44" t="s">
        <v>511</v>
      </c>
      <c r="F339" s="494">
        <v>1565303</v>
      </c>
      <c r="G339" s="494">
        <v>1906348</v>
      </c>
      <c r="H339" s="522">
        <f t="shared" si="7"/>
        <v>-341045</v>
      </c>
      <c r="I339" s="494">
        <v>1074035</v>
      </c>
    </row>
    <row r="340" spans="1:9" s="513" customFormat="1" ht="17.25" customHeight="1">
      <c r="A340" s="521">
        <v>78055</v>
      </c>
      <c r="B340" s="521">
        <v>4</v>
      </c>
      <c r="C340" s="521">
        <v>5</v>
      </c>
      <c r="D340" s="521">
        <v>6</v>
      </c>
      <c r="E340" s="44" t="s">
        <v>752</v>
      </c>
      <c r="F340" s="524">
        <v>0</v>
      </c>
      <c r="G340" s="494">
        <v>17478</v>
      </c>
      <c r="H340" s="522">
        <f t="shared" si="7"/>
        <v>-17478</v>
      </c>
      <c r="I340" s="524">
        <v>0</v>
      </c>
    </row>
    <row r="341" spans="1:9" s="513" customFormat="1" ht="17.25" customHeight="1">
      <c r="A341" s="521">
        <v>78205</v>
      </c>
      <c r="B341" s="521">
        <v>4</v>
      </c>
      <c r="C341" s="521">
        <v>5</v>
      </c>
      <c r="D341" s="521">
        <v>6</v>
      </c>
      <c r="E341" s="44" t="s">
        <v>753</v>
      </c>
      <c r="F341" s="524">
        <v>0</v>
      </c>
      <c r="G341" s="494">
        <v>2666</v>
      </c>
      <c r="H341" s="522">
        <f t="shared" si="7"/>
        <v>-2666</v>
      </c>
      <c r="I341" s="524">
        <v>0</v>
      </c>
    </row>
    <row r="342" spans="1:9" s="513" customFormat="1" ht="17.25" customHeight="1">
      <c r="A342" s="521">
        <v>78212</v>
      </c>
      <c r="B342" s="521">
        <v>4</v>
      </c>
      <c r="C342" s="521">
        <v>5</v>
      </c>
      <c r="D342" s="521">
        <v>6</v>
      </c>
      <c r="E342" s="44" t="s">
        <v>754</v>
      </c>
      <c r="F342" s="524">
        <v>0</v>
      </c>
      <c r="G342" s="494">
        <v>21719</v>
      </c>
      <c r="H342" s="522">
        <f t="shared" si="7"/>
        <v>-21719</v>
      </c>
      <c r="I342" s="524">
        <v>0</v>
      </c>
    </row>
    <row r="343" spans="1:9" s="513" customFormat="1" ht="17.25" customHeight="1">
      <c r="A343" s="521">
        <v>78213</v>
      </c>
      <c r="B343" s="521">
        <v>4</v>
      </c>
      <c r="C343" s="521">
        <v>5</v>
      </c>
      <c r="D343" s="521">
        <v>6</v>
      </c>
      <c r="E343" s="44" t="s">
        <v>755</v>
      </c>
      <c r="F343" s="524">
        <v>0</v>
      </c>
      <c r="G343" s="494">
        <v>7782</v>
      </c>
      <c r="H343" s="522">
        <f t="shared" si="7"/>
        <v>-7782</v>
      </c>
      <c r="I343" s="524">
        <v>0</v>
      </c>
    </row>
    <row r="344" spans="1:9" s="520" customFormat="1" ht="17.25" customHeight="1">
      <c r="A344" s="518"/>
      <c r="B344" s="518">
        <v>5</v>
      </c>
      <c r="C344" s="518">
        <v>5</v>
      </c>
      <c r="D344" s="518">
        <v>6</v>
      </c>
      <c r="E344" s="41" t="s">
        <v>821</v>
      </c>
      <c r="F344" s="519">
        <f>SUM(F345:F357)</f>
        <v>8896371</v>
      </c>
      <c r="G344" s="519">
        <f>SUM(G345:G357)</f>
        <v>6537151</v>
      </c>
      <c r="H344" s="519">
        <f t="shared" si="7"/>
        <v>2359220</v>
      </c>
      <c r="I344" s="519">
        <f>SUM(I345:I357)</f>
        <v>7122823</v>
      </c>
    </row>
    <row r="345" spans="1:9" s="513" customFormat="1" ht="17.25" customHeight="1">
      <c r="A345" s="521">
        <v>78032</v>
      </c>
      <c r="B345" s="521">
        <v>5</v>
      </c>
      <c r="C345" s="521">
        <v>5</v>
      </c>
      <c r="D345" s="521">
        <v>6</v>
      </c>
      <c r="E345" s="44" t="s">
        <v>822</v>
      </c>
      <c r="F345" s="494">
        <v>155250</v>
      </c>
      <c r="G345" s="494">
        <v>88414</v>
      </c>
      <c r="H345" s="494">
        <f t="shared" si="7"/>
        <v>66836</v>
      </c>
      <c r="I345" s="494">
        <v>74786</v>
      </c>
    </row>
    <row r="346" spans="1:9" s="513" customFormat="1" ht="17.25" customHeight="1">
      <c r="A346" s="521">
        <v>78033</v>
      </c>
      <c r="B346" s="521">
        <v>5</v>
      </c>
      <c r="C346" s="521">
        <v>5</v>
      </c>
      <c r="D346" s="521">
        <v>6</v>
      </c>
      <c r="E346" s="44" t="s">
        <v>823</v>
      </c>
      <c r="F346" s="494">
        <v>2250</v>
      </c>
      <c r="G346" s="524">
        <v>0</v>
      </c>
      <c r="H346" s="494">
        <f t="shared" si="7"/>
        <v>2250</v>
      </c>
      <c r="I346" s="524">
        <v>0</v>
      </c>
    </row>
    <row r="347" spans="1:9" s="513" customFormat="1" ht="17.25" customHeight="1">
      <c r="A347" s="521">
        <v>78035</v>
      </c>
      <c r="B347" s="521">
        <v>5</v>
      </c>
      <c r="C347" s="521">
        <v>5</v>
      </c>
      <c r="D347" s="521">
        <v>6</v>
      </c>
      <c r="E347" s="44" t="s">
        <v>824</v>
      </c>
      <c r="F347" s="494">
        <v>2861500</v>
      </c>
      <c r="G347" s="494">
        <v>2227670</v>
      </c>
      <c r="H347" s="494">
        <f t="shared" si="7"/>
        <v>633830</v>
      </c>
      <c r="I347" s="494">
        <v>2206525</v>
      </c>
    </row>
    <row r="348" spans="1:9" s="513" customFormat="1" ht="17.25" customHeight="1">
      <c r="A348" s="521">
        <v>78036</v>
      </c>
      <c r="B348" s="521">
        <v>5</v>
      </c>
      <c r="C348" s="521">
        <v>5</v>
      </c>
      <c r="D348" s="521">
        <v>6</v>
      </c>
      <c r="E348" s="44" t="s">
        <v>825</v>
      </c>
      <c r="F348" s="494">
        <v>4200</v>
      </c>
      <c r="G348" s="494">
        <v>4808</v>
      </c>
      <c r="H348" s="522">
        <f t="shared" si="7"/>
        <v>-608</v>
      </c>
      <c r="I348" s="494">
        <v>60</v>
      </c>
    </row>
    <row r="349" spans="1:9" s="513" customFormat="1" ht="17.25" customHeight="1">
      <c r="A349" s="521">
        <v>78037</v>
      </c>
      <c r="B349" s="521">
        <v>5</v>
      </c>
      <c r="C349" s="521">
        <v>5</v>
      </c>
      <c r="D349" s="521">
        <v>6</v>
      </c>
      <c r="E349" s="44" t="s">
        <v>826</v>
      </c>
      <c r="F349" s="524">
        <v>0</v>
      </c>
      <c r="G349" s="494">
        <v>112511</v>
      </c>
      <c r="H349" s="522">
        <f t="shared" si="7"/>
        <v>-112511</v>
      </c>
      <c r="I349" s="494">
        <v>233087</v>
      </c>
    </row>
    <row r="350" spans="1:9" s="513" customFormat="1" ht="20.100000000000001" hidden="1" customHeight="1">
      <c r="A350" s="521">
        <v>78043</v>
      </c>
      <c r="B350" s="521">
        <v>5</v>
      </c>
      <c r="C350" s="521">
        <v>5</v>
      </c>
      <c r="D350" s="521">
        <v>6</v>
      </c>
      <c r="E350" s="44" t="s">
        <v>564</v>
      </c>
      <c r="F350" s="494"/>
      <c r="G350" s="524"/>
      <c r="H350" s="523">
        <f t="shared" si="7"/>
        <v>0</v>
      </c>
      <c r="I350" s="524"/>
    </row>
    <row r="351" spans="1:9" s="513" customFormat="1" ht="17.25" customHeight="1">
      <c r="A351" s="521">
        <v>78044</v>
      </c>
      <c r="B351" s="521">
        <v>5</v>
      </c>
      <c r="C351" s="521">
        <v>5</v>
      </c>
      <c r="D351" s="521">
        <v>6</v>
      </c>
      <c r="E351" s="44" t="s">
        <v>827</v>
      </c>
      <c r="F351" s="494">
        <v>1421322</v>
      </c>
      <c r="G351" s="494">
        <v>456794</v>
      </c>
      <c r="H351" s="494">
        <f t="shared" si="7"/>
        <v>964528</v>
      </c>
      <c r="I351" s="494">
        <v>1050502</v>
      </c>
    </row>
    <row r="352" spans="1:9" s="513" customFormat="1" ht="17.25" customHeight="1">
      <c r="A352" s="521">
        <v>78045</v>
      </c>
      <c r="B352" s="521">
        <v>5</v>
      </c>
      <c r="C352" s="521">
        <v>5</v>
      </c>
      <c r="D352" s="521">
        <v>6</v>
      </c>
      <c r="E352" s="44" t="s">
        <v>828</v>
      </c>
      <c r="F352" s="494">
        <v>658975</v>
      </c>
      <c r="G352" s="494">
        <v>632537</v>
      </c>
      <c r="H352" s="494">
        <f t="shared" si="7"/>
        <v>26438</v>
      </c>
      <c r="I352" s="494">
        <v>717870</v>
      </c>
    </row>
    <row r="353" spans="1:9" s="513" customFormat="1" ht="17.25" customHeight="1">
      <c r="A353" s="521">
        <v>78046</v>
      </c>
      <c r="B353" s="521">
        <v>5</v>
      </c>
      <c r="C353" s="521">
        <v>5</v>
      </c>
      <c r="D353" s="521">
        <v>6</v>
      </c>
      <c r="E353" s="44" t="s">
        <v>829</v>
      </c>
      <c r="F353" s="494">
        <v>2840065</v>
      </c>
      <c r="G353" s="494">
        <v>2230346</v>
      </c>
      <c r="H353" s="494">
        <f t="shared" si="7"/>
        <v>609719</v>
      </c>
      <c r="I353" s="494">
        <v>1933913</v>
      </c>
    </row>
    <row r="354" spans="1:9" s="513" customFormat="1" ht="17.25" customHeight="1">
      <c r="A354" s="521">
        <v>78047</v>
      </c>
      <c r="B354" s="521">
        <v>5</v>
      </c>
      <c r="C354" s="521">
        <v>5</v>
      </c>
      <c r="D354" s="521">
        <v>6</v>
      </c>
      <c r="E354" s="44" t="s">
        <v>566</v>
      </c>
      <c r="F354" s="494">
        <v>368459</v>
      </c>
      <c r="G354" s="494">
        <v>247671</v>
      </c>
      <c r="H354" s="494">
        <f t="shared" si="7"/>
        <v>120788</v>
      </c>
      <c r="I354" s="494">
        <v>303286</v>
      </c>
    </row>
    <row r="355" spans="1:9" s="513" customFormat="1" ht="16.5" customHeight="1">
      <c r="A355" s="521">
        <v>78048</v>
      </c>
      <c r="B355" s="521">
        <v>5</v>
      </c>
      <c r="C355" s="521">
        <v>5</v>
      </c>
      <c r="D355" s="521">
        <v>6</v>
      </c>
      <c r="E355" s="44" t="s">
        <v>568</v>
      </c>
      <c r="F355" s="524">
        <v>0</v>
      </c>
      <c r="G355" s="494">
        <v>13860</v>
      </c>
      <c r="H355" s="522">
        <f t="shared" si="7"/>
        <v>-13860</v>
      </c>
      <c r="I355" s="524">
        <v>0</v>
      </c>
    </row>
    <row r="356" spans="1:9" s="513" customFormat="1" ht="17.25" customHeight="1">
      <c r="A356" s="521">
        <v>78998</v>
      </c>
      <c r="B356" s="521">
        <v>5</v>
      </c>
      <c r="C356" s="521">
        <v>5</v>
      </c>
      <c r="D356" s="521">
        <v>6</v>
      </c>
      <c r="E356" s="44" t="s">
        <v>567</v>
      </c>
      <c r="F356" s="494">
        <v>564015</v>
      </c>
      <c r="G356" s="494">
        <v>505985</v>
      </c>
      <c r="H356" s="494">
        <f t="shared" si="7"/>
        <v>58030</v>
      </c>
      <c r="I356" s="494">
        <v>594604</v>
      </c>
    </row>
    <row r="357" spans="1:9" s="513" customFormat="1" ht="17.25" customHeight="1">
      <c r="A357" s="521">
        <v>78999</v>
      </c>
      <c r="B357" s="521">
        <v>5</v>
      </c>
      <c r="C357" s="521">
        <v>5</v>
      </c>
      <c r="D357" s="521">
        <v>6</v>
      </c>
      <c r="E357" s="44" t="s">
        <v>512</v>
      </c>
      <c r="F357" s="494">
        <v>20335</v>
      </c>
      <c r="G357" s="494">
        <v>16555</v>
      </c>
      <c r="H357" s="522">
        <f t="shared" si="7"/>
        <v>3780</v>
      </c>
      <c r="I357" s="494">
        <v>8190</v>
      </c>
    </row>
    <row r="358" spans="1:9" s="520" customFormat="1" ht="17.25" customHeight="1">
      <c r="A358" s="518"/>
      <c r="B358" s="518">
        <v>6</v>
      </c>
      <c r="C358" s="518">
        <v>5</v>
      </c>
      <c r="D358" s="518">
        <v>6</v>
      </c>
      <c r="E358" s="41" t="s">
        <v>513</v>
      </c>
      <c r="F358" s="519">
        <f>SUM(F359:F367)</f>
        <v>4096044</v>
      </c>
      <c r="G358" s="519">
        <f>SUM(G359:G367)</f>
        <v>4265722</v>
      </c>
      <c r="H358" s="530">
        <f t="shared" si="7"/>
        <v>-169678</v>
      </c>
      <c r="I358" s="519">
        <f>SUM(I359:I367)</f>
        <v>3873633</v>
      </c>
    </row>
    <row r="359" spans="1:9" s="513" customFormat="1" ht="17.25" customHeight="1">
      <c r="A359" s="521">
        <v>78048</v>
      </c>
      <c r="B359" s="521">
        <v>6</v>
      </c>
      <c r="C359" s="521">
        <v>5</v>
      </c>
      <c r="D359" s="521">
        <v>6</v>
      </c>
      <c r="E359" s="44" t="s">
        <v>568</v>
      </c>
      <c r="F359" s="494">
        <v>259660</v>
      </c>
      <c r="G359" s="494">
        <v>198091</v>
      </c>
      <c r="H359" s="494">
        <f t="shared" si="7"/>
        <v>61569</v>
      </c>
      <c r="I359" s="494">
        <v>253186</v>
      </c>
    </row>
    <row r="360" spans="1:9" s="513" customFormat="1" ht="17.25" customHeight="1">
      <c r="A360" s="521">
        <v>78091</v>
      </c>
      <c r="B360" s="521">
        <v>6</v>
      </c>
      <c r="C360" s="521">
        <v>5</v>
      </c>
      <c r="D360" s="521">
        <v>6</v>
      </c>
      <c r="E360" s="44" t="s">
        <v>569</v>
      </c>
      <c r="F360" s="494">
        <v>515000</v>
      </c>
      <c r="G360" s="494">
        <v>737045</v>
      </c>
      <c r="H360" s="522">
        <f>F360-G360</f>
        <v>-222045</v>
      </c>
      <c r="I360" s="494">
        <v>674772</v>
      </c>
    </row>
    <row r="361" spans="1:9" s="513" customFormat="1" ht="17.25" customHeight="1">
      <c r="A361" s="521">
        <v>78092</v>
      </c>
      <c r="B361" s="521">
        <v>6</v>
      </c>
      <c r="C361" s="521">
        <v>5</v>
      </c>
      <c r="D361" s="521">
        <v>6</v>
      </c>
      <c r="E361" s="44" t="s">
        <v>570</v>
      </c>
      <c r="F361" s="494">
        <v>244248</v>
      </c>
      <c r="G361" s="494">
        <v>183327</v>
      </c>
      <c r="H361" s="494">
        <f>F361-G361</f>
        <v>60921</v>
      </c>
      <c r="I361" s="494">
        <v>247695</v>
      </c>
    </row>
    <row r="362" spans="1:9" s="513" customFormat="1" ht="17.25" customHeight="1">
      <c r="A362" s="521">
        <v>78093</v>
      </c>
      <c r="B362" s="521">
        <v>6</v>
      </c>
      <c r="C362" s="521">
        <v>5</v>
      </c>
      <c r="D362" s="521">
        <v>6</v>
      </c>
      <c r="E362" s="44" t="s">
        <v>571</v>
      </c>
      <c r="F362" s="494">
        <v>274000</v>
      </c>
      <c r="G362" s="494">
        <v>605846</v>
      </c>
      <c r="H362" s="522">
        <f t="shared" si="7"/>
        <v>-331846</v>
      </c>
      <c r="I362" s="494">
        <v>458165</v>
      </c>
    </row>
    <row r="363" spans="1:9" s="513" customFormat="1" ht="17.25" customHeight="1">
      <c r="A363" s="521">
        <v>78094</v>
      </c>
      <c r="B363" s="521">
        <v>6</v>
      </c>
      <c r="C363" s="521">
        <v>5</v>
      </c>
      <c r="D363" s="521">
        <v>6</v>
      </c>
      <c r="E363" s="44" t="s">
        <v>572</v>
      </c>
      <c r="F363" s="494">
        <v>1203000</v>
      </c>
      <c r="G363" s="494">
        <v>1425269</v>
      </c>
      <c r="H363" s="522">
        <f t="shared" si="7"/>
        <v>-222269</v>
      </c>
      <c r="I363" s="494">
        <v>1321140</v>
      </c>
    </row>
    <row r="364" spans="1:9" s="513" customFormat="1" ht="17.25" customHeight="1">
      <c r="A364" s="521">
        <v>78111</v>
      </c>
      <c r="B364" s="521">
        <v>6</v>
      </c>
      <c r="C364" s="521">
        <v>5</v>
      </c>
      <c r="D364" s="521">
        <v>6</v>
      </c>
      <c r="E364" s="44" t="s">
        <v>830</v>
      </c>
      <c r="F364" s="494">
        <v>177680</v>
      </c>
      <c r="G364" s="494">
        <v>271191</v>
      </c>
      <c r="H364" s="522">
        <f t="shared" si="7"/>
        <v>-93511</v>
      </c>
      <c r="I364" s="494">
        <v>161981</v>
      </c>
    </row>
    <row r="365" spans="1:9" s="513" customFormat="1" ht="17.25" customHeight="1">
      <c r="A365" s="521">
        <v>78112</v>
      </c>
      <c r="B365" s="521">
        <v>6</v>
      </c>
      <c r="C365" s="521">
        <v>5</v>
      </c>
      <c r="D365" s="521">
        <v>6</v>
      </c>
      <c r="E365" s="44" t="s">
        <v>573</v>
      </c>
      <c r="F365" s="494">
        <v>15000</v>
      </c>
      <c r="G365" s="524">
        <v>0</v>
      </c>
      <c r="H365" s="494">
        <f t="shared" si="7"/>
        <v>15000</v>
      </c>
      <c r="I365" s="494">
        <v>3471</v>
      </c>
    </row>
    <row r="366" spans="1:9" s="513" customFormat="1" ht="17.25" customHeight="1">
      <c r="A366" s="521">
        <v>78998</v>
      </c>
      <c r="B366" s="521">
        <v>6</v>
      </c>
      <c r="C366" s="521">
        <v>5</v>
      </c>
      <c r="D366" s="521">
        <v>6</v>
      </c>
      <c r="E366" s="44" t="s">
        <v>574</v>
      </c>
      <c r="F366" s="494">
        <v>1407456</v>
      </c>
      <c r="G366" s="494">
        <v>844663</v>
      </c>
      <c r="H366" s="494">
        <f t="shared" si="7"/>
        <v>562793</v>
      </c>
      <c r="I366" s="494">
        <v>753223</v>
      </c>
    </row>
    <row r="367" spans="1:9" s="513" customFormat="1" ht="17.25" customHeight="1">
      <c r="A367" s="521">
        <v>78999</v>
      </c>
      <c r="B367" s="521">
        <v>6</v>
      </c>
      <c r="C367" s="521">
        <v>5</v>
      </c>
      <c r="D367" s="521">
        <v>6</v>
      </c>
      <c r="E367" s="44" t="s">
        <v>512</v>
      </c>
      <c r="F367" s="524">
        <v>0</v>
      </c>
      <c r="G367" s="494">
        <v>290</v>
      </c>
      <c r="H367" s="522">
        <f t="shared" si="7"/>
        <v>-290</v>
      </c>
      <c r="I367" s="524">
        <v>0</v>
      </c>
    </row>
    <row r="368" spans="1:9" s="520" customFormat="1" ht="17.25" hidden="1" customHeight="1">
      <c r="A368" s="518"/>
      <c r="B368" s="518">
        <v>9</v>
      </c>
      <c r="C368" s="518">
        <v>5</v>
      </c>
      <c r="D368" s="518">
        <v>6</v>
      </c>
      <c r="E368" s="41" t="s">
        <v>376</v>
      </c>
      <c r="F368" s="533">
        <f>SUM(F369:F370)</f>
        <v>0</v>
      </c>
      <c r="G368" s="533">
        <f>SUM(G369:G370)</f>
        <v>0</v>
      </c>
      <c r="H368" s="533">
        <f t="shared" si="7"/>
        <v>0</v>
      </c>
      <c r="I368" s="519">
        <f>SUM(I369:I370)</f>
        <v>0</v>
      </c>
    </row>
    <row r="369" spans="1:9" s="513" customFormat="1" ht="17.25" hidden="1" customHeight="1">
      <c r="A369" s="521">
        <v>88888</v>
      </c>
      <c r="B369" s="521">
        <v>9</v>
      </c>
      <c r="C369" s="521">
        <v>5</v>
      </c>
      <c r="D369" s="521">
        <v>6</v>
      </c>
      <c r="E369" s="44" t="s">
        <v>504</v>
      </c>
      <c r="F369" s="524">
        <v>0</v>
      </c>
      <c r="G369" s="524">
        <v>0</v>
      </c>
      <c r="H369" s="524">
        <f t="shared" si="7"/>
        <v>0</v>
      </c>
      <c r="I369" s="494">
        <v>0</v>
      </c>
    </row>
    <row r="370" spans="1:9" s="513" customFormat="1" ht="16.5" hidden="1">
      <c r="A370" s="521">
        <v>88889</v>
      </c>
      <c r="B370" s="521">
        <v>9</v>
      </c>
      <c r="C370" s="521">
        <v>5</v>
      </c>
      <c r="D370" s="521">
        <v>6</v>
      </c>
      <c r="E370" s="44" t="s">
        <v>505</v>
      </c>
      <c r="F370" s="494">
        <v>0</v>
      </c>
      <c r="G370" s="494">
        <v>0</v>
      </c>
      <c r="H370" s="522">
        <f t="shared" si="7"/>
        <v>0</v>
      </c>
      <c r="I370" s="494">
        <v>0</v>
      </c>
    </row>
    <row r="371" spans="1:9" s="520" customFormat="1" ht="17.25" customHeight="1">
      <c r="A371" s="518"/>
      <c r="B371" s="518"/>
      <c r="C371" s="518">
        <v>6</v>
      </c>
      <c r="D371" s="518">
        <v>6</v>
      </c>
      <c r="E371" s="41" t="s">
        <v>29</v>
      </c>
      <c r="F371" s="519">
        <f>F372+F379+F381</f>
        <v>832426830</v>
      </c>
      <c r="G371" s="519">
        <f>G372+G379+G381</f>
        <v>694960427</v>
      </c>
      <c r="H371" s="519">
        <f t="shared" si="7"/>
        <v>137466403</v>
      </c>
      <c r="I371" s="519">
        <f>I372+I379+I381</f>
        <v>581699366</v>
      </c>
    </row>
    <row r="372" spans="1:9" s="520" customFormat="1" ht="17.25" customHeight="1">
      <c r="A372" s="518"/>
      <c r="B372" s="518">
        <v>1</v>
      </c>
      <c r="C372" s="518">
        <v>6</v>
      </c>
      <c r="D372" s="518">
        <v>6</v>
      </c>
      <c r="E372" s="41" t="s">
        <v>514</v>
      </c>
      <c r="F372" s="519">
        <f>SUM(F373:F378)</f>
        <v>822432930</v>
      </c>
      <c r="G372" s="519">
        <f>SUM(G373:G378)</f>
        <v>685051014</v>
      </c>
      <c r="H372" s="519">
        <f t="shared" si="7"/>
        <v>137381916</v>
      </c>
      <c r="I372" s="519">
        <f>SUM(I373:I378)</f>
        <v>581535227</v>
      </c>
    </row>
    <row r="373" spans="1:9" s="520" customFormat="1" ht="17.25" customHeight="1">
      <c r="A373" s="521">
        <v>63014</v>
      </c>
      <c r="B373" s="521">
        <v>1</v>
      </c>
      <c r="C373" s="521">
        <v>6</v>
      </c>
      <c r="D373" s="521">
        <v>6</v>
      </c>
      <c r="E373" s="44" t="s">
        <v>783</v>
      </c>
      <c r="F373" s="494">
        <v>17001378</v>
      </c>
      <c r="G373" s="494">
        <v>17001378</v>
      </c>
      <c r="H373" s="524">
        <f t="shared" si="7"/>
        <v>0</v>
      </c>
      <c r="I373" s="494">
        <v>15670439</v>
      </c>
    </row>
    <row r="374" spans="1:9" s="520" customFormat="1" ht="17.25" customHeight="1">
      <c r="A374" s="521">
        <v>81536</v>
      </c>
      <c r="B374" s="521">
        <v>1</v>
      </c>
      <c r="C374" s="521">
        <v>6</v>
      </c>
      <c r="D374" s="521">
        <v>6</v>
      </c>
      <c r="E374" s="44" t="s">
        <v>831</v>
      </c>
      <c r="F374" s="494">
        <v>20000</v>
      </c>
      <c r="G374" s="494">
        <v>20000</v>
      </c>
      <c r="H374" s="524">
        <f t="shared" si="7"/>
        <v>0</v>
      </c>
      <c r="I374" s="494">
        <v>20000</v>
      </c>
    </row>
    <row r="375" spans="1:9" s="520" customFormat="1" ht="17.25" customHeight="1">
      <c r="A375" s="521">
        <v>81537</v>
      </c>
      <c r="B375" s="521">
        <v>1</v>
      </c>
      <c r="C375" s="521">
        <v>6</v>
      </c>
      <c r="D375" s="521">
        <v>6</v>
      </c>
      <c r="E375" s="44" t="s">
        <v>515</v>
      </c>
      <c r="F375" s="494">
        <v>20000</v>
      </c>
      <c r="G375" s="494">
        <v>20000</v>
      </c>
      <c r="H375" s="524">
        <f t="shared" si="7"/>
        <v>0</v>
      </c>
      <c r="I375" s="494">
        <v>20000</v>
      </c>
    </row>
    <row r="376" spans="1:9" s="513" customFormat="1" ht="17.25" customHeight="1">
      <c r="A376" s="521">
        <v>81901</v>
      </c>
      <c r="B376" s="521">
        <v>1</v>
      </c>
      <c r="C376" s="521">
        <v>6</v>
      </c>
      <c r="D376" s="521">
        <v>6</v>
      </c>
      <c r="E376" s="44" t="s">
        <v>514</v>
      </c>
      <c r="F376" s="494">
        <v>805391552</v>
      </c>
      <c r="G376" s="494">
        <v>667918844</v>
      </c>
      <c r="H376" s="494">
        <f t="shared" si="7"/>
        <v>137472708</v>
      </c>
      <c r="I376" s="494">
        <v>565431839</v>
      </c>
    </row>
    <row r="377" spans="1:9" s="513" customFormat="1" ht="17.25" customHeight="1">
      <c r="A377" s="521">
        <v>81902</v>
      </c>
      <c r="B377" s="521">
        <v>1</v>
      </c>
      <c r="C377" s="521">
        <v>6</v>
      </c>
      <c r="D377" s="521">
        <v>6</v>
      </c>
      <c r="E377" s="44" t="s">
        <v>832</v>
      </c>
      <c r="F377" s="524">
        <v>0</v>
      </c>
      <c r="G377" s="494">
        <v>90792</v>
      </c>
      <c r="H377" s="522">
        <f t="shared" si="7"/>
        <v>-90792</v>
      </c>
      <c r="I377" s="494">
        <v>89949</v>
      </c>
    </row>
    <row r="378" spans="1:9" s="513" customFormat="1" ht="17.25" customHeight="1">
      <c r="A378" s="521">
        <v>91001</v>
      </c>
      <c r="B378" s="521">
        <v>1</v>
      </c>
      <c r="C378" s="521">
        <v>6</v>
      </c>
      <c r="D378" s="521">
        <v>6</v>
      </c>
      <c r="E378" s="44" t="s">
        <v>710</v>
      </c>
      <c r="F378" s="524">
        <v>0</v>
      </c>
      <c r="G378" s="524">
        <v>0</v>
      </c>
      <c r="H378" s="524">
        <f t="shared" si="7"/>
        <v>0</v>
      </c>
      <c r="I378" s="494">
        <v>303000</v>
      </c>
    </row>
    <row r="379" spans="1:9" s="520" customFormat="1" ht="17.25" customHeight="1">
      <c r="A379" s="518"/>
      <c r="B379" s="518">
        <v>2</v>
      </c>
      <c r="C379" s="518">
        <v>6</v>
      </c>
      <c r="D379" s="518">
        <v>6</v>
      </c>
      <c r="E379" s="41" t="s">
        <v>847</v>
      </c>
      <c r="F379" s="519">
        <f>SUM(F380)</f>
        <v>9793900</v>
      </c>
      <c r="G379" s="519">
        <f>SUM(G380)</f>
        <v>9793718</v>
      </c>
      <c r="H379" s="519">
        <f>F379-G379</f>
        <v>182</v>
      </c>
      <c r="I379" s="533">
        <f>SUM(I380)</f>
        <v>0</v>
      </c>
    </row>
    <row r="380" spans="1:9" s="513" customFormat="1" ht="17.25" customHeight="1">
      <c r="A380" s="521">
        <v>81501</v>
      </c>
      <c r="B380" s="521">
        <v>2</v>
      </c>
      <c r="C380" s="521">
        <v>6</v>
      </c>
      <c r="D380" s="521">
        <v>6</v>
      </c>
      <c r="E380" s="44" t="s">
        <v>846</v>
      </c>
      <c r="F380" s="494">
        <v>9793900</v>
      </c>
      <c r="G380" s="494">
        <v>9793718</v>
      </c>
      <c r="H380" s="494">
        <f>F380-G380</f>
        <v>182</v>
      </c>
      <c r="I380" s="524">
        <v>0</v>
      </c>
    </row>
    <row r="381" spans="1:9" s="520" customFormat="1" ht="17.25" customHeight="1">
      <c r="A381" s="518"/>
      <c r="B381" s="518">
        <v>9</v>
      </c>
      <c r="C381" s="518">
        <v>6</v>
      </c>
      <c r="D381" s="518">
        <v>6</v>
      </c>
      <c r="E381" s="41" t="s">
        <v>516</v>
      </c>
      <c r="F381" s="519">
        <f>SUM(F382)</f>
        <v>200000</v>
      </c>
      <c r="G381" s="519">
        <f>SUM(G382)</f>
        <v>115695</v>
      </c>
      <c r="H381" s="519">
        <f>F381-G381</f>
        <v>84305</v>
      </c>
      <c r="I381" s="519">
        <f>SUM(I382)</f>
        <v>164139</v>
      </c>
    </row>
    <row r="382" spans="1:9" s="513" customFormat="1" ht="17.25" customHeight="1">
      <c r="A382" s="521">
        <v>88889</v>
      </c>
      <c r="B382" s="521">
        <v>9</v>
      </c>
      <c r="C382" s="521">
        <v>6</v>
      </c>
      <c r="D382" s="521">
        <v>6</v>
      </c>
      <c r="E382" s="44" t="s">
        <v>709</v>
      </c>
      <c r="F382" s="494">
        <v>200000</v>
      </c>
      <c r="G382" s="494">
        <v>115695</v>
      </c>
      <c r="H382" s="494">
        <f>F382-G382</f>
        <v>84305</v>
      </c>
      <c r="I382" s="494">
        <v>164139</v>
      </c>
    </row>
    <row r="383" spans="1:9" s="520" customFormat="1" ht="17.25" customHeight="1">
      <c r="A383" s="518"/>
      <c r="B383" s="518"/>
      <c r="C383" s="518">
        <v>7</v>
      </c>
      <c r="D383" s="518">
        <v>6</v>
      </c>
      <c r="E383" s="41" t="s">
        <v>353</v>
      </c>
      <c r="F383" s="519">
        <f>F384+F395+F401+F406+F416+F418</f>
        <v>457760251</v>
      </c>
      <c r="G383" s="519">
        <f>G384+G395+G401+G406+G416+G418</f>
        <v>442388256</v>
      </c>
      <c r="H383" s="519">
        <f>F383-G383</f>
        <v>15371995</v>
      </c>
      <c r="I383" s="519">
        <f>I384+I395+I401+I406+I416+I418</f>
        <v>352521750</v>
      </c>
    </row>
    <row r="384" spans="1:9" s="520" customFormat="1" ht="17.25" customHeight="1">
      <c r="A384" s="518"/>
      <c r="B384" s="518">
        <v>3</v>
      </c>
      <c r="C384" s="518">
        <v>7</v>
      </c>
      <c r="D384" s="518">
        <v>6</v>
      </c>
      <c r="E384" s="41" t="s">
        <v>517</v>
      </c>
      <c r="F384" s="519">
        <f>SUM(F385:F394)</f>
        <v>127072184</v>
      </c>
      <c r="G384" s="519">
        <f>SUM(G385:G394)</f>
        <v>123860296</v>
      </c>
      <c r="H384" s="519">
        <f t="shared" ref="H384:H420" si="8">F384-G384</f>
        <v>3211888</v>
      </c>
      <c r="I384" s="519">
        <f>SUM(I385:I394)</f>
        <v>92182339</v>
      </c>
    </row>
    <row r="385" spans="1:9" s="520" customFormat="1" ht="31.5">
      <c r="A385" s="534">
        <v>80017</v>
      </c>
      <c r="B385" s="534">
        <v>3</v>
      </c>
      <c r="C385" s="534">
        <v>7</v>
      </c>
      <c r="D385" s="534">
        <v>6</v>
      </c>
      <c r="E385" s="535" t="s">
        <v>833</v>
      </c>
      <c r="F385" s="536">
        <v>17689860</v>
      </c>
      <c r="G385" s="536">
        <v>17689860</v>
      </c>
      <c r="H385" s="537">
        <f t="shared" si="8"/>
        <v>0</v>
      </c>
      <c r="I385" s="536">
        <v>18013247</v>
      </c>
    </row>
    <row r="386" spans="1:9" s="513" customFormat="1" ht="17.25" customHeight="1">
      <c r="A386" s="521">
        <v>80021</v>
      </c>
      <c r="B386" s="521">
        <v>3</v>
      </c>
      <c r="C386" s="521">
        <v>7</v>
      </c>
      <c r="D386" s="521">
        <v>6</v>
      </c>
      <c r="E386" s="44" t="s">
        <v>518</v>
      </c>
      <c r="F386" s="494">
        <v>170010</v>
      </c>
      <c r="G386" s="494">
        <v>76133</v>
      </c>
      <c r="H386" s="494">
        <f t="shared" si="8"/>
        <v>93877</v>
      </c>
      <c r="I386" s="494">
        <v>93386</v>
      </c>
    </row>
    <row r="387" spans="1:9" s="513" customFormat="1" ht="17.25" customHeight="1">
      <c r="A387" s="521">
        <v>80022</v>
      </c>
      <c r="B387" s="521">
        <v>3</v>
      </c>
      <c r="C387" s="521">
        <v>7</v>
      </c>
      <c r="D387" s="521">
        <v>6</v>
      </c>
      <c r="E387" s="44" t="s">
        <v>519</v>
      </c>
      <c r="F387" s="494">
        <v>461444</v>
      </c>
      <c r="G387" s="494">
        <v>339297</v>
      </c>
      <c r="H387" s="494">
        <f t="shared" si="8"/>
        <v>122147</v>
      </c>
      <c r="I387" s="494">
        <v>482417</v>
      </c>
    </row>
    <row r="388" spans="1:9" s="513" customFormat="1" ht="17.25" customHeight="1">
      <c r="A388" s="521">
        <v>80023</v>
      </c>
      <c r="B388" s="521">
        <v>3</v>
      </c>
      <c r="C388" s="521">
        <v>7</v>
      </c>
      <c r="D388" s="521">
        <v>6</v>
      </c>
      <c r="E388" s="44" t="s">
        <v>520</v>
      </c>
      <c r="F388" s="494">
        <v>4083615</v>
      </c>
      <c r="G388" s="494">
        <v>4127382</v>
      </c>
      <c r="H388" s="522">
        <f t="shared" si="8"/>
        <v>-43767</v>
      </c>
      <c r="I388" s="494">
        <v>4822505</v>
      </c>
    </row>
    <row r="389" spans="1:9" s="513" customFormat="1" ht="17.25" customHeight="1">
      <c r="A389" s="521">
        <v>80024</v>
      </c>
      <c r="B389" s="521">
        <v>3</v>
      </c>
      <c r="C389" s="521">
        <v>7</v>
      </c>
      <c r="D389" s="521">
        <v>6</v>
      </c>
      <c r="E389" s="44" t="s">
        <v>521</v>
      </c>
      <c r="F389" s="494">
        <v>2233478</v>
      </c>
      <c r="G389" s="494">
        <v>1297423</v>
      </c>
      <c r="H389" s="494">
        <f t="shared" si="8"/>
        <v>936055</v>
      </c>
      <c r="I389" s="494">
        <v>1504231</v>
      </c>
    </row>
    <row r="390" spans="1:9" s="513" customFormat="1" ht="17.25" customHeight="1">
      <c r="A390" s="521">
        <v>80025</v>
      </c>
      <c r="B390" s="521">
        <v>3</v>
      </c>
      <c r="C390" s="521">
        <v>7</v>
      </c>
      <c r="D390" s="521">
        <v>6</v>
      </c>
      <c r="E390" s="44" t="s">
        <v>522</v>
      </c>
      <c r="F390" s="494">
        <v>6917227</v>
      </c>
      <c r="G390" s="494">
        <v>7537309</v>
      </c>
      <c r="H390" s="522">
        <f t="shared" si="8"/>
        <v>-620082</v>
      </c>
      <c r="I390" s="494">
        <v>6892670</v>
      </c>
    </row>
    <row r="391" spans="1:9" s="513" customFormat="1" ht="31.5">
      <c r="A391" s="521">
        <v>80026</v>
      </c>
      <c r="B391" s="521">
        <v>3</v>
      </c>
      <c r="C391" s="521">
        <v>7</v>
      </c>
      <c r="D391" s="521">
        <v>6</v>
      </c>
      <c r="E391" s="532" t="s">
        <v>834</v>
      </c>
      <c r="F391" s="494">
        <v>17616540</v>
      </c>
      <c r="G391" s="494">
        <v>17616540</v>
      </c>
      <c r="H391" s="524">
        <f t="shared" si="8"/>
        <v>0</v>
      </c>
      <c r="I391" s="494">
        <v>17568200</v>
      </c>
    </row>
    <row r="392" spans="1:9" s="513" customFormat="1" ht="17.25" hidden="1" customHeight="1">
      <c r="A392" s="521">
        <v>80027</v>
      </c>
      <c r="B392" s="521">
        <v>3</v>
      </c>
      <c r="C392" s="521">
        <v>7</v>
      </c>
      <c r="D392" s="521">
        <v>6</v>
      </c>
      <c r="E392" s="44" t="s">
        <v>632</v>
      </c>
      <c r="F392" s="494">
        <v>0</v>
      </c>
      <c r="G392" s="524"/>
      <c r="H392" s="494">
        <f t="shared" si="8"/>
        <v>0</v>
      </c>
      <c r="I392" s="524">
        <v>0</v>
      </c>
    </row>
    <row r="393" spans="1:9" s="513" customFormat="1" ht="17.25" customHeight="1">
      <c r="A393" s="521">
        <v>80029</v>
      </c>
      <c r="B393" s="521">
        <v>3</v>
      </c>
      <c r="C393" s="521">
        <v>7</v>
      </c>
      <c r="D393" s="521">
        <v>6</v>
      </c>
      <c r="E393" s="44" t="s">
        <v>835</v>
      </c>
      <c r="F393" s="494">
        <v>77900010</v>
      </c>
      <c r="G393" s="494">
        <v>75176352</v>
      </c>
      <c r="H393" s="494">
        <f t="shared" si="8"/>
        <v>2723658</v>
      </c>
      <c r="I393" s="494">
        <v>42805683</v>
      </c>
    </row>
    <row r="394" spans="1:9" s="513" customFormat="1" ht="17.25" hidden="1" customHeight="1">
      <c r="A394" s="521">
        <v>80043</v>
      </c>
      <c r="B394" s="521">
        <v>3</v>
      </c>
      <c r="C394" s="521">
        <v>7</v>
      </c>
      <c r="D394" s="521">
        <v>6</v>
      </c>
      <c r="E394" s="44" t="s">
        <v>633</v>
      </c>
      <c r="F394" s="494">
        <v>0</v>
      </c>
      <c r="G394" s="524"/>
      <c r="H394" s="494">
        <f t="shared" si="8"/>
        <v>0</v>
      </c>
      <c r="I394" s="524">
        <v>0</v>
      </c>
    </row>
    <row r="395" spans="1:9" s="520" customFormat="1" ht="17.25" customHeight="1">
      <c r="A395" s="518"/>
      <c r="B395" s="518">
        <v>4</v>
      </c>
      <c r="C395" s="518">
        <v>7</v>
      </c>
      <c r="D395" s="518">
        <v>6</v>
      </c>
      <c r="E395" s="41" t="s">
        <v>523</v>
      </c>
      <c r="F395" s="519">
        <f>SUM(F396:F400)</f>
        <v>65190760</v>
      </c>
      <c r="G395" s="519">
        <f>SUM(G396:G400)</f>
        <v>68402649</v>
      </c>
      <c r="H395" s="525">
        <f t="shared" si="8"/>
        <v>-3211889</v>
      </c>
      <c r="I395" s="519">
        <f>SUM(I396:I400)</f>
        <v>58170464</v>
      </c>
    </row>
    <row r="396" spans="1:9" s="520" customFormat="1" ht="17.25" customHeight="1">
      <c r="A396" s="521">
        <v>80011</v>
      </c>
      <c r="B396" s="521">
        <v>4</v>
      </c>
      <c r="C396" s="521">
        <v>7</v>
      </c>
      <c r="D396" s="521">
        <v>6</v>
      </c>
      <c r="E396" s="44" t="s">
        <v>836</v>
      </c>
      <c r="F396" s="494">
        <v>25833500</v>
      </c>
      <c r="G396" s="494">
        <v>33581514</v>
      </c>
      <c r="H396" s="522">
        <f t="shared" si="8"/>
        <v>-7748014</v>
      </c>
      <c r="I396" s="494">
        <v>18385975</v>
      </c>
    </row>
    <row r="397" spans="1:9" s="513" customFormat="1" ht="17.25" customHeight="1">
      <c r="A397" s="521">
        <v>80012</v>
      </c>
      <c r="B397" s="521">
        <v>4</v>
      </c>
      <c r="C397" s="521">
        <v>7</v>
      </c>
      <c r="D397" s="521">
        <v>6</v>
      </c>
      <c r="E397" s="44" t="s">
        <v>524</v>
      </c>
      <c r="F397" s="494">
        <v>14880000</v>
      </c>
      <c r="G397" s="494">
        <v>10672064</v>
      </c>
      <c r="H397" s="494">
        <f t="shared" si="8"/>
        <v>4207936</v>
      </c>
      <c r="I397" s="494">
        <v>12803833</v>
      </c>
    </row>
    <row r="398" spans="1:9" s="513" customFormat="1" ht="17.25" customHeight="1">
      <c r="A398" s="521">
        <v>80013</v>
      </c>
      <c r="B398" s="521">
        <v>4</v>
      </c>
      <c r="C398" s="521">
        <v>7</v>
      </c>
      <c r="D398" s="521">
        <v>6</v>
      </c>
      <c r="E398" s="44" t="s">
        <v>525</v>
      </c>
      <c r="F398" s="494">
        <v>875696</v>
      </c>
      <c r="G398" s="494">
        <v>1157582</v>
      </c>
      <c r="H398" s="522">
        <f t="shared" si="8"/>
        <v>-281886</v>
      </c>
      <c r="I398" s="494">
        <v>1608214</v>
      </c>
    </row>
    <row r="399" spans="1:9" s="513" customFormat="1" ht="17.25" customHeight="1">
      <c r="A399" s="521">
        <v>80014</v>
      </c>
      <c r="B399" s="521">
        <v>4</v>
      </c>
      <c r="C399" s="521">
        <v>7</v>
      </c>
      <c r="D399" s="521">
        <v>6</v>
      </c>
      <c r="E399" s="44" t="s">
        <v>526</v>
      </c>
      <c r="F399" s="494">
        <v>675000</v>
      </c>
      <c r="G399" s="494">
        <v>546870</v>
      </c>
      <c r="H399" s="494">
        <f t="shared" si="8"/>
        <v>128130</v>
      </c>
      <c r="I399" s="494">
        <v>637010</v>
      </c>
    </row>
    <row r="400" spans="1:9" s="513" customFormat="1" ht="17.25" customHeight="1">
      <c r="A400" s="521">
        <v>80016</v>
      </c>
      <c r="B400" s="521">
        <v>4</v>
      </c>
      <c r="C400" s="521">
        <v>7</v>
      </c>
      <c r="D400" s="521">
        <v>6</v>
      </c>
      <c r="E400" s="44" t="s">
        <v>837</v>
      </c>
      <c r="F400" s="494">
        <v>22926564</v>
      </c>
      <c r="G400" s="494">
        <v>22444619</v>
      </c>
      <c r="H400" s="494">
        <f t="shared" si="8"/>
        <v>481945</v>
      </c>
      <c r="I400" s="494">
        <v>24735432</v>
      </c>
    </row>
    <row r="401" spans="1:9" s="520" customFormat="1" ht="17.25" customHeight="1">
      <c r="A401" s="518"/>
      <c r="B401" s="518">
        <v>5</v>
      </c>
      <c r="C401" s="518">
        <v>7</v>
      </c>
      <c r="D401" s="518">
        <v>6</v>
      </c>
      <c r="E401" s="41" t="s">
        <v>527</v>
      </c>
      <c r="F401" s="519">
        <f>SUM(F402:F405)</f>
        <v>67000000</v>
      </c>
      <c r="G401" s="519">
        <f>SUM(G402:G405)</f>
        <v>51080292</v>
      </c>
      <c r="H401" s="519">
        <f t="shared" si="8"/>
        <v>15919708</v>
      </c>
      <c r="I401" s="519">
        <f>SUM(I402:I405)</f>
        <v>51867618</v>
      </c>
    </row>
    <row r="402" spans="1:9" s="513" customFormat="1" ht="17.25" customHeight="1">
      <c r="A402" s="521">
        <v>81031</v>
      </c>
      <c r="B402" s="521">
        <v>5</v>
      </c>
      <c r="C402" s="521">
        <v>7</v>
      </c>
      <c r="D402" s="521">
        <v>6</v>
      </c>
      <c r="E402" s="44" t="s">
        <v>528</v>
      </c>
      <c r="F402" s="494">
        <v>13600000</v>
      </c>
      <c r="G402" s="494">
        <v>12254091</v>
      </c>
      <c r="H402" s="494">
        <f t="shared" si="8"/>
        <v>1345909</v>
      </c>
      <c r="I402" s="494">
        <v>11472680</v>
      </c>
    </row>
    <row r="403" spans="1:9" s="513" customFormat="1" ht="17.25" customHeight="1">
      <c r="A403" s="521">
        <v>81032</v>
      </c>
      <c r="B403" s="521">
        <v>5</v>
      </c>
      <c r="C403" s="521">
        <v>7</v>
      </c>
      <c r="D403" s="521">
        <v>6</v>
      </c>
      <c r="E403" s="44" t="s">
        <v>529</v>
      </c>
      <c r="F403" s="494">
        <v>50610000</v>
      </c>
      <c r="G403" s="494">
        <v>35708338</v>
      </c>
      <c r="H403" s="494">
        <f t="shared" si="8"/>
        <v>14901662</v>
      </c>
      <c r="I403" s="494">
        <v>37342638</v>
      </c>
    </row>
    <row r="404" spans="1:9" s="513" customFormat="1" ht="17.25" customHeight="1">
      <c r="A404" s="521">
        <v>81033</v>
      </c>
      <c r="B404" s="521">
        <v>5</v>
      </c>
      <c r="C404" s="521">
        <v>7</v>
      </c>
      <c r="D404" s="521">
        <v>6</v>
      </c>
      <c r="E404" s="44" t="s">
        <v>530</v>
      </c>
      <c r="F404" s="494">
        <v>2790000</v>
      </c>
      <c r="G404" s="494">
        <v>3117863</v>
      </c>
      <c r="H404" s="523">
        <f t="shared" si="8"/>
        <v>-327863</v>
      </c>
      <c r="I404" s="494">
        <v>3052300</v>
      </c>
    </row>
    <row r="405" spans="1:9" s="513" customFormat="1" ht="16.5" hidden="1">
      <c r="A405" s="521">
        <v>81034</v>
      </c>
      <c r="B405" s="521">
        <v>5</v>
      </c>
      <c r="C405" s="521">
        <v>7</v>
      </c>
      <c r="D405" s="521">
        <v>6</v>
      </c>
      <c r="E405" s="44" t="s">
        <v>531</v>
      </c>
      <c r="F405" s="494">
        <v>0</v>
      </c>
      <c r="G405" s="494">
        <v>0</v>
      </c>
      <c r="H405" s="523">
        <f t="shared" si="8"/>
        <v>0</v>
      </c>
      <c r="I405" s="494">
        <v>0</v>
      </c>
    </row>
    <row r="406" spans="1:9" s="520" customFormat="1" ht="17.25" customHeight="1">
      <c r="A406" s="518"/>
      <c r="B406" s="518">
        <v>7</v>
      </c>
      <c r="C406" s="518">
        <v>7</v>
      </c>
      <c r="D406" s="518">
        <v>6</v>
      </c>
      <c r="E406" s="41" t="s">
        <v>838</v>
      </c>
      <c r="F406" s="519">
        <f>SUM(F407:F415)</f>
        <v>197358307</v>
      </c>
      <c r="G406" s="519">
        <f>SUM(G407:G415)</f>
        <v>197577585</v>
      </c>
      <c r="H406" s="525">
        <f t="shared" si="8"/>
        <v>-219278</v>
      </c>
      <c r="I406" s="519">
        <f>SUM(I407:I415)</f>
        <v>107775752</v>
      </c>
    </row>
    <row r="407" spans="1:9" s="513" customFormat="1" ht="17.25" hidden="1" customHeight="1">
      <c r="A407" s="521">
        <v>81011</v>
      </c>
      <c r="B407" s="521">
        <v>7</v>
      </c>
      <c r="C407" s="521">
        <v>7</v>
      </c>
      <c r="D407" s="521">
        <v>6</v>
      </c>
      <c r="E407" s="44" t="s">
        <v>532</v>
      </c>
      <c r="F407" s="524">
        <v>0</v>
      </c>
      <c r="G407" s="524"/>
      <c r="H407" s="524">
        <f t="shared" si="8"/>
        <v>0</v>
      </c>
      <c r="I407" s="494">
        <v>0</v>
      </c>
    </row>
    <row r="408" spans="1:9" s="513" customFormat="1" ht="17.25" customHeight="1">
      <c r="A408" s="521">
        <v>81012</v>
      </c>
      <c r="B408" s="521">
        <v>7</v>
      </c>
      <c r="C408" s="521">
        <v>7</v>
      </c>
      <c r="D408" s="521">
        <v>6</v>
      </c>
      <c r="E408" s="44" t="s">
        <v>533</v>
      </c>
      <c r="F408" s="494">
        <v>2026000</v>
      </c>
      <c r="G408" s="494">
        <v>1810781</v>
      </c>
      <c r="H408" s="494">
        <f t="shared" si="8"/>
        <v>215219</v>
      </c>
      <c r="I408" s="494">
        <v>1721386</v>
      </c>
    </row>
    <row r="409" spans="1:9" s="513" customFormat="1" ht="17.25" customHeight="1">
      <c r="A409" s="521">
        <v>81013</v>
      </c>
      <c r="B409" s="521">
        <v>7</v>
      </c>
      <c r="C409" s="521">
        <v>7</v>
      </c>
      <c r="D409" s="521">
        <v>6</v>
      </c>
      <c r="E409" s="44" t="s">
        <v>534</v>
      </c>
      <c r="F409" s="494">
        <v>1178300</v>
      </c>
      <c r="G409" s="494">
        <v>1863989</v>
      </c>
      <c r="H409" s="522">
        <f t="shared" si="8"/>
        <v>-685689</v>
      </c>
      <c r="I409" s="494">
        <v>1734824</v>
      </c>
    </row>
    <row r="410" spans="1:9" s="513" customFormat="1" ht="17.25" customHeight="1">
      <c r="A410" s="521">
        <v>81014</v>
      </c>
      <c r="B410" s="521">
        <v>7</v>
      </c>
      <c r="C410" s="521">
        <v>7</v>
      </c>
      <c r="D410" s="521">
        <v>6</v>
      </c>
      <c r="E410" s="44" t="s">
        <v>575</v>
      </c>
      <c r="F410" s="494">
        <v>45000</v>
      </c>
      <c r="G410" s="494">
        <v>45018</v>
      </c>
      <c r="H410" s="523">
        <f t="shared" si="8"/>
        <v>-18</v>
      </c>
      <c r="I410" s="494">
        <v>40144</v>
      </c>
    </row>
    <row r="411" spans="1:9" s="513" customFormat="1" ht="17.25" customHeight="1">
      <c r="A411" s="521">
        <v>81015</v>
      </c>
      <c r="B411" s="521">
        <v>7</v>
      </c>
      <c r="C411" s="521">
        <v>7</v>
      </c>
      <c r="D411" s="521">
        <v>6</v>
      </c>
      <c r="E411" s="44" t="s">
        <v>576</v>
      </c>
      <c r="F411" s="494">
        <v>200000</v>
      </c>
      <c r="G411" s="524">
        <v>0</v>
      </c>
      <c r="H411" s="494">
        <f t="shared" si="8"/>
        <v>200000</v>
      </c>
      <c r="I411" s="494">
        <v>12034</v>
      </c>
    </row>
    <row r="412" spans="1:9" s="513" customFormat="1" ht="17.25" customHeight="1">
      <c r="A412" s="521">
        <v>81017</v>
      </c>
      <c r="B412" s="521">
        <v>7</v>
      </c>
      <c r="C412" s="521">
        <v>7</v>
      </c>
      <c r="D412" s="521">
        <v>6</v>
      </c>
      <c r="E412" s="44" t="s">
        <v>839</v>
      </c>
      <c r="F412" s="494">
        <v>10986100</v>
      </c>
      <c r="G412" s="494">
        <v>10985800</v>
      </c>
      <c r="H412" s="494">
        <f t="shared" si="8"/>
        <v>300</v>
      </c>
      <c r="I412" s="494">
        <v>10232600</v>
      </c>
    </row>
    <row r="413" spans="1:9" s="513" customFormat="1" ht="17.25" customHeight="1">
      <c r="A413" s="521">
        <v>81018</v>
      </c>
      <c r="B413" s="521">
        <v>7</v>
      </c>
      <c r="C413" s="521">
        <v>7</v>
      </c>
      <c r="D413" s="521">
        <v>6</v>
      </c>
      <c r="E413" s="44" t="s">
        <v>535</v>
      </c>
      <c r="F413" s="494">
        <v>105000000</v>
      </c>
      <c r="G413" s="494">
        <v>104947340</v>
      </c>
      <c r="H413" s="494">
        <f t="shared" si="8"/>
        <v>52660</v>
      </c>
      <c r="I413" s="494">
        <v>56493200</v>
      </c>
    </row>
    <row r="414" spans="1:9" s="513" customFormat="1" ht="17.25" customHeight="1">
      <c r="A414" s="521">
        <v>81019</v>
      </c>
      <c r="B414" s="521">
        <v>7</v>
      </c>
      <c r="C414" s="521">
        <v>7</v>
      </c>
      <c r="D414" s="521">
        <v>6</v>
      </c>
      <c r="E414" s="44" t="s">
        <v>879</v>
      </c>
      <c r="F414" s="494">
        <v>77875907</v>
      </c>
      <c r="G414" s="494">
        <v>77875907</v>
      </c>
      <c r="H414" s="524">
        <f t="shared" si="8"/>
        <v>0</v>
      </c>
      <c r="I414" s="494">
        <v>37493164</v>
      </c>
    </row>
    <row r="415" spans="1:9" s="513" customFormat="1" ht="17.25" customHeight="1">
      <c r="A415" s="521">
        <v>81999</v>
      </c>
      <c r="B415" s="521">
        <v>7</v>
      </c>
      <c r="C415" s="521">
        <v>7</v>
      </c>
      <c r="D415" s="521">
        <v>6</v>
      </c>
      <c r="E415" s="44" t="s">
        <v>536</v>
      </c>
      <c r="F415" s="494">
        <v>47000</v>
      </c>
      <c r="G415" s="494">
        <v>48750</v>
      </c>
      <c r="H415" s="523">
        <f t="shared" si="8"/>
        <v>-1750</v>
      </c>
      <c r="I415" s="494">
        <v>48400</v>
      </c>
    </row>
    <row r="416" spans="1:9" s="520" customFormat="1" ht="17.25" customHeight="1">
      <c r="A416" s="518"/>
      <c r="B416" s="518">
        <v>8</v>
      </c>
      <c r="C416" s="518">
        <v>7</v>
      </c>
      <c r="D416" s="518">
        <v>6</v>
      </c>
      <c r="E416" s="41" t="s">
        <v>162</v>
      </c>
      <c r="F416" s="519">
        <f>SUM(F417)</f>
        <v>64000</v>
      </c>
      <c r="G416" s="519">
        <f>SUM(G417)</f>
        <v>67553</v>
      </c>
      <c r="H416" s="530">
        <f t="shared" si="8"/>
        <v>-3553</v>
      </c>
      <c r="I416" s="519">
        <f>SUM(I417)</f>
        <v>115098</v>
      </c>
    </row>
    <row r="417" spans="1:9" s="513" customFormat="1" ht="17.25" customHeight="1">
      <c r="A417" s="521">
        <v>81021</v>
      </c>
      <c r="B417" s="521">
        <v>8</v>
      </c>
      <c r="C417" s="521">
        <v>7</v>
      </c>
      <c r="D417" s="521">
        <v>6</v>
      </c>
      <c r="E417" s="44" t="s">
        <v>162</v>
      </c>
      <c r="F417" s="494">
        <v>64000</v>
      </c>
      <c r="G417" s="494">
        <v>67553</v>
      </c>
      <c r="H417" s="522">
        <f t="shared" si="8"/>
        <v>-3553</v>
      </c>
      <c r="I417" s="494">
        <v>115098</v>
      </c>
    </row>
    <row r="418" spans="1:9" s="520" customFormat="1" ht="17.25" customHeight="1">
      <c r="A418" s="518"/>
      <c r="B418" s="518">
        <v>9</v>
      </c>
      <c r="C418" s="518">
        <v>7</v>
      </c>
      <c r="D418" s="518">
        <v>6</v>
      </c>
      <c r="E418" s="41" t="s">
        <v>537</v>
      </c>
      <c r="F418" s="519">
        <f>SUM(F419:F422)</f>
        <v>1075000</v>
      </c>
      <c r="G418" s="519">
        <f>SUM(G419:G422)</f>
        <v>1399881</v>
      </c>
      <c r="H418" s="525">
        <f>F418-G418</f>
        <v>-324881</v>
      </c>
      <c r="I418" s="519">
        <f>SUM(I419:I422)</f>
        <v>42410479</v>
      </c>
    </row>
    <row r="419" spans="1:9" s="520" customFormat="1" ht="17.25" customHeight="1">
      <c r="A419" s="521">
        <v>81043</v>
      </c>
      <c r="B419" s="521">
        <v>9</v>
      </c>
      <c r="C419" s="521">
        <v>7</v>
      </c>
      <c r="D419" s="521">
        <v>6</v>
      </c>
      <c r="E419" s="44" t="s">
        <v>637</v>
      </c>
      <c r="F419" s="524">
        <v>0</v>
      </c>
      <c r="G419" s="524">
        <v>0</v>
      </c>
      <c r="H419" s="524">
        <f t="shared" si="8"/>
        <v>0</v>
      </c>
      <c r="I419" s="494">
        <v>41006645</v>
      </c>
    </row>
    <row r="420" spans="1:9" s="513" customFormat="1" ht="17.25" customHeight="1">
      <c r="A420" s="521">
        <v>81999</v>
      </c>
      <c r="B420" s="521">
        <v>9</v>
      </c>
      <c r="C420" s="521">
        <v>7</v>
      </c>
      <c r="D420" s="521">
        <v>6</v>
      </c>
      <c r="E420" s="44" t="s">
        <v>536</v>
      </c>
      <c r="F420" s="494">
        <v>1075000</v>
      </c>
      <c r="G420" s="494">
        <v>1399881</v>
      </c>
      <c r="H420" s="523">
        <f t="shared" si="8"/>
        <v>-324881</v>
      </c>
      <c r="I420" s="494">
        <v>1403834</v>
      </c>
    </row>
    <row r="421" spans="1:9" s="513" customFormat="1" ht="16.5" hidden="1">
      <c r="A421" s="521">
        <v>88888</v>
      </c>
      <c r="B421" s="521">
        <v>9</v>
      </c>
      <c r="C421" s="521">
        <v>7</v>
      </c>
      <c r="D421" s="521">
        <v>6</v>
      </c>
      <c r="E421" s="44" t="s">
        <v>504</v>
      </c>
      <c r="F421" s="524">
        <v>0</v>
      </c>
      <c r="G421" s="524">
        <v>0</v>
      </c>
      <c r="H421" s="522">
        <f>F421-G421</f>
        <v>0</v>
      </c>
      <c r="I421" s="524">
        <v>0</v>
      </c>
    </row>
    <row r="422" spans="1:9" s="513" customFormat="1" ht="16.5" hidden="1">
      <c r="A422" s="521">
        <v>88889</v>
      </c>
      <c r="B422" s="521">
        <v>9</v>
      </c>
      <c r="C422" s="521">
        <v>7</v>
      </c>
      <c r="D422" s="521">
        <v>6</v>
      </c>
      <c r="E422" s="44" t="s">
        <v>505</v>
      </c>
      <c r="F422" s="524">
        <v>0</v>
      </c>
      <c r="G422" s="524">
        <v>0</v>
      </c>
      <c r="H422" s="522">
        <f>F422-G422</f>
        <v>0</v>
      </c>
      <c r="I422" s="524">
        <v>0</v>
      </c>
    </row>
    <row r="423" spans="1:9" s="513" customFormat="1" ht="19.5" customHeight="1" thickBot="1">
      <c r="A423" s="586" t="s">
        <v>197</v>
      </c>
      <c r="B423" s="587"/>
      <c r="C423" s="587"/>
      <c r="D423" s="587"/>
      <c r="E423" s="587"/>
      <c r="F423" s="538">
        <f>F5+F93+F161+F215+F314+F371+F383</f>
        <v>3052592000</v>
      </c>
      <c r="G423" s="538">
        <f>G5+G93+G161+G215+G314+G371+G383</f>
        <v>2877043910</v>
      </c>
      <c r="H423" s="539">
        <f>H5+H93+H161+H215+H314+H371+H383</f>
        <v>175548090</v>
      </c>
      <c r="I423" s="538">
        <f>I5+I93+I161+I215+I314+I371+I383-1+1</f>
        <v>2523859250</v>
      </c>
    </row>
    <row r="424" spans="1:9" s="513" customFormat="1" ht="17.25" thickTop="1">
      <c r="A424" s="521"/>
      <c r="B424" s="521"/>
      <c r="C424" s="521"/>
      <c r="D424" s="521"/>
      <c r="E424" s="540"/>
      <c r="F424" s="541"/>
      <c r="G424" s="541"/>
      <c r="H424" s="542"/>
      <c r="I424" s="541"/>
    </row>
    <row r="425" spans="1:9">
      <c r="F425" s="545"/>
      <c r="G425" s="545"/>
      <c r="I425" s="545"/>
    </row>
    <row r="426" spans="1:9">
      <c r="F426" s="545"/>
      <c r="G426" s="545"/>
      <c r="I426" s="545"/>
    </row>
    <row r="427" spans="1:9">
      <c r="F427" s="545"/>
      <c r="G427" s="545"/>
      <c r="I427" s="545"/>
    </row>
    <row r="428" spans="1:9">
      <c r="F428" s="545"/>
      <c r="G428" s="545"/>
      <c r="I428" s="545"/>
    </row>
    <row r="429" spans="1:9">
      <c r="F429" s="545"/>
      <c r="G429" s="545"/>
      <c r="I429" s="545"/>
    </row>
    <row r="430" spans="1:9">
      <c r="F430" s="545"/>
      <c r="G430" s="545"/>
      <c r="I430" s="545"/>
    </row>
    <row r="431" spans="1:9">
      <c r="F431" s="545"/>
      <c r="G431" s="545"/>
      <c r="I431" s="545"/>
    </row>
    <row r="432" spans="1:9">
      <c r="F432" s="545"/>
      <c r="G432" s="545"/>
      <c r="I432" s="545"/>
    </row>
    <row r="433" spans="6:9">
      <c r="F433" s="545"/>
      <c r="G433" s="545"/>
      <c r="I433" s="545"/>
    </row>
    <row r="434" spans="6:9">
      <c r="F434" s="545"/>
      <c r="G434" s="545"/>
      <c r="I434" s="545"/>
    </row>
    <row r="435" spans="6:9">
      <c r="F435" s="545"/>
      <c r="G435" s="545"/>
      <c r="I435" s="545"/>
    </row>
    <row r="436" spans="6:9">
      <c r="F436" s="545"/>
      <c r="G436" s="545"/>
      <c r="I436" s="545"/>
    </row>
    <row r="437" spans="6:9">
      <c r="F437" s="545"/>
      <c r="G437" s="545"/>
      <c r="I437" s="545"/>
    </row>
    <row r="438" spans="6:9">
      <c r="F438" s="545"/>
      <c r="G438" s="545"/>
      <c r="I438" s="545"/>
    </row>
    <row r="439" spans="6:9">
      <c r="F439" s="545"/>
      <c r="G439" s="545"/>
      <c r="I439" s="545"/>
    </row>
    <row r="440" spans="6:9">
      <c r="F440" s="545"/>
      <c r="G440" s="545"/>
      <c r="I440" s="545"/>
    </row>
    <row r="441" spans="6:9">
      <c r="F441" s="545"/>
      <c r="G441" s="545"/>
      <c r="I441" s="545"/>
    </row>
    <row r="442" spans="6:9">
      <c r="F442" s="545"/>
      <c r="G442" s="545"/>
      <c r="I442" s="545"/>
    </row>
    <row r="443" spans="6:9">
      <c r="F443" s="545"/>
      <c r="G443" s="545"/>
      <c r="I443" s="545"/>
    </row>
    <row r="444" spans="6:9">
      <c r="F444" s="545"/>
      <c r="G444" s="545"/>
      <c r="I444" s="545"/>
    </row>
    <row r="445" spans="6:9">
      <c r="F445" s="545"/>
      <c r="G445" s="545"/>
      <c r="I445" s="545"/>
    </row>
    <row r="446" spans="6:9">
      <c r="F446" s="545"/>
      <c r="G446" s="545"/>
      <c r="I446" s="545"/>
    </row>
    <row r="447" spans="6:9">
      <c r="F447" s="545"/>
      <c r="G447" s="545"/>
      <c r="I447" s="545"/>
    </row>
    <row r="448" spans="6:9">
      <c r="F448" s="545"/>
      <c r="G448" s="545"/>
      <c r="I448" s="545"/>
    </row>
    <row r="449" spans="6:9">
      <c r="F449" s="545"/>
      <c r="G449" s="545"/>
      <c r="I449" s="545"/>
    </row>
    <row r="450" spans="6:9">
      <c r="F450" s="545"/>
      <c r="G450" s="545"/>
      <c r="I450" s="545"/>
    </row>
    <row r="451" spans="6:9">
      <c r="F451" s="545"/>
      <c r="G451" s="545"/>
      <c r="I451" s="545"/>
    </row>
    <row r="452" spans="6:9">
      <c r="F452" s="545"/>
      <c r="G452" s="545"/>
      <c r="I452" s="545"/>
    </row>
    <row r="453" spans="6:9">
      <c r="F453" s="545"/>
      <c r="G453" s="545"/>
      <c r="I453" s="545"/>
    </row>
    <row r="454" spans="6:9">
      <c r="F454" s="547"/>
      <c r="G454" s="547"/>
      <c r="I454" s="547"/>
    </row>
    <row r="455" spans="6:9">
      <c r="F455" s="547"/>
      <c r="G455" s="547"/>
      <c r="I455" s="547"/>
    </row>
    <row r="456" spans="6:9">
      <c r="F456" s="547"/>
      <c r="G456" s="547"/>
      <c r="I456" s="547"/>
    </row>
    <row r="457" spans="6:9">
      <c r="F457" s="547"/>
      <c r="G457" s="547"/>
      <c r="I457" s="547"/>
    </row>
    <row r="458" spans="6:9">
      <c r="F458" s="547"/>
      <c r="G458" s="547"/>
      <c r="I458" s="547"/>
    </row>
    <row r="459" spans="6:9">
      <c r="F459" s="547"/>
      <c r="G459" s="547"/>
      <c r="I459" s="547"/>
    </row>
    <row r="460" spans="6:9">
      <c r="F460" s="547"/>
      <c r="G460" s="547"/>
      <c r="I460" s="547"/>
    </row>
    <row r="461" spans="6:9">
      <c r="F461" s="547"/>
      <c r="G461" s="547"/>
      <c r="I461" s="547"/>
    </row>
    <row r="462" spans="6:9">
      <c r="F462" s="547"/>
      <c r="G462" s="547"/>
      <c r="I462" s="547"/>
    </row>
    <row r="463" spans="6:9">
      <c r="F463" s="547"/>
      <c r="G463" s="547"/>
      <c r="I463" s="547"/>
    </row>
    <row r="464" spans="6:9">
      <c r="F464" s="547"/>
      <c r="G464" s="547"/>
      <c r="I464" s="547"/>
    </row>
    <row r="465" spans="6:9">
      <c r="F465" s="547"/>
      <c r="G465" s="547"/>
      <c r="I465" s="547"/>
    </row>
    <row r="466" spans="6:9">
      <c r="F466" s="547"/>
      <c r="G466" s="547"/>
      <c r="I466" s="547"/>
    </row>
    <row r="467" spans="6:9">
      <c r="F467" s="547"/>
      <c r="G467" s="547"/>
      <c r="I467" s="547"/>
    </row>
    <row r="468" spans="6:9">
      <c r="F468" s="547"/>
      <c r="G468" s="547"/>
      <c r="I468" s="547"/>
    </row>
    <row r="469" spans="6:9">
      <c r="F469" s="547"/>
      <c r="G469" s="547"/>
      <c r="I469" s="547"/>
    </row>
    <row r="470" spans="6:9">
      <c r="F470" s="547"/>
      <c r="G470" s="547"/>
      <c r="I470" s="547"/>
    </row>
    <row r="471" spans="6:9">
      <c r="F471" s="547"/>
      <c r="G471" s="547"/>
      <c r="I471" s="547"/>
    </row>
    <row r="472" spans="6:9">
      <c r="F472" s="547"/>
      <c r="G472" s="547"/>
      <c r="I472" s="547"/>
    </row>
    <row r="473" spans="6:9">
      <c r="F473" s="547"/>
      <c r="G473" s="547"/>
      <c r="I473" s="547"/>
    </row>
    <row r="474" spans="6:9">
      <c r="F474" s="547"/>
      <c r="G474" s="547"/>
      <c r="I474" s="547"/>
    </row>
    <row r="475" spans="6:9">
      <c r="F475" s="547"/>
      <c r="G475" s="547"/>
      <c r="I475" s="547"/>
    </row>
    <row r="476" spans="6:9">
      <c r="F476" s="547"/>
      <c r="G476" s="547"/>
      <c r="I476" s="547"/>
    </row>
    <row r="477" spans="6:9">
      <c r="F477" s="547"/>
      <c r="G477" s="547"/>
      <c r="I477" s="547"/>
    </row>
    <row r="478" spans="6:9">
      <c r="F478" s="547"/>
      <c r="G478" s="547"/>
      <c r="I478" s="547"/>
    </row>
    <row r="479" spans="6:9">
      <c r="F479" s="547"/>
      <c r="G479" s="547"/>
      <c r="I479" s="547"/>
    </row>
    <row r="480" spans="6:9">
      <c r="F480" s="547"/>
      <c r="G480" s="547"/>
      <c r="I480" s="547"/>
    </row>
    <row r="481" spans="6:9">
      <c r="F481" s="547"/>
      <c r="G481" s="547"/>
      <c r="I481" s="547"/>
    </row>
    <row r="482" spans="6:9">
      <c r="F482" s="547"/>
      <c r="G482" s="547"/>
      <c r="I482" s="547"/>
    </row>
    <row r="483" spans="6:9">
      <c r="F483" s="547"/>
      <c r="G483" s="547"/>
      <c r="I483" s="547"/>
    </row>
    <row r="484" spans="6:9">
      <c r="F484" s="547"/>
      <c r="G484" s="547"/>
      <c r="I484" s="547"/>
    </row>
    <row r="485" spans="6:9">
      <c r="F485" s="547"/>
      <c r="G485" s="547"/>
      <c r="I485" s="547"/>
    </row>
    <row r="486" spans="6:9">
      <c r="F486" s="547"/>
      <c r="G486" s="547"/>
      <c r="I486" s="547"/>
    </row>
    <row r="487" spans="6:9">
      <c r="F487" s="547"/>
      <c r="G487" s="547"/>
      <c r="I487" s="547"/>
    </row>
    <row r="488" spans="6:9">
      <c r="F488" s="547"/>
      <c r="G488" s="547"/>
      <c r="I488" s="547"/>
    </row>
    <row r="489" spans="6:9">
      <c r="F489" s="547"/>
      <c r="G489" s="547"/>
      <c r="I489" s="547"/>
    </row>
    <row r="490" spans="6:9">
      <c r="F490" s="547"/>
      <c r="G490" s="547"/>
      <c r="I490" s="547"/>
    </row>
    <row r="491" spans="6:9">
      <c r="F491" s="547"/>
      <c r="G491" s="547"/>
      <c r="I491" s="547"/>
    </row>
    <row r="492" spans="6:9">
      <c r="F492" s="547"/>
      <c r="G492" s="547"/>
      <c r="I492" s="547"/>
    </row>
    <row r="493" spans="6:9">
      <c r="F493" s="547"/>
      <c r="G493" s="547"/>
      <c r="I493" s="547"/>
    </row>
    <row r="494" spans="6:9">
      <c r="F494" s="547"/>
      <c r="G494" s="547"/>
      <c r="I494" s="547"/>
    </row>
    <row r="495" spans="6:9">
      <c r="F495" s="547"/>
      <c r="G495" s="547"/>
      <c r="I495" s="547"/>
    </row>
    <row r="496" spans="6:9">
      <c r="F496" s="547"/>
      <c r="G496" s="547"/>
      <c r="I496" s="547"/>
    </row>
    <row r="497" spans="6:9">
      <c r="F497" s="547"/>
      <c r="G497" s="547"/>
      <c r="I497" s="547"/>
    </row>
    <row r="498" spans="6:9">
      <c r="F498" s="547"/>
      <c r="G498" s="547"/>
      <c r="I498" s="547"/>
    </row>
    <row r="499" spans="6:9">
      <c r="F499" s="547"/>
      <c r="G499" s="547"/>
      <c r="I499" s="547"/>
    </row>
    <row r="500" spans="6:9">
      <c r="F500" s="547"/>
      <c r="G500" s="547"/>
      <c r="I500" s="547"/>
    </row>
    <row r="501" spans="6:9">
      <c r="F501" s="547"/>
      <c r="G501" s="547"/>
      <c r="I501" s="547"/>
    </row>
    <row r="502" spans="6:9">
      <c r="F502" s="547"/>
      <c r="G502" s="547"/>
      <c r="I502" s="547"/>
    </row>
    <row r="503" spans="6:9">
      <c r="F503" s="547"/>
      <c r="G503" s="547"/>
      <c r="I503" s="547"/>
    </row>
    <row r="504" spans="6:9">
      <c r="F504" s="547"/>
      <c r="G504" s="547"/>
      <c r="I504" s="547"/>
    </row>
    <row r="505" spans="6:9">
      <c r="F505" s="547"/>
      <c r="G505" s="547"/>
      <c r="I505" s="547"/>
    </row>
    <row r="506" spans="6:9">
      <c r="F506" s="547"/>
      <c r="G506" s="547"/>
      <c r="I506" s="547"/>
    </row>
    <row r="507" spans="6:9">
      <c r="F507" s="547"/>
      <c r="G507" s="547"/>
      <c r="I507" s="547"/>
    </row>
    <row r="508" spans="6:9">
      <c r="F508" s="547"/>
      <c r="G508" s="547"/>
      <c r="I508" s="547"/>
    </row>
    <row r="509" spans="6:9">
      <c r="F509" s="547"/>
      <c r="G509" s="547"/>
      <c r="I509" s="547"/>
    </row>
  </sheetData>
  <mergeCells count="13">
    <mergeCell ref="A1:I1"/>
    <mergeCell ref="F2:I2"/>
    <mergeCell ref="A3:D3"/>
    <mergeCell ref="E3:E4"/>
    <mergeCell ref="F3:H3"/>
    <mergeCell ref="I3:I4"/>
    <mergeCell ref="A423:E423"/>
    <mergeCell ref="A54:I54"/>
    <mergeCell ref="F55:I55"/>
    <mergeCell ref="A56:D56"/>
    <mergeCell ref="E56:E57"/>
    <mergeCell ref="F56:H56"/>
    <mergeCell ref="I56:I57"/>
  </mergeCells>
  <printOptions horizontalCentered="1"/>
  <pageMargins left="0.7" right="0.7" top="1.25" bottom="0.7" header="0.5" footer="0.25"/>
  <pageSetup paperSize="9" scale="75" firstPageNumber="21" fitToWidth="0" fitToHeight="0" orientation="portrait" useFirstPageNumber="1" r:id="rId1"/>
  <headerFooter alignWithMargins="0">
    <oddHeader xml:space="preserve">&amp;C&amp;12
&amp;10
&amp;"Arabic Transparent,Bold"&amp;20________________________________________________________________&amp;R&amp;"+,Regular"&amp;12
  مملكة البحرين 
  الحساب الختامي الموحد للدولة للسنة المالية المنتهية في 31 ديسمبر 2013&amp;"Arabic Transparent,Regular"
</oddHeader>
    <oddFooter>&amp;C&amp;"Arabic Transparent,Bold"&amp;20________________________________________________________________&amp;"Arabic Transparent,Regular"&amp;14
&amp;"+,Regular"&amp;18&amp;P</oddFooter>
  </headerFooter>
  <rowBreaks count="7" manualBreakCount="7">
    <brk id="53" max="8" man="1"/>
    <brk id="109" max="8" man="1"/>
    <brk id="160" max="8" man="1"/>
    <brk id="214" max="8" man="1"/>
    <brk id="271" max="8" man="1"/>
    <brk id="330" max="8" man="1"/>
    <brk id="385" max="8" man="1"/>
  </rowBreaks>
  <ignoredErrors>
    <ignoredError sqref="H58"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2"/>
  <sheetViews>
    <sheetView rightToLeft="1" view="pageBreakPreview" zoomScaleNormal="100" zoomScaleSheetLayoutView="100" workbookViewId="0">
      <selection sqref="A1:E1"/>
    </sheetView>
  </sheetViews>
  <sheetFormatPr defaultColWidth="9.140625" defaultRowHeight="21.75" customHeight="1"/>
  <cols>
    <col min="1" max="1" width="37.42578125" style="24" customWidth="1"/>
    <col min="2" max="2" width="14.140625" style="560" bestFit="1" customWidth="1"/>
    <col min="3" max="3" width="14.85546875" style="560" bestFit="1" customWidth="1"/>
    <col min="4" max="4" width="9.28515625" style="561" customWidth="1"/>
    <col min="5" max="5" width="14" style="560" customWidth="1"/>
    <col min="6" max="16384" width="9.140625" style="24"/>
  </cols>
  <sheetData>
    <row r="1" spans="1:5" s="549" customFormat="1" ht="30.95" customHeight="1">
      <c r="A1" s="595" t="s">
        <v>330</v>
      </c>
      <c r="B1" s="595"/>
      <c r="C1" s="595"/>
      <c r="D1" s="595"/>
      <c r="E1" s="595"/>
    </row>
    <row r="2" spans="1:5" ht="21.6" customHeight="1">
      <c r="A2" s="550"/>
      <c r="B2" s="550"/>
      <c r="C2" s="550"/>
      <c r="D2" s="550"/>
      <c r="E2" s="551" t="s">
        <v>542</v>
      </c>
    </row>
    <row r="3" spans="1:5" ht="18" customHeight="1">
      <c r="A3" s="564" t="s">
        <v>221</v>
      </c>
      <c r="B3" s="596">
        <v>2013</v>
      </c>
      <c r="C3" s="596"/>
      <c r="D3" s="596"/>
      <c r="E3" s="598" t="s">
        <v>762</v>
      </c>
    </row>
    <row r="4" spans="1:5" s="73" customFormat="1" ht="36" customHeight="1">
      <c r="A4" s="597"/>
      <c r="B4" s="238" t="s">
        <v>598</v>
      </c>
      <c r="C4" s="552" t="s">
        <v>594</v>
      </c>
      <c r="D4" s="239" t="s">
        <v>254</v>
      </c>
      <c r="E4" s="599"/>
    </row>
    <row r="5" spans="1:5" s="555" customFormat="1" ht="19.350000000000001" customHeight="1">
      <c r="A5" s="498" t="s">
        <v>306</v>
      </c>
      <c r="B5" s="553">
        <v>152737739</v>
      </c>
      <c r="C5" s="553">
        <v>144592181</v>
      </c>
      <c r="D5" s="554">
        <v>95</v>
      </c>
      <c r="E5" s="553">
        <v>160103986</v>
      </c>
    </row>
    <row r="6" spans="1:5" s="556" customFormat="1" ht="19.350000000000001" customHeight="1">
      <c r="A6" s="498" t="s">
        <v>304</v>
      </c>
      <c r="B6" s="553">
        <v>11165237</v>
      </c>
      <c r="C6" s="553">
        <v>10637371</v>
      </c>
      <c r="D6" s="554">
        <v>95</v>
      </c>
      <c r="E6" s="553">
        <v>8955280</v>
      </c>
    </row>
    <row r="7" spans="1:5" s="556" customFormat="1" ht="19.350000000000001" customHeight="1">
      <c r="A7" s="498" t="s">
        <v>875</v>
      </c>
      <c r="B7" s="553">
        <v>105000000</v>
      </c>
      <c r="C7" s="553">
        <v>104947340</v>
      </c>
      <c r="D7" s="554">
        <v>100</v>
      </c>
      <c r="E7" s="553">
        <v>56493200</v>
      </c>
    </row>
    <row r="8" spans="1:5" s="556" customFormat="1" ht="19.350000000000001" customHeight="1">
      <c r="A8" s="498" t="s">
        <v>880</v>
      </c>
      <c r="B8" s="553">
        <v>67000000</v>
      </c>
      <c r="C8" s="553">
        <v>51080293</v>
      </c>
      <c r="D8" s="554">
        <v>76</v>
      </c>
      <c r="E8" s="553">
        <v>51867618</v>
      </c>
    </row>
    <row r="9" spans="1:5" s="556" customFormat="1" ht="19.350000000000001" customHeight="1">
      <c r="A9" s="498" t="s">
        <v>876</v>
      </c>
      <c r="B9" s="553">
        <v>16719491</v>
      </c>
      <c r="C9" s="553">
        <v>16719491</v>
      </c>
      <c r="D9" s="554">
        <v>100</v>
      </c>
      <c r="E9" s="553">
        <v>16616929</v>
      </c>
    </row>
    <row r="10" spans="1:5" s="556" customFormat="1" ht="19.350000000000001" customHeight="1">
      <c r="A10" s="498" t="s">
        <v>877</v>
      </c>
      <c r="B10" s="553">
        <v>800000</v>
      </c>
      <c r="C10" s="553">
        <v>515317</v>
      </c>
      <c r="D10" s="554">
        <v>64</v>
      </c>
      <c r="E10" s="553">
        <v>516879</v>
      </c>
    </row>
    <row r="11" spans="1:5" s="556" customFormat="1" ht="19.350000000000001" customHeight="1">
      <c r="A11" s="498" t="s">
        <v>664</v>
      </c>
      <c r="B11" s="553">
        <v>14000000</v>
      </c>
      <c r="C11" s="524">
        <v>0</v>
      </c>
      <c r="D11" s="557" t="s">
        <v>540</v>
      </c>
      <c r="E11" s="553">
        <v>936233</v>
      </c>
    </row>
    <row r="12" spans="1:5" s="556" customFormat="1" ht="19.350000000000001" customHeight="1">
      <c r="A12" s="498" t="s">
        <v>335</v>
      </c>
      <c r="B12" s="553">
        <v>17001378</v>
      </c>
      <c r="C12" s="553">
        <v>17001378</v>
      </c>
      <c r="D12" s="554">
        <v>100</v>
      </c>
      <c r="E12" s="553">
        <v>15670439</v>
      </c>
    </row>
    <row r="13" spans="1:5" s="556" customFormat="1" ht="19.350000000000001" customHeight="1">
      <c r="A13" s="498" t="s">
        <v>303</v>
      </c>
      <c r="B13" s="553">
        <v>26000000</v>
      </c>
      <c r="C13" s="553">
        <v>19000000</v>
      </c>
      <c r="D13" s="554">
        <v>73</v>
      </c>
      <c r="E13" s="553">
        <v>9499998</v>
      </c>
    </row>
    <row r="14" spans="1:5" s="556" customFormat="1" ht="19.350000000000001" customHeight="1">
      <c r="A14" s="498" t="s">
        <v>844</v>
      </c>
      <c r="B14" s="553">
        <v>77875907</v>
      </c>
      <c r="C14" s="553">
        <v>77875907</v>
      </c>
      <c r="D14" s="554">
        <v>100</v>
      </c>
      <c r="E14" s="553">
        <v>37493165</v>
      </c>
    </row>
    <row r="15" spans="1:5" s="556" customFormat="1" ht="19.350000000000001" customHeight="1">
      <c r="A15" s="498" t="s">
        <v>888</v>
      </c>
      <c r="B15" s="553">
        <v>47466700</v>
      </c>
      <c r="C15" s="553">
        <v>47466700</v>
      </c>
      <c r="D15" s="554">
        <v>100</v>
      </c>
      <c r="E15" s="553">
        <v>44314100</v>
      </c>
    </row>
    <row r="16" spans="1:5" s="556" customFormat="1" ht="19.350000000000001" customHeight="1">
      <c r="A16" s="498" t="s">
        <v>236</v>
      </c>
      <c r="B16" s="553">
        <v>18805000</v>
      </c>
      <c r="C16" s="553">
        <v>6120765</v>
      </c>
      <c r="D16" s="554">
        <v>33</v>
      </c>
      <c r="E16" s="553">
        <v>3880733</v>
      </c>
    </row>
    <row r="17" spans="1:5" s="556" customFormat="1" ht="19.350000000000001" customHeight="1">
      <c r="A17" s="498" t="s">
        <v>307</v>
      </c>
      <c r="B17" s="553">
        <v>192262944</v>
      </c>
      <c r="C17" s="553">
        <v>192262944</v>
      </c>
      <c r="D17" s="554">
        <v>100</v>
      </c>
      <c r="E17" s="553">
        <v>150352802</v>
      </c>
    </row>
    <row r="18" spans="1:5" s="556" customFormat="1" ht="18" hidden="1" customHeight="1">
      <c r="A18" s="498" t="s">
        <v>878</v>
      </c>
      <c r="B18" s="553">
        <v>0</v>
      </c>
      <c r="C18" s="553">
        <v>0</v>
      </c>
      <c r="D18" s="554">
        <v>0</v>
      </c>
      <c r="E18" s="553">
        <v>0</v>
      </c>
    </row>
    <row r="19" spans="1:5" s="556" customFormat="1" ht="19.350000000000001" customHeight="1">
      <c r="A19" s="558" t="s">
        <v>697</v>
      </c>
      <c r="B19" s="553">
        <v>114545615</v>
      </c>
      <c r="C19" s="553">
        <v>19718426</v>
      </c>
      <c r="D19" s="554">
        <v>13</v>
      </c>
      <c r="E19" s="553">
        <v>13148956</v>
      </c>
    </row>
    <row r="20" spans="1:5" s="556" customFormat="1" ht="25.35" customHeight="1" thickBot="1">
      <c r="A20" s="309" t="s">
        <v>2</v>
      </c>
      <c r="B20" s="506">
        <f>SUM(B5:B19)</f>
        <v>861380011</v>
      </c>
      <c r="C20" s="506">
        <f>SUM(C5:C19)</f>
        <v>707938113</v>
      </c>
      <c r="D20" s="559">
        <f>C20/B20*100</f>
        <v>82.186503512907734</v>
      </c>
      <c r="E20" s="538">
        <f>SUM(E5:E19)</f>
        <v>569850318</v>
      </c>
    </row>
    <row r="21" spans="1:5" ht="21.75" customHeight="1" thickTop="1"/>
    <row r="22" spans="1:5" ht="21.75" customHeight="1">
      <c r="A22" s="600" t="s">
        <v>881</v>
      </c>
      <c r="B22" s="600"/>
      <c r="C22" s="600"/>
    </row>
  </sheetData>
  <mergeCells count="5">
    <mergeCell ref="A1:E1"/>
    <mergeCell ref="B3:D3"/>
    <mergeCell ref="A3:A4"/>
    <mergeCell ref="E3:E4"/>
    <mergeCell ref="A22:C22"/>
  </mergeCells>
  <phoneticPr fontId="0" type="noConversion"/>
  <printOptions horizontalCentered="1"/>
  <pageMargins left="0.7" right="0.7" top="1.25" bottom="0.7" header="0.5" footer="0.25"/>
  <pageSetup paperSize="9" scale="99" firstPageNumber="29" orientation="portrait" useFirstPageNumber="1" r:id="rId1"/>
  <headerFooter alignWithMargins="0">
    <oddHeader>&amp;L &amp;C
&amp;"Arabic Transparent,Bold"&amp;20________________________________________________&amp;R&amp;"+,Regular"&amp;11  
  مملكة البحرين 
  الحساب الختامي الموحد للدولة للسنة المالية المنتهية في 31 ديسمبر 2013</oddHeader>
    <oddFooter>&amp;C&amp;"Arabic Transparent,Bold"&amp;20________________________________________________
&amp;"+,Regular"&amp;14&amp;P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1"/>
  <sheetViews>
    <sheetView rightToLeft="1" view="pageBreakPreview" zoomScaleNormal="100" zoomScaleSheetLayoutView="100" workbookViewId="0">
      <selection sqref="A1:E1"/>
    </sheetView>
  </sheetViews>
  <sheetFormatPr defaultColWidth="7.42578125" defaultRowHeight="21.75" customHeight="1"/>
  <cols>
    <col min="1" max="1" width="48" style="154" customWidth="1"/>
    <col min="2" max="2" width="13.42578125" style="33" customWidth="1"/>
    <col min="3" max="3" width="13.85546875" style="33" bestFit="1" customWidth="1"/>
    <col min="4" max="4" width="10.140625" style="106" customWidth="1"/>
    <col min="5" max="5" width="13.42578125" style="33" customWidth="1"/>
    <col min="6" max="16384" width="7.42578125" style="153"/>
  </cols>
  <sheetData>
    <row r="1" spans="1:5" s="164" customFormat="1" ht="30.95" customHeight="1">
      <c r="A1" s="601" t="s">
        <v>589</v>
      </c>
      <c r="B1" s="601"/>
      <c r="C1" s="601"/>
      <c r="D1" s="601"/>
      <c r="E1" s="601"/>
    </row>
    <row r="2" spans="1:5" ht="21.6" customHeight="1">
      <c r="A2" s="241"/>
      <c r="B2" s="241"/>
      <c r="C2" s="241"/>
      <c r="D2" s="241"/>
      <c r="E2" s="242" t="s">
        <v>542</v>
      </c>
    </row>
    <row r="3" spans="1:5" s="24" customFormat="1" ht="18" customHeight="1">
      <c r="A3" s="564" t="s">
        <v>220</v>
      </c>
      <c r="B3" s="596">
        <v>2013</v>
      </c>
      <c r="C3" s="596"/>
      <c r="D3" s="596"/>
      <c r="E3" s="598" t="s">
        <v>762</v>
      </c>
    </row>
    <row r="4" spans="1:5" s="73" customFormat="1" ht="36" customHeight="1">
      <c r="A4" s="597"/>
      <c r="B4" s="238" t="s">
        <v>598</v>
      </c>
      <c r="C4" s="240" t="s">
        <v>594</v>
      </c>
      <c r="D4" s="239" t="s">
        <v>254</v>
      </c>
      <c r="E4" s="599"/>
    </row>
    <row r="5" spans="1:5" s="156" customFormat="1" ht="18" customHeight="1">
      <c r="A5" s="160" t="s">
        <v>596</v>
      </c>
      <c r="B5" s="159">
        <v>534291</v>
      </c>
      <c r="C5" s="159">
        <v>534291</v>
      </c>
      <c r="D5" s="292">
        <f>C5/B5*100</f>
        <v>100</v>
      </c>
      <c r="E5" s="290" t="s">
        <v>540</v>
      </c>
    </row>
    <row r="6" spans="1:5" s="156" customFormat="1" ht="18" customHeight="1">
      <c r="A6" s="160" t="s">
        <v>200</v>
      </c>
      <c r="B6" s="32">
        <v>30000000</v>
      </c>
      <c r="C6" s="32">
        <v>23072323</v>
      </c>
      <c r="D6" s="292">
        <f>C6/B6*100</f>
        <v>76.907743333333329</v>
      </c>
      <c r="E6" s="32">
        <v>41698349</v>
      </c>
    </row>
    <row r="7" spans="1:5" s="156" customFormat="1" ht="18" customHeight="1">
      <c r="A7" s="160" t="s">
        <v>863</v>
      </c>
      <c r="B7" s="32">
        <v>40000</v>
      </c>
      <c r="C7" s="290" t="s">
        <v>540</v>
      </c>
      <c r="D7" s="294">
        <v>0</v>
      </c>
      <c r="E7" s="290" t="s">
        <v>540</v>
      </c>
    </row>
    <row r="8" spans="1:5" s="156" customFormat="1" ht="18" customHeight="1">
      <c r="A8" s="160" t="s">
        <v>270</v>
      </c>
      <c r="B8" s="32">
        <v>832753</v>
      </c>
      <c r="C8" s="32">
        <v>832753</v>
      </c>
      <c r="D8" s="292">
        <f t="shared" ref="D8:D29" si="0">C8/B8*100</f>
        <v>100</v>
      </c>
      <c r="E8" s="32">
        <v>4000000</v>
      </c>
    </row>
    <row r="9" spans="1:5" s="156" customFormat="1" ht="18" customHeight="1">
      <c r="A9" s="160" t="s">
        <v>201</v>
      </c>
      <c r="B9" s="32">
        <v>6000000</v>
      </c>
      <c r="C9" s="32">
        <v>72155</v>
      </c>
      <c r="D9" s="292">
        <f t="shared" si="0"/>
        <v>1.2025833333333333</v>
      </c>
      <c r="E9" s="32">
        <v>36585</v>
      </c>
    </row>
    <row r="10" spans="1:5" s="156" customFormat="1" ht="18" customHeight="1">
      <c r="A10" s="163" t="s">
        <v>855</v>
      </c>
      <c r="B10" s="32">
        <v>116025</v>
      </c>
      <c r="C10" s="32">
        <v>66300</v>
      </c>
      <c r="D10" s="292">
        <f t="shared" si="0"/>
        <v>57.142857142857139</v>
      </c>
      <c r="E10" s="32">
        <v>16575</v>
      </c>
    </row>
    <row r="11" spans="1:5" s="156" customFormat="1" ht="18" customHeight="1">
      <c r="A11" s="160" t="s">
        <v>553</v>
      </c>
      <c r="B11" s="32">
        <v>2298999</v>
      </c>
      <c r="C11" s="32">
        <v>958867</v>
      </c>
      <c r="D11" s="292">
        <f t="shared" si="0"/>
        <v>41.708021621584003</v>
      </c>
      <c r="E11" s="32">
        <v>388588</v>
      </c>
    </row>
    <row r="12" spans="1:5" s="156" customFormat="1" ht="18" customHeight="1">
      <c r="A12" s="160" t="s">
        <v>202</v>
      </c>
      <c r="B12" s="32">
        <v>17150164</v>
      </c>
      <c r="C12" s="32">
        <v>10446290</v>
      </c>
      <c r="D12" s="292">
        <f t="shared" si="0"/>
        <v>60.910729483403195</v>
      </c>
      <c r="E12" s="32">
        <v>11771922</v>
      </c>
    </row>
    <row r="13" spans="1:5" s="156" customFormat="1" ht="18" customHeight="1">
      <c r="A13" s="160" t="s">
        <v>203</v>
      </c>
      <c r="B13" s="32">
        <v>28734100</v>
      </c>
      <c r="C13" s="32">
        <v>6272133</v>
      </c>
      <c r="D13" s="292">
        <f t="shared" si="0"/>
        <v>21.828186718915852</v>
      </c>
      <c r="E13" s="32">
        <v>5522624</v>
      </c>
    </row>
    <row r="14" spans="1:5" s="156" customFormat="1" ht="33" customHeight="1">
      <c r="A14" s="291" t="s">
        <v>854</v>
      </c>
      <c r="B14" s="32">
        <v>25612600</v>
      </c>
      <c r="C14" s="32">
        <v>4026287</v>
      </c>
      <c r="D14" s="292">
        <f t="shared" si="0"/>
        <v>15.719946432615197</v>
      </c>
      <c r="E14" s="32">
        <v>9479203</v>
      </c>
    </row>
    <row r="15" spans="1:5" s="156" customFormat="1" ht="18" hidden="1" customHeight="1">
      <c r="A15" s="163" t="s">
        <v>347</v>
      </c>
      <c r="B15" s="32"/>
      <c r="C15" s="161"/>
      <c r="D15" s="292" t="e">
        <f t="shared" si="0"/>
        <v>#DIV/0!</v>
      </c>
      <c r="E15" s="161"/>
    </row>
    <row r="16" spans="1:5" s="156" customFormat="1" ht="18" customHeight="1">
      <c r="A16" s="160" t="s">
        <v>281</v>
      </c>
      <c r="B16" s="32">
        <v>660255</v>
      </c>
      <c r="C16" s="32">
        <v>102587</v>
      </c>
      <c r="D16" s="292">
        <f t="shared" si="0"/>
        <v>15.537481730543501</v>
      </c>
      <c r="E16" s="32">
        <v>275779</v>
      </c>
    </row>
    <row r="17" spans="1:5" s="156" customFormat="1" ht="18" customHeight="1">
      <c r="A17" s="160" t="s">
        <v>204</v>
      </c>
      <c r="B17" s="32">
        <v>24418660</v>
      </c>
      <c r="C17" s="32">
        <v>3865258</v>
      </c>
      <c r="D17" s="292">
        <f t="shared" si="0"/>
        <v>15.829115930194368</v>
      </c>
      <c r="E17" s="32">
        <v>20496068</v>
      </c>
    </row>
    <row r="18" spans="1:5" s="156" customFormat="1" ht="18" hidden="1" customHeight="1">
      <c r="A18" s="160" t="s">
        <v>205</v>
      </c>
      <c r="B18" s="32"/>
      <c r="C18" s="32"/>
      <c r="D18" s="292" t="e">
        <f t="shared" si="0"/>
        <v>#DIV/0!</v>
      </c>
      <c r="E18" s="32"/>
    </row>
    <row r="19" spans="1:5" s="156" customFormat="1" ht="18" customHeight="1">
      <c r="A19" s="160" t="s">
        <v>702</v>
      </c>
      <c r="B19" s="32">
        <v>2924199</v>
      </c>
      <c r="C19" s="32">
        <v>944366</v>
      </c>
      <c r="D19" s="292">
        <f t="shared" si="0"/>
        <v>32.294860917468341</v>
      </c>
      <c r="E19" s="32">
        <v>1018593</v>
      </c>
    </row>
    <row r="20" spans="1:5" s="156" customFormat="1" ht="18" customHeight="1">
      <c r="A20" s="160" t="s">
        <v>289</v>
      </c>
      <c r="B20" s="32">
        <v>14025709</v>
      </c>
      <c r="C20" s="32">
        <v>1829239</v>
      </c>
      <c r="D20" s="292">
        <f t="shared" si="0"/>
        <v>13.042043008307102</v>
      </c>
      <c r="E20" s="32">
        <v>5095279</v>
      </c>
    </row>
    <row r="21" spans="1:5" s="156" customFormat="1" ht="18" customHeight="1">
      <c r="A21" s="160" t="s">
        <v>346</v>
      </c>
      <c r="B21" s="32">
        <v>152885646</v>
      </c>
      <c r="C21" s="32">
        <v>125124677</v>
      </c>
      <c r="D21" s="292">
        <f t="shared" si="0"/>
        <v>81.842004317396814</v>
      </c>
      <c r="E21" s="32">
        <v>201397390</v>
      </c>
    </row>
    <row r="22" spans="1:5" s="156" customFormat="1" ht="18" customHeight="1">
      <c r="A22" s="163" t="s">
        <v>701</v>
      </c>
      <c r="B22" s="32">
        <v>1150000</v>
      </c>
      <c r="C22" s="32">
        <v>264672</v>
      </c>
      <c r="D22" s="292">
        <f t="shared" si="0"/>
        <v>23.01495652173913</v>
      </c>
      <c r="E22" s="32">
        <v>584758</v>
      </c>
    </row>
    <row r="23" spans="1:5" s="156" customFormat="1" ht="18" hidden="1" customHeight="1">
      <c r="A23" s="160" t="s">
        <v>341</v>
      </c>
      <c r="B23" s="32"/>
      <c r="C23" s="32"/>
      <c r="D23" s="292" t="e">
        <f t="shared" si="0"/>
        <v>#DIV/0!</v>
      </c>
      <c r="E23" s="32"/>
    </row>
    <row r="24" spans="1:5" s="156" customFormat="1" ht="18" hidden="1" customHeight="1">
      <c r="A24" s="160" t="s">
        <v>340</v>
      </c>
      <c r="B24" s="161"/>
      <c r="C24" s="161"/>
      <c r="D24" s="292" t="e">
        <f t="shared" si="0"/>
        <v>#DIV/0!</v>
      </c>
      <c r="E24" s="161"/>
    </row>
    <row r="25" spans="1:5" s="156" customFormat="1" ht="18" customHeight="1">
      <c r="A25" s="160" t="s">
        <v>348</v>
      </c>
      <c r="B25" s="32">
        <v>180689124</v>
      </c>
      <c r="C25" s="32">
        <v>124381380</v>
      </c>
      <c r="D25" s="292">
        <f t="shared" si="0"/>
        <v>68.837225642867139</v>
      </c>
      <c r="E25" s="32">
        <v>134406387</v>
      </c>
    </row>
    <row r="26" spans="1:5" s="156" customFormat="1" ht="18" customHeight="1">
      <c r="A26" s="160" t="s">
        <v>344</v>
      </c>
      <c r="B26" s="32">
        <v>20343506</v>
      </c>
      <c r="C26" s="32">
        <v>2173060</v>
      </c>
      <c r="D26" s="292">
        <f t="shared" si="0"/>
        <v>10.681836257722734</v>
      </c>
      <c r="E26" s="32">
        <v>71790</v>
      </c>
    </row>
    <row r="27" spans="1:5" s="156" customFormat="1" ht="18" customHeight="1">
      <c r="A27" s="160" t="s">
        <v>222</v>
      </c>
      <c r="B27" s="32">
        <v>16706716</v>
      </c>
      <c r="C27" s="32">
        <v>919006</v>
      </c>
      <c r="D27" s="292">
        <f t="shared" si="0"/>
        <v>5.5008177549675237</v>
      </c>
      <c r="E27" s="32">
        <v>1481791</v>
      </c>
    </row>
    <row r="28" spans="1:5" s="156" customFormat="1" ht="18" hidden="1" customHeight="1">
      <c r="A28" s="160" t="s">
        <v>207</v>
      </c>
      <c r="B28" s="32"/>
      <c r="C28" s="32"/>
      <c r="D28" s="292" t="e">
        <f t="shared" si="0"/>
        <v>#DIV/0!</v>
      </c>
      <c r="E28" s="32"/>
    </row>
    <row r="29" spans="1:5" s="156" customFormat="1" ht="18" customHeight="1">
      <c r="A29" s="160" t="s">
        <v>765</v>
      </c>
      <c r="B29" s="32">
        <v>714600</v>
      </c>
      <c r="C29" s="32">
        <v>392944</v>
      </c>
      <c r="D29" s="292">
        <f t="shared" si="0"/>
        <v>54.987965295270079</v>
      </c>
      <c r="E29" s="290" t="s">
        <v>540</v>
      </c>
    </row>
    <row r="30" spans="1:5" s="156" customFormat="1" ht="18" customHeight="1">
      <c r="A30" s="160" t="s">
        <v>276</v>
      </c>
      <c r="B30" s="290" t="s">
        <v>540</v>
      </c>
      <c r="C30" s="290" t="s">
        <v>540</v>
      </c>
      <c r="D30" s="294">
        <v>0</v>
      </c>
      <c r="E30" s="32">
        <v>3349865</v>
      </c>
    </row>
    <row r="31" spans="1:5" s="156" customFormat="1" ht="18" customHeight="1">
      <c r="A31" s="160" t="s">
        <v>554</v>
      </c>
      <c r="B31" s="32">
        <v>200000</v>
      </c>
      <c r="C31" s="32">
        <v>121934</v>
      </c>
      <c r="D31" s="292">
        <f>C31/B31*100</f>
        <v>60.967000000000006</v>
      </c>
      <c r="E31" s="32">
        <v>127489</v>
      </c>
    </row>
    <row r="32" spans="1:5" s="156" customFormat="1" ht="18" customHeight="1">
      <c r="A32" s="160" t="s">
        <v>242</v>
      </c>
      <c r="B32" s="32">
        <v>232982649</v>
      </c>
      <c r="C32" s="32">
        <v>132461358</v>
      </c>
      <c r="D32" s="292">
        <f>C32/B32*100</f>
        <v>56.854602078114411</v>
      </c>
      <c r="E32" s="32">
        <v>250062378</v>
      </c>
    </row>
    <row r="33" spans="1:5" s="156" customFormat="1" ht="18" customHeight="1">
      <c r="A33" s="162" t="s">
        <v>552</v>
      </c>
      <c r="B33" s="32">
        <v>12418094</v>
      </c>
      <c r="C33" s="32">
        <v>5998187</v>
      </c>
      <c r="D33" s="292">
        <f>C33/B33*100</f>
        <v>48.301993848653424</v>
      </c>
      <c r="E33" s="32">
        <v>10161430</v>
      </c>
    </row>
    <row r="34" spans="1:5" s="156" customFormat="1" ht="18" hidden="1" customHeight="1">
      <c r="A34" s="162" t="s">
        <v>615</v>
      </c>
      <c r="B34" s="32"/>
      <c r="C34" s="32"/>
      <c r="D34" s="292" t="e">
        <f>C34/B34*100</f>
        <v>#DIV/0!</v>
      </c>
      <c r="E34" s="32"/>
    </row>
    <row r="35" spans="1:5" s="156" customFormat="1" ht="18" customHeight="1">
      <c r="A35" s="160" t="s">
        <v>636</v>
      </c>
      <c r="B35" s="32">
        <v>21455409</v>
      </c>
      <c r="C35" s="32">
        <v>15803910</v>
      </c>
      <c r="D35" s="292">
        <f>C35/B35*100</f>
        <v>73.65932758494607</v>
      </c>
      <c r="E35" s="32">
        <v>24465715</v>
      </c>
    </row>
    <row r="36" spans="1:5" s="156" customFormat="1" ht="18" customHeight="1">
      <c r="A36" s="163" t="s">
        <v>868</v>
      </c>
      <c r="B36" s="32">
        <v>3000000</v>
      </c>
      <c r="C36" s="290" t="s">
        <v>540</v>
      </c>
      <c r="D36" s="294">
        <v>0</v>
      </c>
      <c r="E36" s="290" t="s">
        <v>540</v>
      </c>
    </row>
    <row r="37" spans="1:5" s="156" customFormat="1" ht="18" customHeight="1">
      <c r="A37" s="160" t="s">
        <v>208</v>
      </c>
      <c r="B37" s="32">
        <v>1217388</v>
      </c>
      <c r="C37" s="161">
        <v>152498</v>
      </c>
      <c r="D37" s="292">
        <f t="shared" ref="D37:D43" si="1">C37/B37*100</f>
        <v>12.526655429493308</v>
      </c>
      <c r="E37" s="161">
        <v>488162</v>
      </c>
    </row>
    <row r="38" spans="1:5" s="156" customFormat="1" ht="18" customHeight="1">
      <c r="A38" s="160" t="s">
        <v>675</v>
      </c>
      <c r="B38" s="32">
        <v>9714015</v>
      </c>
      <c r="C38" s="32">
        <v>967080</v>
      </c>
      <c r="D38" s="292">
        <f t="shared" si="1"/>
        <v>9.9555127308327194</v>
      </c>
      <c r="E38" s="32">
        <v>1008448</v>
      </c>
    </row>
    <row r="39" spans="1:5" s="156" customFormat="1" ht="18" customHeight="1">
      <c r="A39" s="160" t="s">
        <v>764</v>
      </c>
      <c r="B39" s="32">
        <v>152447</v>
      </c>
      <c r="C39" s="32">
        <v>81730</v>
      </c>
      <c r="D39" s="292">
        <f t="shared" si="1"/>
        <v>53.612075016235153</v>
      </c>
      <c r="E39" s="290" t="s">
        <v>540</v>
      </c>
    </row>
    <row r="40" spans="1:5" s="156" customFormat="1" ht="18" customHeight="1">
      <c r="A40" s="160" t="s">
        <v>555</v>
      </c>
      <c r="B40" s="32">
        <v>4135378</v>
      </c>
      <c r="C40" s="32">
        <v>1424044</v>
      </c>
      <c r="D40" s="292">
        <f t="shared" si="1"/>
        <v>34.435642884398959</v>
      </c>
      <c r="E40" s="32">
        <v>631900</v>
      </c>
    </row>
    <row r="41" spans="1:5" s="156" customFormat="1" ht="18" customHeight="1">
      <c r="A41" s="160" t="s">
        <v>223</v>
      </c>
      <c r="B41" s="32">
        <v>5220196</v>
      </c>
      <c r="C41" s="32">
        <v>2779903</v>
      </c>
      <c r="D41" s="292">
        <f t="shared" si="1"/>
        <v>53.252847211100885</v>
      </c>
      <c r="E41" s="32">
        <v>952229</v>
      </c>
    </row>
    <row r="42" spans="1:5" s="156" customFormat="1" ht="18" customHeight="1">
      <c r="A42" s="160" t="s">
        <v>250</v>
      </c>
      <c r="B42" s="32">
        <v>10414475</v>
      </c>
      <c r="C42" s="32">
        <v>1717075</v>
      </c>
      <c r="D42" s="292">
        <f t="shared" si="1"/>
        <v>16.487388946634372</v>
      </c>
      <c r="E42" s="32">
        <v>2835713</v>
      </c>
    </row>
    <row r="43" spans="1:5" s="156" customFormat="1" ht="18" customHeight="1">
      <c r="A43" s="160" t="s">
        <v>333</v>
      </c>
      <c r="B43" s="32">
        <v>6044794</v>
      </c>
      <c r="C43" s="32">
        <v>1473515</v>
      </c>
      <c r="D43" s="292">
        <f t="shared" si="1"/>
        <v>24.376595794662318</v>
      </c>
      <c r="E43" s="32">
        <v>1889059</v>
      </c>
    </row>
    <row r="44" spans="1:5" s="156" customFormat="1" ht="18" customHeight="1">
      <c r="A44" s="160" t="s">
        <v>634</v>
      </c>
      <c r="B44" s="290" t="s">
        <v>540</v>
      </c>
      <c r="C44" s="290" t="s">
        <v>540</v>
      </c>
      <c r="D44" s="294">
        <v>0</v>
      </c>
      <c r="E44" s="32">
        <v>526334</v>
      </c>
    </row>
    <row r="45" spans="1:5" s="156" customFormat="1" ht="18" customHeight="1">
      <c r="A45" s="158" t="s">
        <v>677</v>
      </c>
      <c r="B45" s="32">
        <v>15301385</v>
      </c>
      <c r="C45" s="32">
        <v>7441386</v>
      </c>
      <c r="D45" s="292">
        <f>C45/B45*100</f>
        <v>48.632107485694917</v>
      </c>
      <c r="E45" s="32">
        <v>2797168</v>
      </c>
    </row>
    <row r="46" spans="1:5" s="156" customFormat="1" ht="26.25" customHeight="1" thickBot="1">
      <c r="A46" s="157" t="s">
        <v>2</v>
      </c>
      <c r="B46" s="289">
        <f>SUM(B5:B45)</f>
        <v>848093577</v>
      </c>
      <c r="C46" s="289">
        <f>SUM(C5:C45)</f>
        <v>476701208</v>
      </c>
      <c r="D46" s="293">
        <f>C46/B46*100</f>
        <v>56.208562466214737</v>
      </c>
      <c r="E46" s="289">
        <f>SUM(E5:E45)</f>
        <v>737037571</v>
      </c>
    </row>
    <row r="47" spans="1:5" ht="21.75" customHeight="1" thickTop="1">
      <c r="A47" s="155"/>
    </row>
    <row r="48" spans="1:5" ht="21.75" customHeight="1">
      <c r="A48" s="155"/>
    </row>
    <row r="49" spans="1:1" ht="21.75" customHeight="1">
      <c r="A49" s="155"/>
    </row>
    <row r="50" spans="1:1" ht="21.75" customHeight="1">
      <c r="A50" s="155"/>
    </row>
    <row r="51" spans="1:1" ht="21.75" customHeight="1">
      <c r="A51" s="155"/>
    </row>
  </sheetData>
  <mergeCells count="4">
    <mergeCell ref="A1:E1"/>
    <mergeCell ref="A3:A4"/>
    <mergeCell ref="B3:D3"/>
    <mergeCell ref="E3:E4"/>
  </mergeCells>
  <printOptions horizontalCentered="1"/>
  <pageMargins left="0.7" right="0.7" top="1.25" bottom="0.7" header="0.5" footer="0.25"/>
  <pageSetup paperSize="9" scale="90" firstPageNumber="30" orientation="portrait" useFirstPageNumber="1" r:id="rId1"/>
  <headerFooter alignWithMargins="0">
    <oddHeader>&amp;C&amp;"Arabic Transparent,Bold"&amp;20
________________________________________________________&amp;R&amp;"Arabic Transparent,Regular"
  &amp;"+,Regular"&amp;11مملكة البحرين 
  الحساب الختامي الموحد للدولة للسنة المالية المنتهية في 31 ديسمبر 2013</oddHeader>
    <oddFooter>&amp;C&amp;"Arabic Transparent,Bold"&amp;20_____________________________________________________&amp;"Arabic Transparent,Regular"&amp;14
&amp;"+,Regular"&amp;P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8"/>
  <sheetViews>
    <sheetView rightToLeft="1" view="pageBreakPreview" zoomScaleNormal="100" zoomScaleSheetLayoutView="100" zoomScalePageLayoutView="110" workbookViewId="0">
      <selection sqref="A1:D1"/>
    </sheetView>
  </sheetViews>
  <sheetFormatPr defaultColWidth="9.140625" defaultRowHeight="13.5"/>
  <cols>
    <col min="1" max="1" width="35.5703125" style="168" customWidth="1"/>
    <col min="2" max="2" width="12" style="165" customWidth="1"/>
    <col min="3" max="3" width="19.140625" style="167" bestFit="1" customWidth="1"/>
    <col min="4" max="4" width="19.140625" style="166" bestFit="1" customWidth="1"/>
    <col min="5" max="5" width="10.5703125" style="165" bestFit="1" customWidth="1"/>
    <col min="6" max="7" width="9.140625" style="165"/>
    <col min="8" max="8" width="12.85546875" style="165" customWidth="1"/>
    <col min="9" max="9" width="9.7109375" style="165" customWidth="1"/>
    <col min="10" max="16384" width="9.140625" style="165"/>
  </cols>
  <sheetData>
    <row r="1" spans="1:9" ht="30.95" customHeight="1">
      <c r="A1" s="602" t="s">
        <v>308</v>
      </c>
      <c r="B1" s="603"/>
      <c r="C1" s="603"/>
      <c r="D1" s="603"/>
    </row>
    <row r="2" spans="1:9" ht="21.6" customHeight="1" thickBot="1">
      <c r="A2" s="295" t="s">
        <v>325</v>
      </c>
      <c r="B2" s="295"/>
      <c r="C2" s="184"/>
      <c r="D2" s="296" t="s">
        <v>544</v>
      </c>
    </row>
    <row r="3" spans="1:9" ht="18.75" hidden="1" customHeight="1" thickBot="1">
      <c r="A3" s="297"/>
      <c r="B3" s="297"/>
      <c r="C3" s="183" t="s">
        <v>255</v>
      </c>
      <c r="D3" s="298"/>
    </row>
    <row r="4" spans="1:9" s="175" customFormat="1" ht="26.1" customHeight="1" thickBot="1">
      <c r="A4" s="182" t="s">
        <v>221</v>
      </c>
      <c r="B4" s="182" t="s">
        <v>325</v>
      </c>
      <c r="C4" s="182">
        <v>2013</v>
      </c>
      <c r="D4" s="182">
        <v>2012</v>
      </c>
      <c r="E4" s="181"/>
    </row>
    <row r="5" spans="1:9" s="175" customFormat="1" ht="19.350000000000001" customHeight="1">
      <c r="A5" s="299" t="s">
        <v>669</v>
      </c>
      <c r="B5" s="300"/>
      <c r="C5" s="180"/>
      <c r="D5" s="180"/>
      <c r="I5" s="178"/>
    </row>
    <row r="6" spans="1:9" s="175" customFormat="1" ht="19.350000000000001" customHeight="1">
      <c r="A6" s="299" t="s">
        <v>309</v>
      </c>
      <c r="B6" s="301"/>
      <c r="C6" s="179"/>
      <c r="D6" s="179"/>
      <c r="I6" s="178"/>
    </row>
    <row r="7" spans="1:9" s="175" customFormat="1" ht="19.350000000000001" customHeight="1">
      <c r="A7" s="302" t="s">
        <v>310</v>
      </c>
      <c r="B7" s="300"/>
      <c r="C7" s="172">
        <v>2600026860</v>
      </c>
      <c r="D7" s="172">
        <v>2645161269</v>
      </c>
      <c r="I7" s="178"/>
    </row>
    <row r="8" spans="1:9" s="175" customFormat="1" ht="19.350000000000001" customHeight="1">
      <c r="A8" s="302" t="s">
        <v>311</v>
      </c>
      <c r="B8" s="300"/>
      <c r="C8" s="172">
        <v>223679163</v>
      </c>
      <c r="D8" s="172">
        <v>217737569</v>
      </c>
      <c r="I8" s="178"/>
    </row>
    <row r="9" spans="1:9" s="175" customFormat="1" ht="19.350000000000001" customHeight="1">
      <c r="A9" s="302" t="s">
        <v>312</v>
      </c>
      <c r="B9" s="300"/>
      <c r="C9" s="172">
        <v>51203001</v>
      </c>
      <c r="D9" s="172">
        <v>43086698</v>
      </c>
      <c r="I9" s="178"/>
    </row>
    <row r="10" spans="1:9" s="175" customFormat="1" ht="19.350000000000001" customHeight="1">
      <c r="A10" s="302" t="s">
        <v>313</v>
      </c>
      <c r="B10" s="303"/>
      <c r="C10" s="307">
        <v>0</v>
      </c>
      <c r="D10" s="172">
        <v>56436545</v>
      </c>
      <c r="I10" s="178"/>
    </row>
    <row r="11" spans="1:9" s="175" customFormat="1" ht="19.350000000000001" customHeight="1">
      <c r="A11" s="302" t="s">
        <v>314</v>
      </c>
      <c r="B11" s="300"/>
      <c r="C11" s="172">
        <v>42727776</v>
      </c>
      <c r="D11" s="172">
        <v>53731912</v>
      </c>
      <c r="I11" s="178"/>
    </row>
    <row r="12" spans="1:9" s="175" customFormat="1" ht="19.350000000000001" customHeight="1">
      <c r="A12" s="302" t="s">
        <v>712</v>
      </c>
      <c r="B12" s="300"/>
      <c r="C12" s="172">
        <v>119087259</v>
      </c>
      <c r="D12" s="172">
        <v>38119985</v>
      </c>
      <c r="I12" s="178"/>
    </row>
    <row r="13" spans="1:9" s="175" customFormat="1" ht="21.6" customHeight="1">
      <c r="A13" s="304" t="s">
        <v>336</v>
      </c>
      <c r="B13" s="300"/>
      <c r="C13" s="171">
        <f>SUM(C7:C12)</f>
        <v>3036724059</v>
      </c>
      <c r="D13" s="171">
        <f>SUM(D7:D12)</f>
        <v>3054273978</v>
      </c>
      <c r="I13" s="178"/>
    </row>
    <row r="14" spans="1:9" s="169" customFormat="1" ht="19.350000000000001" customHeight="1">
      <c r="A14" s="299" t="s">
        <v>668</v>
      </c>
      <c r="B14" s="305"/>
      <c r="C14" s="172"/>
      <c r="D14" s="172"/>
      <c r="I14" s="177"/>
    </row>
    <row r="15" spans="1:9" s="175" customFormat="1" ht="19.350000000000001" customHeight="1">
      <c r="A15" s="302" t="s">
        <v>315</v>
      </c>
      <c r="B15" s="305"/>
      <c r="C15" s="172">
        <v>-1291068419</v>
      </c>
      <c r="D15" s="172">
        <v>-1172436327</v>
      </c>
    </row>
    <row r="16" spans="1:9" s="175" customFormat="1" ht="19.350000000000001" customHeight="1">
      <c r="A16" s="302" t="s">
        <v>316</v>
      </c>
      <c r="B16" s="300"/>
      <c r="C16" s="172">
        <v>-198678371</v>
      </c>
      <c r="D16" s="172">
        <v>-180346041</v>
      </c>
      <c r="E16" s="176"/>
    </row>
    <row r="17" spans="1:5" s="169" customFormat="1" ht="19.350000000000001" customHeight="1">
      <c r="A17" s="302" t="s">
        <v>665</v>
      </c>
      <c r="B17" s="300"/>
      <c r="C17" s="172">
        <v>-77182565</v>
      </c>
      <c r="D17" s="172">
        <v>-62909965</v>
      </c>
      <c r="E17" s="174"/>
    </row>
    <row r="18" spans="1:5" s="169" customFormat="1" ht="19.350000000000001" customHeight="1">
      <c r="A18" s="302" t="s">
        <v>317</v>
      </c>
      <c r="B18" s="300"/>
      <c r="C18" s="172">
        <v>-62900851</v>
      </c>
      <c r="D18" s="172">
        <v>-56407803</v>
      </c>
      <c r="E18" s="174"/>
    </row>
    <row r="19" spans="1:5" s="169" customFormat="1" ht="19.350000000000001" customHeight="1">
      <c r="A19" s="302" t="s">
        <v>318</v>
      </c>
      <c r="B19" s="300"/>
      <c r="C19" s="172">
        <v>-682467894</v>
      </c>
      <c r="D19" s="172">
        <v>-591427319</v>
      </c>
      <c r="E19" s="174"/>
    </row>
    <row r="20" spans="1:5" s="169" customFormat="1" ht="19.350000000000001" customHeight="1">
      <c r="A20" s="302" t="s">
        <v>882</v>
      </c>
      <c r="B20" s="300"/>
      <c r="C20" s="172">
        <v>-408522756</v>
      </c>
      <c r="D20" s="172">
        <v>-295021600</v>
      </c>
      <c r="E20" s="174"/>
    </row>
    <row r="21" spans="1:5" s="169" customFormat="1" ht="19.350000000000001" customHeight="1">
      <c r="A21" s="302" t="s">
        <v>666</v>
      </c>
      <c r="B21" s="300"/>
      <c r="C21" s="172">
        <v>-101494155</v>
      </c>
      <c r="D21" s="172">
        <v>-68314977</v>
      </c>
      <c r="E21" s="174"/>
    </row>
    <row r="22" spans="1:5" s="169" customFormat="1" ht="19.350000000000001" customHeight="1">
      <c r="A22" s="302" t="s">
        <v>319</v>
      </c>
      <c r="B22" s="300"/>
      <c r="C22" s="172">
        <v>-54329053</v>
      </c>
      <c r="D22" s="172">
        <v>-42421054</v>
      </c>
    </row>
    <row r="23" spans="1:5" s="169" customFormat="1" ht="20.25" hidden="1" customHeight="1">
      <c r="A23" s="302" t="s">
        <v>320</v>
      </c>
      <c r="B23" s="300"/>
      <c r="C23" s="172">
        <v>0</v>
      </c>
      <c r="D23" s="172">
        <v>0</v>
      </c>
    </row>
    <row r="24" spans="1:5" s="169" customFormat="1" ht="21.6" customHeight="1">
      <c r="A24" s="304" t="s">
        <v>337</v>
      </c>
      <c r="B24" s="300"/>
      <c r="C24" s="171">
        <f>SUM(C15:C23)</f>
        <v>-2876644064</v>
      </c>
      <c r="D24" s="171">
        <f>SUM(D15:D23)</f>
        <v>-2469285086</v>
      </c>
    </row>
    <row r="25" spans="1:5" s="169" customFormat="1" ht="21.6" customHeight="1">
      <c r="A25" s="302" t="s">
        <v>321</v>
      </c>
      <c r="B25" s="301"/>
      <c r="C25" s="171">
        <f>C13+C24</f>
        <v>160079995</v>
      </c>
      <c r="D25" s="171">
        <f>D13+D24</f>
        <v>584988892</v>
      </c>
    </row>
    <row r="26" spans="1:5" s="169" customFormat="1" ht="19.350000000000001" customHeight="1">
      <c r="A26" s="299" t="s">
        <v>667</v>
      </c>
      <c r="B26" s="300"/>
      <c r="C26" s="172"/>
      <c r="D26" s="172"/>
    </row>
    <row r="27" spans="1:5" s="169" customFormat="1" ht="19.350000000000001" customHeight="1">
      <c r="A27" s="302" t="s">
        <v>670</v>
      </c>
      <c r="B27" s="300"/>
      <c r="C27" s="172">
        <v>-483173293</v>
      </c>
      <c r="D27" s="172">
        <v>-659717482</v>
      </c>
    </row>
    <row r="28" spans="1:5" s="169" customFormat="1" ht="19.350000000000001" customHeight="1">
      <c r="A28" s="302" t="s">
        <v>884</v>
      </c>
      <c r="B28" s="300"/>
      <c r="C28" s="172">
        <v>-30221311</v>
      </c>
      <c r="D28" s="172">
        <v>-30031339</v>
      </c>
    </row>
    <row r="29" spans="1:5" s="169" customFormat="1" ht="19.350000000000001" customHeight="1">
      <c r="A29" s="302" t="s">
        <v>322</v>
      </c>
      <c r="B29" s="300"/>
      <c r="C29" s="172">
        <v>16652456</v>
      </c>
      <c r="D29" s="172">
        <v>15020524</v>
      </c>
    </row>
    <row r="30" spans="1:5" s="169" customFormat="1" ht="19.350000000000001" customHeight="1">
      <c r="A30" s="302" t="s">
        <v>885</v>
      </c>
      <c r="B30" s="300"/>
      <c r="C30" s="172">
        <v>274773</v>
      </c>
      <c r="D30" s="172">
        <v>714036</v>
      </c>
    </row>
    <row r="31" spans="1:5" s="169" customFormat="1" ht="19.350000000000001" customHeight="1">
      <c r="A31" s="304" t="s">
        <v>671</v>
      </c>
      <c r="B31" s="300"/>
      <c r="C31" s="171">
        <f>SUM(C27:C30)</f>
        <v>-496467375</v>
      </c>
      <c r="D31" s="171">
        <f>SUM(D27:D30)</f>
        <v>-674014261</v>
      </c>
    </row>
    <row r="32" spans="1:5" s="169" customFormat="1" ht="19.350000000000001" customHeight="1">
      <c r="A32" s="299" t="s">
        <v>672</v>
      </c>
      <c r="B32" s="301"/>
      <c r="C32" s="172"/>
      <c r="D32" s="173"/>
    </row>
    <row r="33" spans="1:4" s="169" customFormat="1" ht="19.350000000000001" customHeight="1">
      <c r="A33" s="302" t="s">
        <v>883</v>
      </c>
      <c r="B33" s="301"/>
      <c r="C33" s="172">
        <v>4082000000</v>
      </c>
      <c r="D33" s="172">
        <v>3511248809</v>
      </c>
    </row>
    <row r="34" spans="1:4" s="169" customFormat="1" ht="19.350000000000001" customHeight="1">
      <c r="A34" s="302" t="s">
        <v>673</v>
      </c>
      <c r="B34" s="301"/>
      <c r="C34" s="172">
        <v>-2889403556</v>
      </c>
      <c r="D34" s="172">
        <v>-2872069511</v>
      </c>
    </row>
    <row r="35" spans="1:4" s="169" customFormat="1" ht="21.6" customHeight="1">
      <c r="A35" s="304" t="s">
        <v>674</v>
      </c>
      <c r="B35" s="301"/>
      <c r="C35" s="171">
        <f>SUM(C33:C34)</f>
        <v>1192596444</v>
      </c>
      <c r="D35" s="171">
        <f>SUM(D33:D34)</f>
        <v>639179298</v>
      </c>
    </row>
    <row r="36" spans="1:4" s="169" customFormat="1" ht="21.6" customHeight="1" thickBot="1">
      <c r="A36" s="302" t="s">
        <v>547</v>
      </c>
      <c r="B36" s="300"/>
      <c r="C36" s="170">
        <f>C25+C31+C35</f>
        <v>856209064</v>
      </c>
      <c r="D36" s="170">
        <f>D25+D31+D35</f>
        <v>550153929</v>
      </c>
    </row>
    <row r="37" spans="1:4" ht="14.25" thickTop="1">
      <c r="A37" s="186"/>
      <c r="B37" s="167"/>
      <c r="D37" s="306"/>
    </row>
    <row r="38" spans="1:4">
      <c r="A38" s="186"/>
      <c r="B38" s="167"/>
      <c r="D38" s="306"/>
    </row>
  </sheetData>
  <mergeCells count="1">
    <mergeCell ref="A1:D1"/>
  </mergeCells>
  <printOptions horizontalCentered="1"/>
  <pageMargins left="0.7" right="0.7" top="1.25" bottom="0.7" header="0.5" footer="0.25"/>
  <pageSetup paperSize="9" firstPageNumber="32" orientation="portrait" useFirstPageNumber="1" r:id="rId1"/>
  <headerFooter alignWithMargins="0">
    <oddHeader xml:space="preserve">&amp;C&amp;"Arabic Transparent,Bold"&amp;20
________________________________________________&amp;R&amp;"+,Regular"&amp;11
  مملكة البحرين 
  ملحقات الحساب الختامي الموحد للدولة للسنة المالية المنتهية في 31 ديسمبر 2013
</oddHeader>
    <oddFooter>&amp;C&amp;"Arabic Transparent,Bold"&amp;20________________________________________________&amp;"Arabic Transparent,Regular"&amp;14
&amp;"+,Regular"&amp;P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52"/>
  <sheetViews>
    <sheetView rightToLeft="1" view="pageBreakPreview" zoomScaleNormal="100" zoomScaleSheetLayoutView="100" workbookViewId="0">
      <selection sqref="A1:E1"/>
    </sheetView>
  </sheetViews>
  <sheetFormatPr defaultColWidth="9.140625" defaultRowHeight="13.5"/>
  <cols>
    <col min="1" max="1" width="8.7109375" style="7" customWidth="1"/>
    <col min="2" max="2" width="25.85546875" style="1" customWidth="1"/>
    <col min="3" max="3" width="15.140625" style="1" customWidth="1"/>
    <col min="4" max="4" width="19.28515625" style="26" customWidth="1"/>
    <col min="5" max="5" width="18.28515625" style="1" bestFit="1" customWidth="1"/>
    <col min="6" max="6" width="10.5703125" style="1" bestFit="1" customWidth="1"/>
    <col min="7" max="8" width="9.140625" style="1"/>
    <col min="9" max="9" width="7.28515625" style="1" customWidth="1"/>
    <col min="10" max="10" width="9.7109375" style="1" customWidth="1"/>
    <col min="11" max="16384" width="9.140625" style="1"/>
  </cols>
  <sheetData>
    <row r="1" spans="1:10" s="108" customFormat="1" ht="30.95" customHeight="1">
      <c r="A1" s="605" t="s">
        <v>323</v>
      </c>
      <c r="B1" s="605"/>
      <c r="C1" s="605"/>
      <c r="D1" s="605"/>
      <c r="E1" s="605"/>
    </row>
    <row r="2" spans="1:10" ht="21.6" customHeight="1">
      <c r="A2" s="114"/>
      <c r="B2" s="34"/>
      <c r="C2" s="34"/>
      <c r="D2" s="115"/>
      <c r="E2" s="116" t="s">
        <v>542</v>
      </c>
    </row>
    <row r="3" spans="1:10" ht="36" customHeight="1">
      <c r="A3" s="117" t="s">
        <v>0</v>
      </c>
      <c r="B3" s="117" t="s">
        <v>244</v>
      </c>
      <c r="C3" s="117"/>
      <c r="D3" s="118" t="s">
        <v>759</v>
      </c>
      <c r="E3" s="118" t="s">
        <v>707</v>
      </c>
    </row>
    <row r="4" spans="1:10" s="4" customFormat="1" ht="30.95" customHeight="1">
      <c r="A4" s="119">
        <v>1</v>
      </c>
      <c r="B4" s="120" t="s">
        <v>3</v>
      </c>
      <c r="C4" s="120"/>
      <c r="D4" s="132">
        <v>5683429</v>
      </c>
      <c r="E4" s="132">
        <v>2419683</v>
      </c>
    </row>
    <row r="5" spans="1:10" s="4" customFormat="1" ht="30.95" customHeight="1">
      <c r="A5" s="119">
        <v>2</v>
      </c>
      <c r="B5" s="120" t="s">
        <v>4</v>
      </c>
      <c r="C5" s="120"/>
      <c r="D5" s="132">
        <v>17104220</v>
      </c>
      <c r="E5" s="132">
        <v>10596766</v>
      </c>
      <c r="J5" s="74"/>
    </row>
    <row r="6" spans="1:10" s="4" customFormat="1" ht="30.95" customHeight="1">
      <c r="A6" s="119">
        <v>3</v>
      </c>
      <c r="B6" s="120" t="s">
        <v>5</v>
      </c>
      <c r="C6" s="120"/>
      <c r="D6" s="132">
        <v>1038200</v>
      </c>
      <c r="E6" s="132">
        <v>882236</v>
      </c>
      <c r="J6" s="74"/>
    </row>
    <row r="7" spans="1:10" s="4" customFormat="1" ht="30.95" customHeight="1">
      <c r="A7" s="119">
        <v>4</v>
      </c>
      <c r="B7" s="120" t="s">
        <v>6</v>
      </c>
      <c r="C7" s="120"/>
      <c r="D7" s="132">
        <v>1157513</v>
      </c>
      <c r="E7" s="132">
        <v>541948</v>
      </c>
      <c r="J7" s="74"/>
    </row>
    <row r="8" spans="1:10" s="4" customFormat="1" ht="30.95" customHeight="1">
      <c r="A8" s="119">
        <v>5</v>
      </c>
      <c r="B8" s="120" t="s">
        <v>7</v>
      </c>
      <c r="C8" s="120"/>
      <c r="D8" s="132">
        <v>2718907</v>
      </c>
      <c r="E8" s="132">
        <v>978126</v>
      </c>
      <c r="J8" s="74"/>
    </row>
    <row r="9" spans="1:10" s="4" customFormat="1" ht="30.95" customHeight="1">
      <c r="A9" s="119">
        <v>6</v>
      </c>
      <c r="B9" s="120" t="s">
        <v>29</v>
      </c>
      <c r="C9" s="120"/>
      <c r="D9" s="132">
        <v>6834227</v>
      </c>
      <c r="E9" s="132">
        <v>4070043</v>
      </c>
      <c r="J9" s="74"/>
    </row>
    <row r="10" spans="1:10" s="4" customFormat="1" ht="30.95" customHeight="1">
      <c r="A10" s="119">
        <v>7</v>
      </c>
      <c r="B10" s="607" t="s">
        <v>353</v>
      </c>
      <c r="C10" s="607"/>
      <c r="D10" s="132">
        <v>15786438</v>
      </c>
      <c r="E10" s="132">
        <v>6892857</v>
      </c>
      <c r="J10" s="74"/>
    </row>
    <row r="11" spans="1:10" s="4" customFormat="1" ht="30.95" customHeight="1">
      <c r="A11" s="119">
        <v>8</v>
      </c>
      <c r="B11" s="120" t="s">
        <v>8</v>
      </c>
      <c r="C11" s="120"/>
      <c r="D11" s="132">
        <v>81122664</v>
      </c>
      <c r="E11" s="132">
        <v>66977205</v>
      </c>
      <c r="J11" s="74"/>
    </row>
    <row r="12" spans="1:10" s="4" customFormat="1" ht="30.95" customHeight="1">
      <c r="A12" s="121" t="s">
        <v>540</v>
      </c>
      <c r="B12" s="122" t="s">
        <v>886</v>
      </c>
      <c r="C12" s="122"/>
      <c r="D12" s="133">
        <v>2315200</v>
      </c>
      <c r="E12" s="133">
        <v>6185225</v>
      </c>
      <c r="J12" s="74"/>
    </row>
    <row r="13" spans="1:10" s="4" customFormat="1" ht="30" customHeight="1" thickBot="1">
      <c r="A13" s="123"/>
      <c r="B13" s="124" t="s">
        <v>2</v>
      </c>
      <c r="C13" s="125"/>
      <c r="D13" s="134">
        <f>SUM(D4:D12)</f>
        <v>133760798</v>
      </c>
      <c r="E13" s="134">
        <f>SUM(E4:E12)</f>
        <v>99544089</v>
      </c>
      <c r="J13" s="74"/>
    </row>
    <row r="14" spans="1:10" ht="35.25" customHeight="1" thickTop="1">
      <c r="A14" s="126"/>
      <c r="B14" s="127"/>
      <c r="C14" s="127"/>
      <c r="D14" s="128"/>
      <c r="E14" s="129"/>
      <c r="J14" s="9"/>
    </row>
    <row r="15" spans="1:10" s="8" customFormat="1" ht="25.5" customHeight="1">
      <c r="A15" s="606" t="s">
        <v>247</v>
      </c>
      <c r="B15" s="606"/>
      <c r="C15" s="130"/>
      <c r="D15" s="131"/>
      <c r="E15" s="95"/>
    </row>
    <row r="16" spans="1:10" s="8" customFormat="1" ht="54.75" customHeight="1">
      <c r="A16" s="604" t="s">
        <v>248</v>
      </c>
      <c r="B16" s="604"/>
      <c r="C16" s="604"/>
      <c r="D16" s="604"/>
      <c r="E16" s="604"/>
      <c r="F16" s="20"/>
    </row>
    <row r="17" spans="1:6" ht="21.75" customHeight="1">
      <c r="A17" s="112"/>
      <c r="B17" s="112"/>
      <c r="C17" s="112"/>
      <c r="D17" s="112"/>
      <c r="E17" s="112"/>
      <c r="F17" s="10"/>
    </row>
    <row r="18" spans="1:6" ht="21.75" customHeight="1">
      <c r="A18" s="112"/>
      <c r="B18" s="112"/>
      <c r="C18" s="112"/>
      <c r="D18" s="112"/>
      <c r="E18" s="112"/>
      <c r="F18" s="10"/>
    </row>
    <row r="19" spans="1:6" ht="6" customHeight="1">
      <c r="A19" s="112"/>
      <c r="B19" s="112"/>
      <c r="C19" s="112"/>
      <c r="D19" s="112"/>
      <c r="E19" s="112"/>
      <c r="F19" s="10"/>
    </row>
    <row r="20" spans="1:6" ht="3.75" customHeight="1">
      <c r="A20" s="112"/>
      <c r="B20" s="112"/>
      <c r="C20" s="112"/>
      <c r="D20" s="112"/>
      <c r="E20" s="112"/>
      <c r="F20" s="10"/>
    </row>
    <row r="21" spans="1:6">
      <c r="A21" s="30"/>
      <c r="B21" s="24"/>
      <c r="C21" s="24"/>
      <c r="D21" s="113"/>
      <c r="E21" s="24"/>
    </row>
    <row r="22" spans="1:6">
      <c r="A22" s="30"/>
      <c r="B22" s="24"/>
      <c r="C22" s="24"/>
      <c r="D22" s="113"/>
      <c r="E22" s="24"/>
    </row>
    <row r="23" spans="1:6">
      <c r="A23" s="30"/>
      <c r="B23" s="24"/>
      <c r="C23" s="24"/>
      <c r="D23" s="113"/>
      <c r="E23" s="24"/>
    </row>
    <row r="24" spans="1:6">
      <c r="A24" s="30"/>
      <c r="B24" s="24"/>
      <c r="C24" s="24"/>
      <c r="D24" s="113"/>
      <c r="E24" s="24"/>
    </row>
    <row r="25" spans="1:6">
      <c r="A25" s="30"/>
      <c r="B25" s="24"/>
      <c r="C25" s="24"/>
      <c r="D25" s="113"/>
      <c r="E25" s="24"/>
    </row>
    <row r="26" spans="1:6">
      <c r="A26" s="30"/>
      <c r="B26" s="24"/>
      <c r="C26" s="24"/>
      <c r="D26" s="113"/>
      <c r="E26" s="24"/>
    </row>
    <row r="27" spans="1:6">
      <c r="A27" s="30"/>
      <c r="B27" s="24"/>
      <c r="C27" s="24"/>
      <c r="D27" s="113"/>
      <c r="E27" s="24"/>
    </row>
    <row r="28" spans="1:6">
      <c r="A28" s="30"/>
      <c r="B28" s="24"/>
      <c r="C28" s="24"/>
      <c r="D28" s="113"/>
      <c r="E28" s="24"/>
    </row>
    <row r="29" spans="1:6">
      <c r="A29" s="30"/>
      <c r="B29" s="24"/>
      <c r="C29" s="24"/>
      <c r="D29" s="113"/>
      <c r="E29" s="24"/>
    </row>
    <row r="30" spans="1:6">
      <c r="A30" s="30"/>
      <c r="B30" s="24"/>
      <c r="C30" s="24"/>
      <c r="D30" s="113"/>
      <c r="E30" s="24"/>
    </row>
    <row r="31" spans="1:6">
      <c r="A31" s="30"/>
      <c r="B31" s="24"/>
      <c r="C31" s="24"/>
      <c r="D31" s="113"/>
      <c r="E31" s="24"/>
    </row>
    <row r="32" spans="1:6">
      <c r="A32" s="30"/>
      <c r="B32" s="24"/>
      <c r="C32" s="24"/>
      <c r="D32" s="113"/>
      <c r="E32" s="24"/>
    </row>
    <row r="33" spans="1:5">
      <c r="A33" s="30"/>
      <c r="B33" s="24"/>
      <c r="C33" s="24"/>
      <c r="D33" s="113"/>
      <c r="E33" s="24"/>
    </row>
    <row r="34" spans="1:5">
      <c r="A34" s="30"/>
      <c r="B34" s="24"/>
      <c r="C34" s="24"/>
      <c r="D34" s="113"/>
      <c r="E34" s="24"/>
    </row>
    <row r="35" spans="1:5">
      <c r="A35" s="30"/>
      <c r="B35" s="24"/>
      <c r="C35" s="24"/>
      <c r="D35" s="113"/>
      <c r="E35" s="24"/>
    </row>
    <row r="36" spans="1:5">
      <c r="A36" s="30"/>
      <c r="B36" s="24"/>
      <c r="C36" s="24"/>
      <c r="D36" s="113"/>
      <c r="E36" s="24"/>
    </row>
    <row r="37" spans="1:5">
      <c r="A37" s="30"/>
      <c r="B37" s="24"/>
      <c r="C37" s="24"/>
      <c r="D37" s="113"/>
      <c r="E37" s="24"/>
    </row>
    <row r="38" spans="1:5">
      <c r="A38" s="30"/>
      <c r="B38" s="24"/>
      <c r="C38" s="24"/>
      <c r="D38" s="113"/>
      <c r="E38" s="24"/>
    </row>
    <row r="39" spans="1:5">
      <c r="A39" s="30"/>
      <c r="B39" s="24"/>
      <c r="C39" s="24"/>
      <c r="D39" s="113"/>
      <c r="E39" s="24"/>
    </row>
    <row r="40" spans="1:5">
      <c r="A40" s="30"/>
      <c r="B40" s="24"/>
      <c r="C40" s="24"/>
      <c r="D40" s="113"/>
      <c r="E40" s="24"/>
    </row>
    <row r="41" spans="1:5">
      <c r="A41" s="30"/>
      <c r="B41" s="24"/>
      <c r="C41" s="24"/>
      <c r="D41" s="113"/>
      <c r="E41" s="24"/>
    </row>
    <row r="42" spans="1:5">
      <c r="A42" s="30"/>
      <c r="B42" s="24"/>
      <c r="C42" s="24"/>
      <c r="D42" s="113"/>
      <c r="E42" s="24"/>
    </row>
    <row r="43" spans="1:5">
      <c r="A43" s="30"/>
      <c r="B43" s="24"/>
      <c r="C43" s="24"/>
      <c r="D43" s="113"/>
      <c r="E43" s="24"/>
    </row>
    <row r="44" spans="1:5">
      <c r="A44" s="30"/>
      <c r="B44" s="24"/>
      <c r="C44" s="24"/>
      <c r="D44" s="113"/>
      <c r="E44" s="24"/>
    </row>
    <row r="45" spans="1:5">
      <c r="A45" s="30"/>
      <c r="B45" s="24"/>
      <c r="C45" s="24"/>
      <c r="D45" s="113"/>
      <c r="E45" s="24"/>
    </row>
    <row r="46" spans="1:5">
      <c r="A46" s="30"/>
      <c r="B46" s="24"/>
      <c r="C46" s="24"/>
      <c r="D46" s="113"/>
      <c r="E46" s="24"/>
    </row>
    <row r="47" spans="1:5">
      <c r="A47" s="30"/>
      <c r="B47" s="24"/>
      <c r="C47" s="24"/>
      <c r="D47" s="113"/>
      <c r="E47" s="24"/>
    </row>
    <row r="48" spans="1:5">
      <c r="A48" s="30"/>
      <c r="B48" s="24"/>
      <c r="C48" s="24"/>
      <c r="D48" s="113"/>
      <c r="E48" s="24"/>
    </row>
    <row r="49" spans="1:5">
      <c r="A49" s="30"/>
      <c r="B49" s="24"/>
      <c r="C49" s="24"/>
      <c r="D49" s="113"/>
      <c r="E49" s="24"/>
    </row>
    <row r="50" spans="1:5">
      <c r="A50" s="30"/>
      <c r="B50" s="24"/>
      <c r="C50" s="24"/>
      <c r="D50" s="113"/>
      <c r="E50" s="24"/>
    </row>
    <row r="51" spans="1:5">
      <c r="A51" s="30"/>
      <c r="B51" s="24"/>
      <c r="C51" s="24"/>
      <c r="D51" s="113"/>
      <c r="E51" s="24"/>
    </row>
    <row r="52" spans="1:5">
      <c r="A52" s="30"/>
      <c r="B52" s="24"/>
      <c r="C52" s="24"/>
      <c r="D52" s="113"/>
      <c r="E52" s="24"/>
    </row>
    <row r="53" spans="1:5">
      <c r="A53" s="30"/>
      <c r="B53" s="24"/>
      <c r="C53" s="24"/>
      <c r="D53" s="113"/>
      <c r="E53" s="24"/>
    </row>
    <row r="54" spans="1:5">
      <c r="A54" s="30"/>
      <c r="B54" s="24"/>
      <c r="C54" s="24"/>
      <c r="D54" s="113"/>
      <c r="E54" s="24"/>
    </row>
    <row r="55" spans="1:5">
      <c r="A55" s="30"/>
      <c r="B55" s="24"/>
      <c r="C55" s="24"/>
      <c r="D55" s="113"/>
      <c r="E55" s="24"/>
    </row>
    <row r="56" spans="1:5">
      <c r="A56" s="30"/>
      <c r="B56" s="24"/>
      <c r="C56" s="24"/>
      <c r="D56" s="113"/>
      <c r="E56" s="24"/>
    </row>
    <row r="57" spans="1:5">
      <c r="A57" s="30"/>
      <c r="B57" s="24"/>
      <c r="C57" s="24"/>
      <c r="D57" s="113"/>
      <c r="E57" s="24"/>
    </row>
    <row r="58" spans="1:5">
      <c r="A58" s="30"/>
      <c r="B58" s="24"/>
      <c r="C58" s="24"/>
      <c r="D58" s="113"/>
      <c r="E58" s="24"/>
    </row>
    <row r="59" spans="1:5">
      <c r="A59" s="30"/>
      <c r="B59" s="24"/>
      <c r="C59" s="24"/>
      <c r="D59" s="113"/>
      <c r="E59" s="24"/>
    </row>
    <row r="60" spans="1:5">
      <c r="A60" s="30"/>
      <c r="B60" s="24"/>
      <c r="C60" s="24"/>
      <c r="D60" s="113"/>
      <c r="E60" s="24"/>
    </row>
    <row r="61" spans="1:5">
      <c r="A61" s="30"/>
      <c r="B61" s="24"/>
      <c r="C61" s="24"/>
      <c r="D61" s="113"/>
      <c r="E61" s="24"/>
    </row>
    <row r="62" spans="1:5">
      <c r="A62" s="30"/>
      <c r="B62" s="24"/>
      <c r="C62" s="24"/>
      <c r="D62" s="113"/>
      <c r="E62" s="24"/>
    </row>
    <row r="63" spans="1:5">
      <c r="A63" s="30"/>
      <c r="B63" s="24"/>
      <c r="C63" s="24"/>
      <c r="D63" s="113"/>
      <c r="E63" s="24"/>
    </row>
    <row r="64" spans="1:5">
      <c r="A64" s="30"/>
      <c r="B64" s="24"/>
      <c r="C64" s="24"/>
      <c r="D64" s="113"/>
      <c r="E64" s="24"/>
    </row>
    <row r="65" spans="1:5">
      <c r="A65" s="30"/>
      <c r="B65" s="24"/>
      <c r="C65" s="24"/>
      <c r="D65" s="113"/>
      <c r="E65" s="24"/>
    </row>
    <row r="66" spans="1:5">
      <c r="A66" s="30"/>
      <c r="B66" s="24"/>
      <c r="C66" s="24"/>
      <c r="D66" s="113"/>
      <c r="E66" s="24"/>
    </row>
    <row r="67" spans="1:5">
      <c r="A67" s="30"/>
      <c r="B67" s="24"/>
      <c r="C67" s="24"/>
      <c r="D67" s="113"/>
      <c r="E67" s="24"/>
    </row>
    <row r="68" spans="1:5">
      <c r="A68" s="30"/>
      <c r="B68" s="24"/>
      <c r="C68" s="24"/>
      <c r="D68" s="113"/>
      <c r="E68" s="24"/>
    </row>
    <row r="69" spans="1:5">
      <c r="A69" s="30"/>
      <c r="B69" s="24"/>
      <c r="C69" s="24"/>
      <c r="D69" s="113"/>
      <c r="E69" s="24"/>
    </row>
    <row r="70" spans="1:5">
      <c r="A70" s="30"/>
      <c r="B70" s="24"/>
      <c r="C70" s="24"/>
      <c r="D70" s="113"/>
      <c r="E70" s="24"/>
    </row>
    <row r="71" spans="1:5">
      <c r="A71" s="30"/>
      <c r="B71" s="24"/>
      <c r="C71" s="24"/>
      <c r="D71" s="113"/>
      <c r="E71" s="24"/>
    </row>
    <row r="72" spans="1:5">
      <c r="A72" s="30"/>
      <c r="B72" s="24"/>
      <c r="C72" s="24"/>
      <c r="D72" s="113"/>
      <c r="E72" s="24"/>
    </row>
    <row r="73" spans="1:5">
      <c r="A73" s="30"/>
      <c r="B73" s="24"/>
      <c r="C73" s="24"/>
      <c r="D73" s="113"/>
      <c r="E73" s="24"/>
    </row>
    <row r="74" spans="1:5">
      <c r="A74" s="30"/>
      <c r="B74" s="24"/>
      <c r="C74" s="24"/>
      <c r="D74" s="113"/>
      <c r="E74" s="24"/>
    </row>
    <row r="75" spans="1:5">
      <c r="A75" s="30"/>
      <c r="B75" s="24"/>
      <c r="C75" s="24"/>
      <c r="D75" s="113"/>
      <c r="E75" s="24"/>
    </row>
    <row r="76" spans="1:5">
      <c r="A76" s="30"/>
      <c r="B76" s="24"/>
      <c r="C76" s="24"/>
      <c r="D76" s="113"/>
      <c r="E76" s="24"/>
    </row>
    <row r="77" spans="1:5">
      <c r="A77" s="30"/>
      <c r="B77" s="24"/>
      <c r="C77" s="24"/>
      <c r="D77" s="113"/>
      <c r="E77" s="24"/>
    </row>
    <row r="78" spans="1:5">
      <c r="A78" s="30"/>
      <c r="B78" s="24"/>
      <c r="C78" s="24"/>
      <c r="D78" s="113"/>
      <c r="E78" s="24"/>
    </row>
    <row r="79" spans="1:5">
      <c r="A79" s="30"/>
      <c r="B79" s="24"/>
      <c r="C79" s="24"/>
      <c r="D79" s="113"/>
      <c r="E79" s="24"/>
    </row>
    <row r="80" spans="1:5">
      <c r="A80" s="30"/>
      <c r="B80" s="24"/>
      <c r="C80" s="24"/>
      <c r="D80" s="113"/>
      <c r="E80" s="24"/>
    </row>
    <row r="81" spans="1:5">
      <c r="A81" s="30"/>
      <c r="B81" s="24"/>
      <c r="C81" s="24"/>
      <c r="D81" s="113"/>
      <c r="E81" s="24"/>
    </row>
    <row r="82" spans="1:5">
      <c r="A82" s="30"/>
      <c r="B82" s="24"/>
      <c r="C82" s="24"/>
      <c r="D82" s="113"/>
      <c r="E82" s="24"/>
    </row>
    <row r="83" spans="1:5">
      <c r="A83" s="30"/>
      <c r="B83" s="24"/>
      <c r="C83" s="24"/>
      <c r="D83" s="113"/>
      <c r="E83" s="24"/>
    </row>
    <row r="84" spans="1:5">
      <c r="A84" s="30"/>
      <c r="B84" s="24"/>
      <c r="C84" s="24"/>
      <c r="D84" s="113"/>
      <c r="E84" s="24"/>
    </row>
    <row r="85" spans="1:5">
      <c r="A85" s="30"/>
      <c r="B85" s="24"/>
      <c r="C85" s="24"/>
      <c r="D85" s="113"/>
      <c r="E85" s="24"/>
    </row>
    <row r="86" spans="1:5">
      <c r="A86" s="30"/>
      <c r="B86" s="24"/>
      <c r="C86" s="24"/>
      <c r="D86" s="113"/>
      <c r="E86" s="24"/>
    </row>
    <row r="87" spans="1:5">
      <c r="A87" s="30"/>
      <c r="B87" s="24"/>
      <c r="C87" s="24"/>
      <c r="D87" s="113"/>
      <c r="E87" s="24"/>
    </row>
    <row r="88" spans="1:5">
      <c r="A88" s="30"/>
      <c r="B88" s="24"/>
      <c r="C88" s="24"/>
      <c r="D88" s="113"/>
      <c r="E88" s="24"/>
    </row>
    <row r="89" spans="1:5">
      <c r="A89" s="30"/>
      <c r="B89" s="24"/>
      <c r="C89" s="24"/>
      <c r="D89" s="113"/>
      <c r="E89" s="24"/>
    </row>
    <row r="90" spans="1:5">
      <c r="A90" s="30"/>
      <c r="B90" s="24"/>
      <c r="C90" s="24"/>
      <c r="D90" s="113"/>
      <c r="E90" s="24"/>
    </row>
    <row r="91" spans="1:5">
      <c r="A91" s="30"/>
      <c r="B91" s="24"/>
      <c r="C91" s="24"/>
      <c r="D91" s="113"/>
      <c r="E91" s="24"/>
    </row>
    <row r="92" spans="1:5">
      <c r="A92" s="30"/>
      <c r="B92" s="24"/>
      <c r="C92" s="24"/>
      <c r="D92" s="113"/>
      <c r="E92" s="24"/>
    </row>
    <row r="93" spans="1:5">
      <c r="A93" s="30"/>
      <c r="B93" s="24"/>
      <c r="C93" s="24"/>
      <c r="D93" s="113"/>
      <c r="E93" s="24"/>
    </row>
    <row r="94" spans="1:5">
      <c r="A94" s="30"/>
      <c r="B94" s="24"/>
      <c r="C94" s="24"/>
      <c r="D94" s="113"/>
      <c r="E94" s="24"/>
    </row>
    <row r="95" spans="1:5">
      <c r="A95" s="30"/>
      <c r="B95" s="24"/>
      <c r="C95" s="24"/>
      <c r="D95" s="113"/>
      <c r="E95" s="24"/>
    </row>
    <row r="96" spans="1:5">
      <c r="A96" s="30"/>
      <c r="B96" s="24"/>
      <c r="C96" s="24"/>
      <c r="D96" s="113"/>
      <c r="E96" s="24"/>
    </row>
    <row r="97" spans="1:5">
      <c r="A97" s="30"/>
      <c r="B97" s="24"/>
      <c r="C97" s="24"/>
      <c r="D97" s="113"/>
      <c r="E97" s="24"/>
    </row>
    <row r="98" spans="1:5">
      <c r="A98" s="30"/>
      <c r="B98" s="24"/>
      <c r="C98" s="24"/>
      <c r="D98" s="113"/>
      <c r="E98" s="24"/>
    </row>
    <row r="99" spans="1:5">
      <c r="A99" s="30"/>
      <c r="B99" s="24"/>
      <c r="C99" s="24"/>
      <c r="D99" s="113"/>
      <c r="E99" s="24"/>
    </row>
    <row r="100" spans="1:5">
      <c r="A100" s="30"/>
      <c r="B100" s="24"/>
      <c r="C100" s="24"/>
      <c r="D100" s="113"/>
      <c r="E100" s="24"/>
    </row>
    <row r="101" spans="1:5">
      <c r="A101" s="30"/>
      <c r="B101" s="24"/>
      <c r="C101" s="24"/>
      <c r="D101" s="113"/>
      <c r="E101" s="24"/>
    </row>
    <row r="102" spans="1:5">
      <c r="A102" s="30"/>
      <c r="B102" s="24"/>
      <c r="C102" s="24"/>
      <c r="D102" s="113"/>
      <c r="E102" s="24"/>
    </row>
    <row r="103" spans="1:5">
      <c r="A103" s="30"/>
      <c r="B103" s="24"/>
      <c r="C103" s="24"/>
      <c r="D103" s="113"/>
      <c r="E103" s="24"/>
    </row>
    <row r="104" spans="1:5">
      <c r="A104" s="30"/>
      <c r="B104" s="24"/>
      <c r="C104" s="24"/>
      <c r="D104" s="113"/>
      <c r="E104" s="24"/>
    </row>
    <row r="105" spans="1:5">
      <c r="A105" s="30"/>
      <c r="B105" s="24"/>
      <c r="C105" s="24"/>
      <c r="D105" s="113"/>
      <c r="E105" s="24"/>
    </row>
    <row r="106" spans="1:5">
      <c r="A106" s="30"/>
      <c r="B106" s="24"/>
      <c r="C106" s="24"/>
      <c r="D106" s="113"/>
      <c r="E106" s="24"/>
    </row>
    <row r="107" spans="1:5">
      <c r="A107" s="30"/>
      <c r="B107" s="24"/>
      <c r="C107" s="24"/>
      <c r="D107" s="113"/>
      <c r="E107" s="24"/>
    </row>
    <row r="108" spans="1:5">
      <c r="A108" s="30"/>
      <c r="B108" s="24"/>
      <c r="C108" s="24"/>
      <c r="D108" s="113"/>
      <c r="E108" s="24"/>
    </row>
    <row r="109" spans="1:5">
      <c r="A109" s="30"/>
      <c r="B109" s="24"/>
      <c r="C109" s="24"/>
      <c r="D109" s="113"/>
      <c r="E109" s="24"/>
    </row>
    <row r="110" spans="1:5">
      <c r="A110" s="30"/>
      <c r="B110" s="24"/>
      <c r="C110" s="24"/>
      <c r="D110" s="113"/>
      <c r="E110" s="24"/>
    </row>
    <row r="111" spans="1:5">
      <c r="A111" s="30"/>
      <c r="B111" s="24"/>
      <c r="C111" s="24"/>
      <c r="D111" s="113"/>
      <c r="E111" s="24"/>
    </row>
    <row r="112" spans="1:5">
      <c r="A112" s="30"/>
      <c r="B112" s="24"/>
      <c r="C112" s="24"/>
      <c r="D112" s="113"/>
      <c r="E112" s="24"/>
    </row>
    <row r="113" spans="1:5">
      <c r="A113" s="30"/>
      <c r="B113" s="24"/>
      <c r="C113" s="24"/>
      <c r="D113" s="113"/>
      <c r="E113" s="24"/>
    </row>
    <row r="114" spans="1:5">
      <c r="A114" s="30"/>
      <c r="B114" s="24"/>
      <c r="C114" s="24"/>
      <c r="D114" s="113"/>
      <c r="E114" s="24"/>
    </row>
    <row r="115" spans="1:5">
      <c r="A115" s="30"/>
      <c r="B115" s="24"/>
      <c r="C115" s="24"/>
      <c r="D115" s="113"/>
      <c r="E115" s="24"/>
    </row>
    <row r="116" spans="1:5">
      <c r="A116" s="30"/>
      <c r="B116" s="24"/>
      <c r="C116" s="24"/>
      <c r="D116" s="113"/>
      <c r="E116" s="24"/>
    </row>
    <row r="117" spans="1:5">
      <c r="A117" s="30"/>
      <c r="B117" s="24"/>
      <c r="C117" s="24"/>
      <c r="D117" s="113"/>
      <c r="E117" s="24"/>
    </row>
    <row r="118" spans="1:5">
      <c r="A118" s="30"/>
      <c r="B118" s="24"/>
      <c r="C118" s="24"/>
      <c r="D118" s="113"/>
      <c r="E118" s="24"/>
    </row>
    <row r="119" spans="1:5">
      <c r="A119" s="30"/>
      <c r="B119" s="24"/>
      <c r="C119" s="24"/>
      <c r="D119" s="113"/>
      <c r="E119" s="24"/>
    </row>
    <row r="120" spans="1:5">
      <c r="A120" s="30"/>
      <c r="B120" s="24"/>
      <c r="C120" s="24"/>
      <c r="D120" s="113"/>
      <c r="E120" s="24"/>
    </row>
    <row r="121" spans="1:5">
      <c r="A121" s="30"/>
      <c r="B121" s="24"/>
      <c r="C121" s="24"/>
      <c r="D121" s="113"/>
      <c r="E121" s="24"/>
    </row>
    <row r="122" spans="1:5">
      <c r="A122" s="30"/>
      <c r="B122" s="24"/>
      <c r="C122" s="24"/>
      <c r="D122" s="113"/>
      <c r="E122" s="24"/>
    </row>
    <row r="123" spans="1:5">
      <c r="A123" s="30"/>
      <c r="B123" s="24"/>
      <c r="C123" s="24"/>
      <c r="D123" s="113"/>
      <c r="E123" s="24"/>
    </row>
    <row r="124" spans="1:5">
      <c r="A124" s="30"/>
      <c r="B124" s="24"/>
      <c r="C124" s="24"/>
      <c r="D124" s="113"/>
      <c r="E124" s="24"/>
    </row>
    <row r="125" spans="1:5">
      <c r="A125" s="30"/>
      <c r="B125" s="24"/>
      <c r="C125" s="24"/>
      <c r="D125" s="113"/>
      <c r="E125" s="24"/>
    </row>
    <row r="126" spans="1:5">
      <c r="A126" s="30"/>
      <c r="B126" s="24"/>
      <c r="C126" s="24"/>
      <c r="D126" s="113"/>
      <c r="E126" s="24"/>
    </row>
    <row r="127" spans="1:5">
      <c r="A127" s="30"/>
      <c r="B127" s="24"/>
      <c r="C127" s="24"/>
      <c r="D127" s="113"/>
      <c r="E127" s="24"/>
    </row>
    <row r="128" spans="1:5">
      <c r="A128" s="30"/>
      <c r="B128" s="24"/>
      <c r="C128" s="24"/>
      <c r="D128" s="113"/>
      <c r="E128" s="24"/>
    </row>
    <row r="129" spans="1:5">
      <c r="A129" s="30"/>
      <c r="B129" s="24"/>
      <c r="C129" s="24"/>
      <c r="D129" s="113"/>
      <c r="E129" s="24"/>
    </row>
    <row r="130" spans="1:5">
      <c r="A130" s="30"/>
      <c r="B130" s="24"/>
      <c r="C130" s="24"/>
      <c r="D130" s="113"/>
      <c r="E130" s="24"/>
    </row>
    <row r="131" spans="1:5">
      <c r="A131" s="30"/>
      <c r="B131" s="24"/>
      <c r="C131" s="24"/>
      <c r="D131" s="113"/>
      <c r="E131" s="24"/>
    </row>
    <row r="132" spans="1:5">
      <c r="A132" s="30"/>
      <c r="B132" s="24"/>
      <c r="C132" s="24"/>
      <c r="D132" s="113"/>
      <c r="E132" s="24"/>
    </row>
    <row r="133" spans="1:5">
      <c r="A133" s="30"/>
      <c r="B133" s="24"/>
      <c r="C133" s="24"/>
      <c r="D133" s="113"/>
      <c r="E133" s="24"/>
    </row>
    <row r="134" spans="1:5">
      <c r="A134" s="30"/>
      <c r="B134" s="24"/>
      <c r="C134" s="24"/>
      <c r="D134" s="113"/>
      <c r="E134" s="24"/>
    </row>
    <row r="135" spans="1:5">
      <c r="A135" s="30"/>
      <c r="B135" s="24"/>
      <c r="C135" s="24"/>
      <c r="D135" s="113"/>
      <c r="E135" s="24"/>
    </row>
    <row r="136" spans="1:5">
      <c r="A136" s="30"/>
      <c r="B136" s="24"/>
      <c r="C136" s="24"/>
      <c r="D136" s="113"/>
      <c r="E136" s="24"/>
    </row>
    <row r="137" spans="1:5">
      <c r="A137" s="30"/>
      <c r="B137" s="24"/>
      <c r="C137" s="24"/>
      <c r="D137" s="113"/>
      <c r="E137" s="24"/>
    </row>
    <row r="138" spans="1:5">
      <c r="A138" s="30"/>
      <c r="B138" s="24"/>
      <c r="C138" s="24"/>
      <c r="D138" s="113"/>
      <c r="E138" s="24"/>
    </row>
    <row r="139" spans="1:5">
      <c r="A139" s="30"/>
      <c r="B139" s="24"/>
      <c r="C139" s="24"/>
      <c r="D139" s="113"/>
      <c r="E139" s="24"/>
    </row>
    <row r="140" spans="1:5">
      <c r="A140" s="30"/>
      <c r="B140" s="24"/>
      <c r="C140" s="24"/>
      <c r="D140" s="113"/>
      <c r="E140" s="24"/>
    </row>
    <row r="141" spans="1:5">
      <c r="A141" s="30"/>
      <c r="B141" s="24"/>
      <c r="C141" s="24"/>
      <c r="D141" s="113"/>
      <c r="E141" s="24"/>
    </row>
    <row r="142" spans="1:5">
      <c r="A142" s="30"/>
      <c r="B142" s="24"/>
      <c r="C142" s="24"/>
      <c r="D142" s="113"/>
      <c r="E142" s="24"/>
    </row>
    <row r="143" spans="1:5">
      <c r="A143" s="30"/>
      <c r="B143" s="24"/>
      <c r="C143" s="24"/>
      <c r="D143" s="113"/>
      <c r="E143" s="24"/>
    </row>
    <row r="144" spans="1:5">
      <c r="A144" s="30"/>
      <c r="B144" s="24"/>
      <c r="C144" s="24"/>
      <c r="D144" s="113"/>
      <c r="E144" s="24"/>
    </row>
    <row r="145" spans="1:5">
      <c r="A145" s="30"/>
      <c r="B145" s="24"/>
      <c r="C145" s="24"/>
      <c r="D145" s="113"/>
      <c r="E145" s="24"/>
    </row>
    <row r="146" spans="1:5">
      <c r="A146" s="30"/>
      <c r="B146" s="24"/>
      <c r="C146" s="24"/>
      <c r="D146" s="113"/>
      <c r="E146" s="24"/>
    </row>
    <row r="147" spans="1:5">
      <c r="A147" s="30"/>
      <c r="B147" s="24"/>
      <c r="C147" s="24"/>
      <c r="D147" s="113"/>
      <c r="E147" s="24"/>
    </row>
    <row r="148" spans="1:5">
      <c r="A148" s="30"/>
      <c r="B148" s="24"/>
      <c r="C148" s="24"/>
      <c r="D148" s="113"/>
      <c r="E148" s="24"/>
    </row>
    <row r="149" spans="1:5">
      <c r="A149" s="30"/>
      <c r="B149" s="24"/>
      <c r="C149" s="24"/>
      <c r="D149" s="113"/>
      <c r="E149" s="24"/>
    </row>
    <row r="150" spans="1:5">
      <c r="A150" s="30"/>
      <c r="B150" s="24"/>
      <c r="C150" s="24"/>
      <c r="D150" s="113"/>
      <c r="E150" s="24"/>
    </row>
    <row r="151" spans="1:5">
      <c r="A151" s="30"/>
      <c r="B151" s="24"/>
      <c r="C151" s="24"/>
      <c r="D151" s="113"/>
      <c r="E151" s="24"/>
    </row>
    <row r="152" spans="1:5">
      <c r="A152" s="30"/>
      <c r="B152" s="24"/>
      <c r="C152" s="24"/>
      <c r="D152" s="113"/>
      <c r="E152" s="24"/>
    </row>
    <row r="153" spans="1:5">
      <c r="A153" s="30"/>
      <c r="B153" s="24"/>
      <c r="C153" s="24"/>
      <c r="D153" s="113"/>
      <c r="E153" s="24"/>
    </row>
    <row r="154" spans="1:5">
      <c r="A154" s="30"/>
      <c r="B154" s="24"/>
      <c r="C154" s="24"/>
      <c r="D154" s="113"/>
      <c r="E154" s="24"/>
    </row>
    <row r="155" spans="1:5">
      <c r="A155" s="30"/>
      <c r="B155" s="24"/>
      <c r="C155" s="24"/>
      <c r="D155" s="113"/>
      <c r="E155" s="24"/>
    </row>
    <row r="156" spans="1:5">
      <c r="A156" s="30"/>
      <c r="B156" s="24"/>
      <c r="C156" s="24"/>
      <c r="D156" s="113"/>
      <c r="E156" s="24"/>
    </row>
    <row r="157" spans="1:5">
      <c r="A157" s="30"/>
      <c r="B157" s="24"/>
      <c r="C157" s="24"/>
      <c r="D157" s="113"/>
      <c r="E157" s="24"/>
    </row>
    <row r="158" spans="1:5">
      <c r="A158" s="30"/>
      <c r="B158" s="24"/>
      <c r="C158" s="24"/>
      <c r="D158" s="113"/>
      <c r="E158" s="24"/>
    </row>
    <row r="159" spans="1:5">
      <c r="A159" s="30"/>
      <c r="B159" s="24"/>
      <c r="C159" s="24"/>
      <c r="D159" s="113"/>
      <c r="E159" s="24"/>
    </row>
    <row r="160" spans="1:5">
      <c r="A160" s="30"/>
      <c r="B160" s="24"/>
      <c r="C160" s="24"/>
      <c r="D160" s="113"/>
      <c r="E160" s="24"/>
    </row>
    <row r="161" spans="1:5">
      <c r="A161" s="30"/>
      <c r="B161" s="24"/>
      <c r="C161" s="24"/>
      <c r="D161" s="113"/>
      <c r="E161" s="24"/>
    </row>
    <row r="162" spans="1:5">
      <c r="A162" s="30"/>
      <c r="B162" s="24"/>
      <c r="C162" s="24"/>
      <c r="D162" s="113"/>
      <c r="E162" s="24"/>
    </row>
    <row r="163" spans="1:5">
      <c r="A163" s="30"/>
      <c r="B163" s="24"/>
      <c r="C163" s="24"/>
      <c r="D163" s="113"/>
      <c r="E163" s="24"/>
    </row>
    <row r="164" spans="1:5">
      <c r="A164" s="30"/>
      <c r="B164" s="24"/>
      <c r="C164" s="24"/>
      <c r="D164" s="113"/>
      <c r="E164" s="24"/>
    </row>
    <row r="165" spans="1:5">
      <c r="A165" s="30"/>
      <c r="B165" s="24"/>
      <c r="C165" s="24"/>
      <c r="D165" s="113"/>
      <c r="E165" s="24"/>
    </row>
    <row r="166" spans="1:5">
      <c r="A166" s="30"/>
      <c r="B166" s="24"/>
      <c r="C166" s="24"/>
      <c r="D166" s="113"/>
      <c r="E166" s="24"/>
    </row>
    <row r="167" spans="1:5">
      <c r="A167" s="30"/>
      <c r="B167" s="24"/>
      <c r="C167" s="24"/>
      <c r="D167" s="113"/>
      <c r="E167" s="24"/>
    </row>
    <row r="168" spans="1:5">
      <c r="A168" s="30"/>
      <c r="B168" s="24"/>
      <c r="C168" s="24"/>
      <c r="D168" s="113"/>
      <c r="E168" s="24"/>
    </row>
    <row r="169" spans="1:5">
      <c r="A169" s="30"/>
      <c r="B169" s="24"/>
      <c r="C169" s="24"/>
      <c r="D169" s="113"/>
      <c r="E169" s="24"/>
    </row>
    <row r="170" spans="1:5">
      <c r="A170" s="30"/>
      <c r="B170" s="24"/>
      <c r="C170" s="24"/>
      <c r="D170" s="113"/>
      <c r="E170" s="24"/>
    </row>
    <row r="171" spans="1:5">
      <c r="A171" s="30"/>
      <c r="B171" s="24"/>
      <c r="C171" s="24"/>
      <c r="D171" s="113"/>
      <c r="E171" s="24"/>
    </row>
    <row r="172" spans="1:5">
      <c r="A172" s="30"/>
      <c r="B172" s="24"/>
      <c r="C172" s="24"/>
      <c r="D172" s="113"/>
      <c r="E172" s="24"/>
    </row>
    <row r="173" spans="1:5">
      <c r="A173" s="30"/>
      <c r="B173" s="24"/>
      <c r="C173" s="24"/>
      <c r="D173" s="113"/>
      <c r="E173" s="24"/>
    </row>
    <row r="174" spans="1:5">
      <c r="A174" s="30"/>
      <c r="B174" s="24"/>
      <c r="C174" s="24"/>
      <c r="D174" s="113"/>
      <c r="E174" s="24"/>
    </row>
    <row r="175" spans="1:5">
      <c r="A175" s="30"/>
      <c r="B175" s="24"/>
      <c r="C175" s="24"/>
      <c r="D175" s="113"/>
      <c r="E175" s="24"/>
    </row>
    <row r="176" spans="1:5">
      <c r="A176" s="30"/>
      <c r="B176" s="24"/>
      <c r="C176" s="24"/>
      <c r="D176" s="113"/>
      <c r="E176" s="24"/>
    </row>
    <row r="177" spans="1:5">
      <c r="A177" s="30"/>
      <c r="B177" s="24"/>
      <c r="C177" s="24"/>
      <c r="D177" s="113"/>
      <c r="E177" s="24"/>
    </row>
    <row r="178" spans="1:5">
      <c r="A178" s="30"/>
      <c r="B178" s="24"/>
      <c r="C178" s="24"/>
      <c r="D178" s="113"/>
      <c r="E178" s="24"/>
    </row>
    <row r="179" spans="1:5">
      <c r="A179" s="30"/>
      <c r="B179" s="24"/>
      <c r="C179" s="24"/>
      <c r="D179" s="113"/>
      <c r="E179" s="24"/>
    </row>
    <row r="180" spans="1:5">
      <c r="A180" s="30"/>
      <c r="B180" s="24"/>
      <c r="C180" s="24"/>
      <c r="D180" s="113"/>
      <c r="E180" s="24"/>
    </row>
    <row r="181" spans="1:5">
      <c r="A181" s="30"/>
      <c r="B181" s="24"/>
      <c r="C181" s="24"/>
      <c r="D181" s="113"/>
      <c r="E181" s="24"/>
    </row>
    <row r="182" spans="1:5">
      <c r="A182" s="30"/>
      <c r="B182" s="24"/>
      <c r="C182" s="24"/>
      <c r="D182" s="113"/>
      <c r="E182" s="24"/>
    </row>
    <row r="183" spans="1:5">
      <c r="A183" s="30"/>
      <c r="B183" s="24"/>
      <c r="C183" s="24"/>
      <c r="D183" s="113"/>
      <c r="E183" s="24"/>
    </row>
    <row r="184" spans="1:5">
      <c r="A184" s="30"/>
      <c r="B184" s="24"/>
      <c r="C184" s="24"/>
      <c r="D184" s="113"/>
      <c r="E184" s="24"/>
    </row>
    <row r="185" spans="1:5">
      <c r="A185" s="30"/>
      <c r="B185" s="24"/>
      <c r="C185" s="24"/>
      <c r="D185" s="113"/>
      <c r="E185" s="24"/>
    </row>
    <row r="186" spans="1:5">
      <c r="A186" s="30"/>
      <c r="B186" s="24"/>
      <c r="C186" s="24"/>
      <c r="D186" s="113"/>
      <c r="E186" s="24"/>
    </row>
    <row r="187" spans="1:5">
      <c r="A187" s="30"/>
      <c r="B187" s="24"/>
      <c r="C187" s="24"/>
      <c r="D187" s="113"/>
      <c r="E187" s="24"/>
    </row>
    <row r="188" spans="1:5">
      <c r="A188" s="30"/>
      <c r="B188" s="24"/>
      <c r="C188" s="24"/>
      <c r="D188" s="113"/>
      <c r="E188" s="24"/>
    </row>
    <row r="189" spans="1:5">
      <c r="A189" s="30"/>
      <c r="B189" s="24"/>
      <c r="C189" s="24"/>
      <c r="D189" s="113"/>
      <c r="E189" s="24"/>
    </row>
    <row r="190" spans="1:5">
      <c r="A190" s="30"/>
      <c r="B190" s="24"/>
      <c r="C190" s="24"/>
      <c r="D190" s="113"/>
      <c r="E190" s="24"/>
    </row>
    <row r="191" spans="1:5">
      <c r="A191" s="30"/>
      <c r="B191" s="24"/>
      <c r="C191" s="24"/>
      <c r="D191" s="113"/>
      <c r="E191" s="24"/>
    </row>
    <row r="192" spans="1:5">
      <c r="A192" s="30"/>
      <c r="B192" s="24"/>
      <c r="C192" s="24"/>
      <c r="D192" s="113"/>
      <c r="E192" s="24"/>
    </row>
    <row r="193" spans="1:5">
      <c r="A193" s="30"/>
      <c r="B193" s="24"/>
      <c r="C193" s="24"/>
      <c r="D193" s="113"/>
      <c r="E193" s="24"/>
    </row>
    <row r="194" spans="1:5">
      <c r="A194" s="30"/>
      <c r="B194" s="24"/>
      <c r="C194" s="24"/>
      <c r="D194" s="113"/>
      <c r="E194" s="24"/>
    </row>
    <row r="195" spans="1:5">
      <c r="A195" s="30"/>
      <c r="B195" s="24"/>
      <c r="C195" s="24"/>
      <c r="D195" s="113"/>
      <c r="E195" s="24"/>
    </row>
    <row r="196" spans="1:5">
      <c r="A196" s="30"/>
      <c r="B196" s="24"/>
      <c r="C196" s="24"/>
      <c r="D196" s="113"/>
      <c r="E196" s="24"/>
    </row>
    <row r="197" spans="1:5">
      <c r="A197" s="30"/>
      <c r="B197" s="24"/>
      <c r="C197" s="24"/>
      <c r="D197" s="113"/>
      <c r="E197" s="24"/>
    </row>
    <row r="198" spans="1:5">
      <c r="A198" s="30"/>
      <c r="B198" s="24"/>
      <c r="C198" s="24"/>
      <c r="D198" s="113"/>
      <c r="E198" s="24"/>
    </row>
    <row r="199" spans="1:5">
      <c r="A199" s="30"/>
      <c r="B199" s="24"/>
      <c r="C199" s="24"/>
      <c r="D199" s="113"/>
      <c r="E199" s="24"/>
    </row>
    <row r="200" spans="1:5">
      <c r="A200" s="30"/>
      <c r="B200" s="24"/>
      <c r="C200" s="24"/>
      <c r="D200" s="113"/>
      <c r="E200" s="24"/>
    </row>
    <row r="201" spans="1:5">
      <c r="A201" s="30"/>
      <c r="B201" s="24"/>
      <c r="C201" s="24"/>
      <c r="D201" s="113"/>
      <c r="E201" s="24"/>
    </row>
    <row r="202" spans="1:5">
      <c r="A202" s="30"/>
      <c r="B202" s="24"/>
      <c r="C202" s="24"/>
      <c r="D202" s="113"/>
      <c r="E202" s="24"/>
    </row>
    <row r="203" spans="1:5">
      <c r="A203" s="30"/>
      <c r="B203" s="24"/>
      <c r="C203" s="24"/>
      <c r="D203" s="113"/>
      <c r="E203" s="24"/>
    </row>
    <row r="204" spans="1:5">
      <c r="A204" s="30"/>
      <c r="B204" s="24"/>
      <c r="C204" s="24"/>
      <c r="D204" s="113"/>
      <c r="E204" s="24"/>
    </row>
    <row r="205" spans="1:5">
      <c r="A205" s="30"/>
      <c r="B205" s="24"/>
      <c r="C205" s="24"/>
      <c r="D205" s="113"/>
      <c r="E205" s="24"/>
    </row>
    <row r="206" spans="1:5">
      <c r="A206" s="30"/>
      <c r="B206" s="24"/>
      <c r="C206" s="24"/>
      <c r="D206" s="113"/>
      <c r="E206" s="24"/>
    </row>
    <row r="207" spans="1:5">
      <c r="A207" s="30"/>
      <c r="B207" s="24"/>
      <c r="C207" s="24"/>
      <c r="D207" s="113"/>
      <c r="E207" s="24"/>
    </row>
    <row r="208" spans="1:5">
      <c r="A208" s="30"/>
      <c r="B208" s="24"/>
      <c r="C208" s="24"/>
      <c r="D208" s="113"/>
      <c r="E208" s="24"/>
    </row>
    <row r="209" spans="1:5">
      <c r="A209" s="30"/>
      <c r="B209" s="24"/>
      <c r="C209" s="24"/>
      <c r="D209" s="113"/>
      <c r="E209" s="24"/>
    </row>
    <row r="210" spans="1:5">
      <c r="A210" s="30"/>
      <c r="B210" s="24"/>
      <c r="C210" s="24"/>
      <c r="D210" s="113"/>
      <c r="E210" s="24"/>
    </row>
    <row r="211" spans="1:5">
      <c r="A211" s="30"/>
      <c r="B211" s="24"/>
      <c r="C211" s="24"/>
      <c r="D211" s="113"/>
      <c r="E211" s="24"/>
    </row>
    <row r="212" spans="1:5">
      <c r="A212" s="30"/>
      <c r="B212" s="24"/>
      <c r="C212" s="24"/>
      <c r="D212" s="113"/>
      <c r="E212" s="24"/>
    </row>
    <row r="213" spans="1:5">
      <c r="A213" s="30"/>
      <c r="B213" s="24"/>
      <c r="C213" s="24"/>
      <c r="D213" s="113"/>
      <c r="E213" s="24"/>
    </row>
    <row r="214" spans="1:5">
      <c r="A214" s="30"/>
      <c r="B214" s="24"/>
      <c r="C214" s="24"/>
      <c r="D214" s="113"/>
      <c r="E214" s="24"/>
    </row>
    <row r="215" spans="1:5">
      <c r="A215" s="30"/>
      <c r="B215" s="24"/>
      <c r="C215" s="24"/>
      <c r="D215" s="113"/>
      <c r="E215" s="24"/>
    </row>
    <row r="216" spans="1:5">
      <c r="A216" s="30"/>
      <c r="B216" s="24"/>
      <c r="C216" s="24"/>
      <c r="D216" s="113"/>
      <c r="E216" s="24"/>
    </row>
    <row r="217" spans="1:5">
      <c r="A217" s="30"/>
      <c r="B217" s="24"/>
      <c r="C217" s="24"/>
      <c r="D217" s="113"/>
      <c r="E217" s="24"/>
    </row>
    <row r="218" spans="1:5">
      <c r="A218" s="30"/>
      <c r="B218" s="24"/>
      <c r="C218" s="24"/>
      <c r="D218" s="113"/>
      <c r="E218" s="24"/>
    </row>
    <row r="219" spans="1:5">
      <c r="A219" s="30"/>
      <c r="B219" s="24"/>
      <c r="C219" s="24"/>
      <c r="D219" s="113"/>
      <c r="E219" s="24"/>
    </row>
    <row r="220" spans="1:5">
      <c r="A220" s="30"/>
      <c r="B220" s="24"/>
      <c r="C220" s="24"/>
      <c r="D220" s="113"/>
      <c r="E220" s="24"/>
    </row>
    <row r="221" spans="1:5">
      <c r="A221" s="30"/>
      <c r="B221" s="24"/>
      <c r="C221" s="24"/>
      <c r="D221" s="113"/>
      <c r="E221" s="24"/>
    </row>
    <row r="222" spans="1:5">
      <c r="A222" s="30"/>
      <c r="B222" s="24"/>
      <c r="C222" s="24"/>
      <c r="D222" s="113"/>
      <c r="E222" s="24"/>
    </row>
    <row r="223" spans="1:5">
      <c r="A223" s="30"/>
      <c r="B223" s="24"/>
      <c r="C223" s="24"/>
      <c r="D223" s="113"/>
      <c r="E223" s="24"/>
    </row>
    <row r="224" spans="1:5">
      <c r="A224" s="30"/>
      <c r="B224" s="24"/>
      <c r="C224" s="24"/>
      <c r="D224" s="113"/>
      <c r="E224" s="24"/>
    </row>
    <row r="225" spans="1:5">
      <c r="A225" s="30"/>
      <c r="B225" s="24"/>
      <c r="C225" s="24"/>
      <c r="D225" s="113"/>
      <c r="E225" s="24"/>
    </row>
    <row r="226" spans="1:5">
      <c r="A226" s="30"/>
      <c r="B226" s="24"/>
      <c r="C226" s="24"/>
      <c r="D226" s="113"/>
      <c r="E226" s="24"/>
    </row>
    <row r="227" spans="1:5">
      <c r="A227" s="30"/>
      <c r="B227" s="24"/>
      <c r="C227" s="24"/>
      <c r="D227" s="113"/>
      <c r="E227" s="24"/>
    </row>
    <row r="228" spans="1:5">
      <c r="A228" s="30"/>
      <c r="B228" s="24"/>
      <c r="C228" s="24"/>
      <c r="D228" s="113"/>
      <c r="E228" s="24"/>
    </row>
    <row r="229" spans="1:5">
      <c r="A229" s="30"/>
      <c r="B229" s="24"/>
      <c r="C229" s="24"/>
      <c r="D229" s="113"/>
      <c r="E229" s="24"/>
    </row>
    <row r="230" spans="1:5">
      <c r="A230" s="30"/>
      <c r="B230" s="24"/>
      <c r="C230" s="24"/>
      <c r="D230" s="113"/>
      <c r="E230" s="24"/>
    </row>
    <row r="231" spans="1:5">
      <c r="A231" s="30"/>
      <c r="B231" s="24"/>
      <c r="C231" s="24"/>
      <c r="D231" s="113"/>
      <c r="E231" s="24"/>
    </row>
    <row r="232" spans="1:5">
      <c r="A232" s="30"/>
      <c r="B232" s="24"/>
      <c r="C232" s="24"/>
      <c r="D232" s="113"/>
      <c r="E232" s="24"/>
    </row>
    <row r="233" spans="1:5">
      <c r="A233" s="30"/>
      <c r="B233" s="24"/>
      <c r="C233" s="24"/>
      <c r="D233" s="113"/>
      <c r="E233" s="24"/>
    </row>
    <row r="234" spans="1:5">
      <c r="A234" s="30"/>
      <c r="B234" s="24"/>
      <c r="C234" s="24"/>
      <c r="D234" s="113"/>
      <c r="E234" s="24"/>
    </row>
    <row r="235" spans="1:5">
      <c r="A235" s="30"/>
      <c r="B235" s="24"/>
      <c r="C235" s="24"/>
      <c r="D235" s="113"/>
      <c r="E235" s="24"/>
    </row>
    <row r="236" spans="1:5">
      <c r="A236" s="30"/>
      <c r="B236" s="24"/>
      <c r="C236" s="24"/>
      <c r="D236" s="113"/>
      <c r="E236" s="24"/>
    </row>
    <row r="237" spans="1:5">
      <c r="A237" s="30"/>
      <c r="B237" s="24"/>
      <c r="C237" s="24"/>
      <c r="D237" s="113"/>
      <c r="E237" s="24"/>
    </row>
    <row r="238" spans="1:5">
      <c r="A238" s="30"/>
      <c r="B238" s="24"/>
      <c r="C238" s="24"/>
      <c r="D238" s="113"/>
      <c r="E238" s="24"/>
    </row>
    <row r="239" spans="1:5">
      <c r="A239" s="30"/>
      <c r="B239" s="24"/>
      <c r="C239" s="24"/>
      <c r="D239" s="113"/>
      <c r="E239" s="24"/>
    </row>
    <row r="240" spans="1:5">
      <c r="A240" s="30"/>
      <c r="B240" s="24"/>
      <c r="C240" s="24"/>
      <c r="D240" s="113"/>
      <c r="E240" s="24"/>
    </row>
    <row r="241" spans="1:5">
      <c r="A241" s="30"/>
      <c r="B241" s="24"/>
      <c r="C241" s="24"/>
      <c r="D241" s="113"/>
      <c r="E241" s="24"/>
    </row>
    <row r="242" spans="1:5">
      <c r="A242" s="30"/>
      <c r="B242" s="24"/>
      <c r="C242" s="24"/>
      <c r="D242" s="113"/>
      <c r="E242" s="24"/>
    </row>
    <row r="243" spans="1:5">
      <c r="A243" s="30"/>
      <c r="B243" s="24"/>
      <c r="C243" s="24"/>
      <c r="D243" s="113"/>
      <c r="E243" s="24"/>
    </row>
    <row r="244" spans="1:5">
      <c r="A244" s="30"/>
      <c r="B244" s="24"/>
      <c r="C244" s="24"/>
      <c r="D244" s="113"/>
      <c r="E244" s="24"/>
    </row>
    <row r="245" spans="1:5">
      <c r="A245" s="30"/>
      <c r="B245" s="24"/>
      <c r="C245" s="24"/>
      <c r="D245" s="113"/>
      <c r="E245" s="24"/>
    </row>
    <row r="246" spans="1:5">
      <c r="A246" s="30"/>
      <c r="B246" s="24"/>
      <c r="C246" s="24"/>
      <c r="D246" s="113"/>
      <c r="E246" s="24"/>
    </row>
    <row r="247" spans="1:5">
      <c r="A247" s="30"/>
      <c r="B247" s="24"/>
      <c r="C247" s="24"/>
      <c r="D247" s="113"/>
      <c r="E247" s="24"/>
    </row>
    <row r="248" spans="1:5">
      <c r="A248" s="30"/>
      <c r="B248" s="24"/>
      <c r="C248" s="24"/>
      <c r="D248" s="113"/>
      <c r="E248" s="24"/>
    </row>
    <row r="249" spans="1:5">
      <c r="A249" s="30"/>
      <c r="B249" s="24"/>
      <c r="C249" s="24"/>
      <c r="D249" s="113"/>
      <c r="E249" s="24"/>
    </row>
    <row r="250" spans="1:5">
      <c r="A250" s="30"/>
      <c r="B250" s="24"/>
      <c r="C250" s="24"/>
      <c r="D250" s="113"/>
      <c r="E250" s="24"/>
    </row>
    <row r="251" spans="1:5">
      <c r="A251" s="30"/>
      <c r="B251" s="24"/>
      <c r="C251" s="24"/>
      <c r="D251" s="113"/>
      <c r="E251" s="24"/>
    </row>
    <row r="252" spans="1:5">
      <c r="A252" s="30"/>
      <c r="B252" s="24"/>
      <c r="C252" s="24"/>
      <c r="D252" s="113"/>
      <c r="E252" s="24"/>
    </row>
    <row r="253" spans="1:5">
      <c r="A253" s="30"/>
      <c r="B253" s="24"/>
      <c r="C253" s="24"/>
      <c r="D253" s="113"/>
      <c r="E253" s="24"/>
    </row>
    <row r="254" spans="1:5">
      <c r="A254" s="30"/>
      <c r="B254" s="24"/>
      <c r="C254" s="24"/>
      <c r="D254" s="113"/>
      <c r="E254" s="24"/>
    </row>
    <row r="255" spans="1:5">
      <c r="A255" s="30"/>
      <c r="B255" s="24"/>
      <c r="C255" s="24"/>
      <c r="D255" s="113"/>
      <c r="E255" s="24"/>
    </row>
    <row r="256" spans="1:5">
      <c r="A256" s="30"/>
      <c r="B256" s="24"/>
      <c r="C256" s="24"/>
      <c r="D256" s="113"/>
      <c r="E256" s="24"/>
    </row>
    <row r="257" spans="1:5">
      <c r="A257" s="30"/>
      <c r="B257" s="24"/>
      <c r="C257" s="24"/>
      <c r="D257" s="113"/>
      <c r="E257" s="24"/>
    </row>
    <row r="258" spans="1:5">
      <c r="A258" s="30"/>
      <c r="B258" s="24"/>
      <c r="C258" s="24"/>
      <c r="D258" s="113"/>
      <c r="E258" s="24"/>
    </row>
    <row r="259" spans="1:5">
      <c r="A259" s="30"/>
      <c r="B259" s="24"/>
      <c r="C259" s="24"/>
      <c r="D259" s="113"/>
      <c r="E259" s="24"/>
    </row>
    <row r="260" spans="1:5">
      <c r="A260" s="30"/>
      <c r="B260" s="24"/>
      <c r="C260" s="24"/>
      <c r="D260" s="113"/>
      <c r="E260" s="24"/>
    </row>
    <row r="261" spans="1:5">
      <c r="A261" s="30"/>
      <c r="B261" s="24"/>
      <c r="C261" s="24"/>
      <c r="D261" s="113"/>
      <c r="E261" s="24"/>
    </row>
    <row r="262" spans="1:5">
      <c r="A262" s="30"/>
      <c r="B262" s="24"/>
      <c r="C262" s="24"/>
      <c r="D262" s="113"/>
      <c r="E262" s="24"/>
    </row>
    <row r="263" spans="1:5">
      <c r="A263" s="30"/>
      <c r="B263" s="24"/>
      <c r="C263" s="24"/>
      <c r="D263" s="113"/>
      <c r="E263" s="24"/>
    </row>
    <row r="264" spans="1:5">
      <c r="A264" s="30"/>
      <c r="B264" s="24"/>
      <c r="C264" s="24"/>
      <c r="D264" s="113"/>
      <c r="E264" s="24"/>
    </row>
    <row r="265" spans="1:5">
      <c r="A265" s="30"/>
      <c r="B265" s="24"/>
      <c r="C265" s="24"/>
      <c r="D265" s="113"/>
      <c r="E265" s="24"/>
    </row>
    <row r="266" spans="1:5">
      <c r="A266" s="30"/>
      <c r="B266" s="24"/>
      <c r="C266" s="24"/>
      <c r="D266" s="113"/>
      <c r="E266" s="24"/>
    </row>
    <row r="267" spans="1:5">
      <c r="A267" s="30"/>
      <c r="B267" s="24"/>
      <c r="C267" s="24"/>
      <c r="D267" s="113"/>
      <c r="E267" s="24"/>
    </row>
    <row r="268" spans="1:5">
      <c r="A268" s="30"/>
      <c r="B268" s="24"/>
      <c r="C268" s="24"/>
      <c r="D268" s="113"/>
      <c r="E268" s="24"/>
    </row>
    <row r="269" spans="1:5">
      <c r="A269" s="30"/>
      <c r="B269" s="24"/>
      <c r="C269" s="24"/>
      <c r="D269" s="113"/>
      <c r="E269" s="24"/>
    </row>
    <row r="270" spans="1:5">
      <c r="A270" s="30"/>
      <c r="B270" s="24"/>
      <c r="C270" s="24"/>
      <c r="D270" s="113"/>
      <c r="E270" s="24"/>
    </row>
    <row r="271" spans="1:5">
      <c r="A271" s="30"/>
      <c r="B271" s="24"/>
      <c r="C271" s="24"/>
      <c r="D271" s="113"/>
      <c r="E271" s="24"/>
    </row>
    <row r="272" spans="1:5">
      <c r="A272" s="30"/>
      <c r="B272" s="24"/>
      <c r="C272" s="24"/>
      <c r="D272" s="113"/>
      <c r="E272" s="24"/>
    </row>
    <row r="273" spans="1:5">
      <c r="A273" s="30"/>
      <c r="B273" s="24"/>
      <c r="C273" s="24"/>
      <c r="D273" s="113"/>
      <c r="E273" s="24"/>
    </row>
    <row r="274" spans="1:5">
      <c r="A274" s="30"/>
      <c r="B274" s="24"/>
      <c r="C274" s="24"/>
      <c r="D274" s="113"/>
      <c r="E274" s="24"/>
    </row>
    <row r="275" spans="1:5">
      <c r="A275" s="30"/>
      <c r="B275" s="24"/>
      <c r="C275" s="24"/>
      <c r="D275" s="113"/>
      <c r="E275" s="24"/>
    </row>
    <row r="276" spans="1:5">
      <c r="A276" s="30"/>
      <c r="B276" s="24"/>
      <c r="C276" s="24"/>
      <c r="D276" s="113"/>
      <c r="E276" s="24"/>
    </row>
    <row r="277" spans="1:5">
      <c r="A277" s="30"/>
      <c r="B277" s="24"/>
      <c r="C277" s="24"/>
      <c r="D277" s="113"/>
      <c r="E277" s="24"/>
    </row>
    <row r="278" spans="1:5">
      <c r="A278" s="30"/>
      <c r="B278" s="24"/>
      <c r="C278" s="24"/>
      <c r="D278" s="113"/>
      <c r="E278" s="24"/>
    </row>
    <row r="279" spans="1:5">
      <c r="A279" s="30"/>
      <c r="B279" s="24"/>
      <c r="C279" s="24"/>
      <c r="D279" s="113"/>
      <c r="E279" s="24"/>
    </row>
    <row r="280" spans="1:5">
      <c r="A280" s="30"/>
      <c r="B280" s="24"/>
      <c r="C280" s="24"/>
      <c r="D280" s="113"/>
      <c r="E280" s="24"/>
    </row>
    <row r="281" spans="1:5">
      <c r="A281" s="30"/>
      <c r="B281" s="24"/>
      <c r="C281" s="24"/>
      <c r="D281" s="113"/>
      <c r="E281" s="24"/>
    </row>
    <row r="282" spans="1:5">
      <c r="A282" s="30"/>
      <c r="B282" s="24"/>
      <c r="C282" s="24"/>
      <c r="D282" s="113"/>
      <c r="E282" s="24"/>
    </row>
    <row r="283" spans="1:5">
      <c r="A283" s="30"/>
      <c r="B283" s="24"/>
      <c r="C283" s="24"/>
      <c r="D283" s="113"/>
      <c r="E283" s="24"/>
    </row>
    <row r="284" spans="1:5">
      <c r="A284" s="30"/>
      <c r="B284" s="24"/>
      <c r="C284" s="24"/>
      <c r="D284" s="113"/>
      <c r="E284" s="24"/>
    </row>
    <row r="285" spans="1:5">
      <c r="A285" s="30"/>
      <c r="B285" s="24"/>
      <c r="C285" s="24"/>
      <c r="D285" s="113"/>
      <c r="E285" s="24"/>
    </row>
    <row r="286" spans="1:5">
      <c r="A286" s="30"/>
      <c r="B286" s="24"/>
      <c r="C286" s="24"/>
      <c r="D286" s="113"/>
      <c r="E286" s="24"/>
    </row>
    <row r="287" spans="1:5">
      <c r="A287" s="30"/>
      <c r="B287" s="24"/>
      <c r="C287" s="24"/>
      <c r="D287" s="113"/>
      <c r="E287" s="24"/>
    </row>
    <row r="288" spans="1:5">
      <c r="A288" s="30"/>
      <c r="B288" s="24"/>
      <c r="C288" s="24"/>
      <c r="D288" s="113"/>
      <c r="E288" s="24"/>
    </row>
    <row r="289" spans="1:5">
      <c r="A289" s="30"/>
      <c r="B289" s="24"/>
      <c r="C289" s="24"/>
      <c r="D289" s="113"/>
      <c r="E289" s="24"/>
    </row>
    <row r="290" spans="1:5">
      <c r="A290" s="30"/>
      <c r="B290" s="24"/>
      <c r="C290" s="24"/>
      <c r="D290" s="113"/>
      <c r="E290" s="24"/>
    </row>
    <row r="291" spans="1:5">
      <c r="A291" s="30"/>
      <c r="B291" s="24"/>
      <c r="C291" s="24"/>
      <c r="D291" s="113"/>
      <c r="E291" s="24"/>
    </row>
    <row r="292" spans="1:5">
      <c r="A292" s="30"/>
      <c r="B292" s="24"/>
      <c r="C292" s="24"/>
      <c r="D292" s="113"/>
      <c r="E292" s="24"/>
    </row>
    <row r="293" spans="1:5">
      <c r="A293" s="30"/>
      <c r="B293" s="24"/>
      <c r="C293" s="24"/>
      <c r="D293" s="113"/>
      <c r="E293" s="24"/>
    </row>
    <row r="294" spans="1:5">
      <c r="A294" s="30"/>
      <c r="B294" s="24"/>
      <c r="C294" s="24"/>
      <c r="D294" s="113"/>
      <c r="E294" s="24"/>
    </row>
    <row r="295" spans="1:5">
      <c r="A295" s="30"/>
      <c r="B295" s="24"/>
      <c r="C295" s="24"/>
      <c r="D295" s="113"/>
      <c r="E295" s="24"/>
    </row>
    <row r="296" spans="1:5">
      <c r="A296" s="30"/>
      <c r="B296" s="24"/>
      <c r="C296" s="24"/>
      <c r="D296" s="113"/>
      <c r="E296" s="24"/>
    </row>
    <row r="297" spans="1:5">
      <c r="A297" s="30"/>
      <c r="B297" s="24"/>
      <c r="C297" s="24"/>
      <c r="D297" s="113"/>
      <c r="E297" s="24"/>
    </row>
    <row r="298" spans="1:5">
      <c r="A298" s="30"/>
      <c r="B298" s="24"/>
      <c r="C298" s="24"/>
      <c r="D298" s="113"/>
      <c r="E298" s="24"/>
    </row>
    <row r="299" spans="1:5">
      <c r="A299" s="30"/>
      <c r="B299" s="24"/>
      <c r="C299" s="24"/>
      <c r="D299" s="113"/>
      <c r="E299" s="24"/>
    </row>
    <row r="300" spans="1:5">
      <c r="A300" s="30"/>
      <c r="B300" s="24"/>
      <c r="C300" s="24"/>
      <c r="D300" s="113"/>
      <c r="E300" s="24"/>
    </row>
    <row r="301" spans="1:5">
      <c r="A301" s="30"/>
      <c r="B301" s="24"/>
      <c r="C301" s="24"/>
      <c r="D301" s="113"/>
      <c r="E301" s="24"/>
    </row>
    <row r="302" spans="1:5">
      <c r="A302" s="30"/>
      <c r="B302" s="24"/>
      <c r="C302" s="24"/>
      <c r="D302" s="113"/>
      <c r="E302" s="24"/>
    </row>
    <row r="303" spans="1:5">
      <c r="A303" s="30"/>
      <c r="B303" s="24"/>
      <c r="C303" s="24"/>
      <c r="D303" s="113"/>
      <c r="E303" s="24"/>
    </row>
    <row r="304" spans="1:5">
      <c r="A304" s="30"/>
      <c r="B304" s="24"/>
      <c r="C304" s="24"/>
      <c r="D304" s="113"/>
      <c r="E304" s="24"/>
    </row>
    <row r="305" spans="1:5">
      <c r="A305" s="30"/>
      <c r="B305" s="24"/>
      <c r="C305" s="24"/>
      <c r="D305" s="113"/>
      <c r="E305" s="24"/>
    </row>
    <row r="306" spans="1:5">
      <c r="A306" s="30"/>
      <c r="B306" s="24"/>
      <c r="C306" s="24"/>
      <c r="D306" s="113"/>
      <c r="E306" s="24"/>
    </row>
    <row r="307" spans="1:5">
      <c r="A307" s="30"/>
      <c r="B307" s="24"/>
      <c r="C307" s="24"/>
      <c r="D307" s="113"/>
      <c r="E307" s="24"/>
    </row>
    <row r="308" spans="1:5">
      <c r="A308" s="30"/>
      <c r="B308" s="24"/>
      <c r="C308" s="24"/>
      <c r="D308" s="113"/>
      <c r="E308" s="24"/>
    </row>
    <row r="309" spans="1:5">
      <c r="A309" s="30"/>
      <c r="B309" s="24"/>
      <c r="C309" s="24"/>
      <c r="D309" s="113"/>
      <c r="E309" s="24"/>
    </row>
    <row r="310" spans="1:5">
      <c r="A310" s="30"/>
      <c r="B310" s="24"/>
      <c r="C310" s="24"/>
      <c r="D310" s="113"/>
      <c r="E310" s="24"/>
    </row>
    <row r="311" spans="1:5">
      <c r="A311" s="30"/>
      <c r="B311" s="24"/>
      <c r="C311" s="24"/>
      <c r="D311" s="113"/>
      <c r="E311" s="24"/>
    </row>
    <row r="312" spans="1:5">
      <c r="A312" s="30"/>
      <c r="B312" s="24"/>
      <c r="C312" s="24"/>
      <c r="D312" s="113"/>
      <c r="E312" s="24"/>
    </row>
    <row r="313" spans="1:5">
      <c r="A313" s="30"/>
      <c r="B313" s="24"/>
      <c r="C313" s="24"/>
      <c r="D313" s="113"/>
      <c r="E313" s="24"/>
    </row>
    <row r="314" spans="1:5">
      <c r="A314" s="30"/>
      <c r="B314" s="24"/>
      <c r="C314" s="24"/>
      <c r="D314" s="113"/>
      <c r="E314" s="24"/>
    </row>
    <row r="315" spans="1:5">
      <c r="A315" s="30"/>
      <c r="B315" s="24"/>
      <c r="C315" s="24"/>
      <c r="D315" s="113"/>
      <c r="E315" s="24"/>
    </row>
    <row r="316" spans="1:5">
      <c r="A316" s="30"/>
      <c r="B316" s="24"/>
      <c r="C316" s="24"/>
      <c r="D316" s="113"/>
      <c r="E316" s="24"/>
    </row>
    <row r="317" spans="1:5">
      <c r="A317" s="30"/>
      <c r="B317" s="24"/>
      <c r="C317" s="24"/>
      <c r="D317" s="113"/>
      <c r="E317" s="24"/>
    </row>
    <row r="318" spans="1:5">
      <c r="A318" s="30"/>
      <c r="B318" s="24"/>
      <c r="C318" s="24"/>
      <c r="D318" s="113"/>
      <c r="E318" s="24"/>
    </row>
    <row r="319" spans="1:5">
      <c r="A319" s="30"/>
      <c r="B319" s="24"/>
      <c r="C319" s="24"/>
      <c r="D319" s="113"/>
      <c r="E319" s="24"/>
    </row>
    <row r="320" spans="1:5">
      <c r="A320" s="30"/>
      <c r="B320" s="24"/>
      <c r="C320" s="24"/>
      <c r="D320" s="113"/>
      <c r="E320" s="24"/>
    </row>
    <row r="321" spans="1:5">
      <c r="A321" s="30"/>
      <c r="B321" s="24"/>
      <c r="C321" s="24"/>
      <c r="D321" s="113"/>
      <c r="E321" s="24"/>
    </row>
    <row r="322" spans="1:5">
      <c r="A322" s="30"/>
      <c r="B322" s="24"/>
      <c r="C322" s="24"/>
      <c r="D322" s="113"/>
      <c r="E322" s="24"/>
    </row>
    <row r="323" spans="1:5">
      <c r="A323" s="30"/>
      <c r="B323" s="24"/>
      <c r="C323" s="24"/>
      <c r="D323" s="113"/>
      <c r="E323" s="24"/>
    </row>
    <row r="324" spans="1:5">
      <c r="A324" s="30"/>
      <c r="B324" s="24"/>
      <c r="C324" s="24"/>
      <c r="D324" s="113"/>
      <c r="E324" s="24"/>
    </row>
    <row r="325" spans="1:5">
      <c r="A325" s="30"/>
      <c r="B325" s="24"/>
      <c r="C325" s="24"/>
      <c r="D325" s="113"/>
      <c r="E325" s="24"/>
    </row>
    <row r="326" spans="1:5">
      <c r="A326" s="30"/>
      <c r="B326" s="24"/>
      <c r="C326" s="24"/>
      <c r="D326" s="113"/>
      <c r="E326" s="24"/>
    </row>
    <row r="327" spans="1:5">
      <c r="A327" s="30"/>
      <c r="B327" s="24"/>
      <c r="C327" s="24"/>
      <c r="D327" s="113"/>
      <c r="E327" s="24"/>
    </row>
    <row r="328" spans="1:5">
      <c r="A328" s="30"/>
      <c r="B328" s="24"/>
      <c r="C328" s="24"/>
      <c r="D328" s="113"/>
      <c r="E328" s="24"/>
    </row>
    <row r="329" spans="1:5">
      <c r="A329" s="30"/>
      <c r="B329" s="24"/>
      <c r="C329" s="24"/>
      <c r="D329" s="113"/>
      <c r="E329" s="24"/>
    </row>
    <row r="330" spans="1:5">
      <c r="A330" s="30"/>
      <c r="B330" s="24"/>
      <c r="C330" s="24"/>
      <c r="D330" s="113"/>
      <c r="E330" s="24"/>
    </row>
    <row r="331" spans="1:5">
      <c r="A331" s="30"/>
      <c r="B331" s="24"/>
      <c r="C331" s="24"/>
      <c r="D331" s="113"/>
      <c r="E331" s="24"/>
    </row>
    <row r="332" spans="1:5">
      <c r="A332" s="30"/>
      <c r="B332" s="24"/>
      <c r="C332" s="24"/>
      <c r="D332" s="113"/>
      <c r="E332" s="24"/>
    </row>
    <row r="333" spans="1:5">
      <c r="A333" s="30"/>
      <c r="B333" s="24"/>
      <c r="C333" s="24"/>
      <c r="D333" s="113"/>
      <c r="E333" s="24"/>
    </row>
    <row r="334" spans="1:5">
      <c r="A334" s="30"/>
      <c r="B334" s="24"/>
      <c r="C334" s="24"/>
      <c r="D334" s="113"/>
      <c r="E334" s="24"/>
    </row>
    <row r="335" spans="1:5">
      <c r="A335" s="30"/>
      <c r="B335" s="24"/>
      <c r="C335" s="24"/>
      <c r="D335" s="113"/>
      <c r="E335" s="24"/>
    </row>
    <row r="336" spans="1:5">
      <c r="A336" s="30"/>
      <c r="B336" s="24"/>
      <c r="C336" s="24"/>
      <c r="D336" s="113"/>
      <c r="E336" s="24"/>
    </row>
    <row r="337" spans="1:5">
      <c r="A337" s="30"/>
      <c r="B337" s="24"/>
      <c r="C337" s="24"/>
      <c r="D337" s="113"/>
      <c r="E337" s="24"/>
    </row>
    <row r="338" spans="1:5">
      <c r="A338" s="30"/>
      <c r="B338" s="24"/>
      <c r="C338" s="24"/>
      <c r="D338" s="113"/>
      <c r="E338" s="24"/>
    </row>
    <row r="339" spans="1:5">
      <c r="A339" s="30"/>
      <c r="B339" s="24"/>
      <c r="C339" s="24"/>
      <c r="D339" s="113"/>
      <c r="E339" s="24"/>
    </row>
    <row r="340" spans="1:5">
      <c r="A340" s="30"/>
      <c r="B340" s="24"/>
      <c r="C340" s="24"/>
      <c r="D340" s="113"/>
      <c r="E340" s="24"/>
    </row>
    <row r="341" spans="1:5">
      <c r="A341" s="30"/>
      <c r="B341" s="24"/>
      <c r="C341" s="24"/>
      <c r="D341" s="113"/>
      <c r="E341" s="24"/>
    </row>
    <row r="342" spans="1:5">
      <c r="A342" s="30"/>
      <c r="B342" s="24"/>
      <c r="C342" s="24"/>
      <c r="D342" s="113"/>
      <c r="E342" s="24"/>
    </row>
    <row r="343" spans="1:5">
      <c r="A343" s="30"/>
      <c r="B343" s="24"/>
      <c r="C343" s="24"/>
      <c r="D343" s="113"/>
      <c r="E343" s="24"/>
    </row>
    <row r="344" spans="1:5">
      <c r="A344" s="30"/>
      <c r="B344" s="24"/>
      <c r="C344" s="24"/>
      <c r="D344" s="113"/>
      <c r="E344" s="24"/>
    </row>
    <row r="345" spans="1:5">
      <c r="A345" s="30"/>
      <c r="B345" s="24"/>
      <c r="C345" s="24"/>
      <c r="D345" s="113"/>
      <c r="E345" s="24"/>
    </row>
    <row r="346" spans="1:5">
      <c r="A346" s="30"/>
      <c r="B346" s="24"/>
      <c r="C346" s="24"/>
      <c r="D346" s="113"/>
      <c r="E346" s="24"/>
    </row>
    <row r="347" spans="1:5">
      <c r="A347" s="30"/>
      <c r="B347" s="24"/>
      <c r="C347" s="24"/>
      <c r="D347" s="113"/>
      <c r="E347" s="24"/>
    </row>
    <row r="348" spans="1:5">
      <c r="A348" s="30"/>
      <c r="B348" s="24"/>
      <c r="C348" s="24"/>
      <c r="D348" s="113"/>
      <c r="E348" s="24"/>
    </row>
    <row r="349" spans="1:5">
      <c r="A349" s="30"/>
      <c r="B349" s="24"/>
      <c r="C349" s="24"/>
      <c r="D349" s="113"/>
      <c r="E349" s="24"/>
    </row>
    <row r="350" spans="1:5">
      <c r="A350" s="30"/>
      <c r="B350" s="24"/>
      <c r="C350" s="24"/>
      <c r="D350" s="113"/>
      <c r="E350" s="24"/>
    </row>
    <row r="351" spans="1:5">
      <c r="A351" s="30"/>
      <c r="B351" s="24"/>
      <c r="C351" s="24"/>
      <c r="D351" s="113"/>
      <c r="E351" s="24"/>
    </row>
    <row r="352" spans="1:5">
      <c r="A352" s="30"/>
      <c r="B352" s="24"/>
      <c r="C352" s="24"/>
      <c r="D352" s="113"/>
      <c r="E352" s="24"/>
    </row>
  </sheetData>
  <mergeCells count="4">
    <mergeCell ref="A16:E16"/>
    <mergeCell ref="A1:E1"/>
    <mergeCell ref="A15:B15"/>
    <mergeCell ref="B10:C10"/>
  </mergeCells>
  <phoneticPr fontId="15" type="noConversion"/>
  <printOptions horizontalCentered="1"/>
  <pageMargins left="0.7" right="0.7" top="1.25" bottom="0.7" header="0.5" footer="0.25"/>
  <pageSetup paperSize="9" firstPageNumber="33" orientation="portrait" useFirstPageNumber="1" r:id="rId1"/>
  <headerFooter alignWithMargins="0">
    <oddHeader xml:space="preserve">&amp;C&amp;"Arabic Transparent,Bold"&amp;20
________________________________________________&amp;R&amp;"+,Regular"&amp;11
  مملكة البحرين 
  ملحقات الحساب الختامي الموحد للدولة للسنة المالية المنتهية في 31 ديسمبر 2013
</oddHeader>
    <oddFooter>&amp;C&amp;"Arabic Transparent,Bold"&amp;20________________________________________________&amp;"Arial,Regular"&amp;10
&amp;"+,Regular"&amp;14&amp;P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5"/>
  <sheetViews>
    <sheetView rightToLeft="1" view="pageBreakPreview" zoomScaleNormal="100" zoomScaleSheetLayoutView="100" workbookViewId="0">
      <selection sqref="A1:E1"/>
    </sheetView>
  </sheetViews>
  <sheetFormatPr defaultColWidth="9.140625" defaultRowHeight="13.5"/>
  <cols>
    <col min="1" max="1" width="8.7109375" style="7" customWidth="1"/>
    <col min="2" max="2" width="31" style="1" customWidth="1"/>
    <col min="3" max="3" width="11.7109375" style="1" customWidth="1"/>
    <col min="4" max="4" width="18.140625" style="26" customWidth="1"/>
    <col min="5" max="5" width="17.85546875" style="1" customWidth="1"/>
    <col min="6" max="7" width="9.140625" style="1"/>
    <col min="8" max="8" width="7.5703125" style="1" customWidth="1"/>
    <col min="9" max="9" width="10.7109375" style="1" bestFit="1" customWidth="1"/>
    <col min="10" max="16384" width="9.140625" style="1"/>
  </cols>
  <sheetData>
    <row r="1" spans="1:5" s="19" customFormat="1" ht="30.95" customHeight="1">
      <c r="A1" s="605" t="s">
        <v>324</v>
      </c>
      <c r="B1" s="605"/>
      <c r="C1" s="605"/>
      <c r="D1" s="605"/>
      <c r="E1" s="605"/>
    </row>
    <row r="2" spans="1:5" ht="21.6" customHeight="1">
      <c r="A2" s="114"/>
      <c r="B2" s="34"/>
      <c r="C2" s="34"/>
      <c r="D2" s="139"/>
      <c r="E2" s="116" t="s">
        <v>542</v>
      </c>
    </row>
    <row r="3" spans="1:5" s="8" customFormat="1" ht="36" customHeight="1">
      <c r="A3" s="117" t="s">
        <v>0</v>
      </c>
      <c r="B3" s="117" t="s">
        <v>244</v>
      </c>
      <c r="C3" s="117"/>
      <c r="D3" s="246" t="s">
        <v>759</v>
      </c>
      <c r="E3" s="246" t="s">
        <v>707</v>
      </c>
    </row>
    <row r="4" spans="1:5" s="4" customFormat="1" ht="30.95" customHeight="1">
      <c r="A4" s="119">
        <v>1</v>
      </c>
      <c r="B4" s="120" t="s">
        <v>3</v>
      </c>
      <c r="C4" s="120"/>
      <c r="D4" s="132">
        <v>1106448</v>
      </c>
      <c r="E4" s="132">
        <v>644187</v>
      </c>
    </row>
    <row r="5" spans="1:5" s="4" customFormat="1" ht="30.95" customHeight="1">
      <c r="A5" s="119">
        <v>2</v>
      </c>
      <c r="B5" s="120" t="s">
        <v>4</v>
      </c>
      <c r="C5" s="120"/>
      <c r="D5" s="132">
        <v>7470550</v>
      </c>
      <c r="E5" s="132">
        <v>5926872</v>
      </c>
    </row>
    <row r="6" spans="1:5" s="4" customFormat="1" ht="30.95" customHeight="1">
      <c r="A6" s="119">
        <v>3</v>
      </c>
      <c r="B6" s="120" t="s">
        <v>5</v>
      </c>
      <c r="C6" s="120"/>
      <c r="D6" s="132">
        <v>1372992</v>
      </c>
      <c r="E6" s="132">
        <v>941524</v>
      </c>
    </row>
    <row r="7" spans="1:5" s="4" customFormat="1" ht="30.95" customHeight="1">
      <c r="A7" s="119">
        <v>4</v>
      </c>
      <c r="B7" s="120" t="s">
        <v>6</v>
      </c>
      <c r="C7" s="120"/>
      <c r="D7" s="132">
        <v>959327</v>
      </c>
      <c r="E7" s="132">
        <v>935033</v>
      </c>
    </row>
    <row r="8" spans="1:5" s="4" customFormat="1" ht="30.95" customHeight="1">
      <c r="A8" s="119">
        <v>5</v>
      </c>
      <c r="B8" s="120" t="s">
        <v>7</v>
      </c>
      <c r="C8" s="120"/>
      <c r="D8" s="132">
        <v>1847349</v>
      </c>
      <c r="E8" s="132">
        <v>1491625</v>
      </c>
    </row>
    <row r="9" spans="1:5" s="4" customFormat="1" ht="30.95" customHeight="1">
      <c r="A9" s="119">
        <v>6</v>
      </c>
      <c r="B9" s="120" t="s">
        <v>29</v>
      </c>
      <c r="C9" s="120"/>
      <c r="D9" s="132">
        <v>234760</v>
      </c>
      <c r="E9" s="140">
        <v>0</v>
      </c>
    </row>
    <row r="10" spans="1:5" s="4" customFormat="1" ht="30.95" customHeight="1">
      <c r="A10" s="119">
        <v>7</v>
      </c>
      <c r="B10" s="120" t="s">
        <v>353</v>
      </c>
      <c r="C10" s="120"/>
      <c r="D10" s="132">
        <v>55693</v>
      </c>
      <c r="E10" s="132">
        <v>138429</v>
      </c>
    </row>
    <row r="11" spans="1:5" s="4" customFormat="1" ht="30.95" customHeight="1">
      <c r="A11" s="121">
        <v>8</v>
      </c>
      <c r="B11" s="122" t="s">
        <v>8</v>
      </c>
      <c r="C11" s="122"/>
      <c r="D11" s="133">
        <v>17101077</v>
      </c>
      <c r="E11" s="133">
        <v>20488535</v>
      </c>
    </row>
    <row r="12" spans="1:5" s="4" customFormat="1" ht="28.5" customHeight="1" thickBot="1">
      <c r="A12" s="141"/>
      <c r="B12" s="142" t="s">
        <v>2</v>
      </c>
      <c r="C12" s="143"/>
      <c r="D12" s="134">
        <f>SUM(D4:D11)</f>
        <v>30148196</v>
      </c>
      <c r="E12" s="134">
        <f>SUM(E4:E11)</f>
        <v>30566205</v>
      </c>
    </row>
    <row r="13" spans="1:5" ht="10.5" customHeight="1" thickTop="1">
      <c r="A13" s="135"/>
      <c r="B13" s="136"/>
      <c r="C13" s="109"/>
      <c r="D13" s="137"/>
      <c r="E13" s="137"/>
    </row>
    <row r="14" spans="1:5" ht="25.5" customHeight="1">
      <c r="A14" s="606" t="s">
        <v>249</v>
      </c>
      <c r="B14" s="606"/>
      <c r="C14" s="110"/>
      <c r="D14" s="111"/>
      <c r="E14" s="138"/>
    </row>
    <row r="15" spans="1:5" ht="75" customHeight="1">
      <c r="A15" s="604" t="s">
        <v>760</v>
      </c>
      <c r="B15" s="604"/>
      <c r="C15" s="604"/>
      <c r="D15" s="604"/>
      <c r="E15" s="604"/>
    </row>
  </sheetData>
  <mergeCells count="3">
    <mergeCell ref="A15:E15"/>
    <mergeCell ref="A1:E1"/>
    <mergeCell ref="A14:B14"/>
  </mergeCells>
  <phoneticPr fontId="15" type="noConversion"/>
  <printOptions horizontalCentered="1"/>
  <pageMargins left="0.7" right="0.7" top="1.25" bottom="0.7" header="0.5" footer="0.25"/>
  <pageSetup paperSize="9" firstPageNumber="34" orientation="portrait" useFirstPageNumber="1" r:id="rId1"/>
  <headerFooter alignWithMargins="0">
    <oddHeader xml:space="preserve">&amp;C&amp;"Arabic Transparent,Bold"&amp;20
________________________________________________&amp;R&amp;"+,Regular"&amp;11
  مملكة البحرين 
  ملحقات الحساب الختامي الموحد للدولة للسنة المالية المنتهية في 31 ديسمبر 2013
</oddHeader>
    <oddFooter>&amp;C&amp;"Arabic Transparent,Bold"&amp;20________________________________________________&amp;"Arabic Transparent,Regular"&amp;14
&amp;"+,Regular"&amp;P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1"/>
  <sheetViews>
    <sheetView rightToLeft="1" view="pageBreakPreview" zoomScaleNormal="100" zoomScaleSheetLayoutView="100" workbookViewId="0">
      <selection sqref="A1:E1"/>
    </sheetView>
  </sheetViews>
  <sheetFormatPr defaultColWidth="9.140625" defaultRowHeight="13.5"/>
  <cols>
    <col min="1" max="1" width="8.7109375" style="186" customWidth="1"/>
    <col min="2" max="2" width="34.140625" style="167" customWidth="1"/>
    <col min="3" max="3" width="4" style="167" customWidth="1"/>
    <col min="4" max="4" width="20.28515625" style="185" customWidth="1"/>
    <col min="5" max="5" width="20.140625" style="167" customWidth="1"/>
    <col min="6" max="16384" width="9.140625" style="167"/>
  </cols>
  <sheetData>
    <row r="1" spans="1:5" s="206" customFormat="1" ht="30.95" customHeight="1">
      <c r="A1" s="603" t="s">
        <v>715</v>
      </c>
      <c r="B1" s="603"/>
      <c r="C1" s="603"/>
      <c r="D1" s="603"/>
      <c r="E1" s="603"/>
    </row>
    <row r="2" spans="1:5" ht="21.6" customHeight="1">
      <c r="A2" s="205"/>
      <c r="B2" s="204"/>
      <c r="C2" s="204"/>
      <c r="D2" s="204"/>
      <c r="E2" s="183" t="s">
        <v>542</v>
      </c>
    </row>
    <row r="3" spans="1:5" s="187" customFormat="1" ht="36" customHeight="1">
      <c r="A3" s="203" t="s">
        <v>0</v>
      </c>
      <c r="B3" s="203" t="s">
        <v>244</v>
      </c>
      <c r="C3" s="203"/>
      <c r="D3" s="245" t="s">
        <v>759</v>
      </c>
      <c r="E3" s="245" t="s">
        <v>707</v>
      </c>
    </row>
    <row r="4" spans="1:5" s="193" customFormat="1" ht="30.95" customHeight="1">
      <c r="A4" s="201">
        <v>1</v>
      </c>
      <c r="B4" s="200" t="s">
        <v>3</v>
      </c>
      <c r="C4" s="200"/>
      <c r="D4" s="198">
        <v>316696</v>
      </c>
      <c r="E4" s="198">
        <v>193231</v>
      </c>
    </row>
    <row r="5" spans="1:5" s="193" customFormat="1" ht="30.95" customHeight="1">
      <c r="A5" s="201">
        <v>2</v>
      </c>
      <c r="B5" s="200" t="s">
        <v>4</v>
      </c>
      <c r="C5" s="200"/>
      <c r="D5" s="198">
        <v>1194905</v>
      </c>
      <c r="E5" s="198">
        <v>1053053</v>
      </c>
    </row>
    <row r="6" spans="1:5" s="193" customFormat="1" ht="30.95" customHeight="1">
      <c r="A6" s="201">
        <v>3</v>
      </c>
      <c r="B6" s="200" t="s">
        <v>5</v>
      </c>
      <c r="C6" s="200"/>
      <c r="D6" s="198">
        <v>274064</v>
      </c>
      <c r="E6" s="198">
        <v>437940</v>
      </c>
    </row>
    <row r="7" spans="1:5" s="193" customFormat="1" ht="30.95" customHeight="1">
      <c r="A7" s="201">
        <v>4</v>
      </c>
      <c r="B7" s="200" t="s">
        <v>6</v>
      </c>
      <c r="C7" s="200"/>
      <c r="D7" s="198">
        <v>797456</v>
      </c>
      <c r="E7" s="198">
        <v>160448</v>
      </c>
    </row>
    <row r="8" spans="1:5" s="193" customFormat="1" ht="30.95" customHeight="1">
      <c r="A8" s="201">
        <v>5</v>
      </c>
      <c r="B8" s="200" t="s">
        <v>7</v>
      </c>
      <c r="C8" s="200"/>
      <c r="D8" s="198">
        <v>334245</v>
      </c>
      <c r="E8" s="198">
        <v>169392</v>
      </c>
    </row>
    <row r="9" spans="1:5" s="193" customFormat="1" ht="30.95" customHeight="1">
      <c r="A9" s="201">
        <v>6</v>
      </c>
      <c r="B9" s="202" t="s">
        <v>29</v>
      </c>
      <c r="C9" s="200"/>
      <c r="D9" s="198">
        <v>35173</v>
      </c>
      <c r="E9" s="230">
        <v>0</v>
      </c>
    </row>
    <row r="10" spans="1:5" s="193" customFormat="1" ht="30.95" customHeight="1">
      <c r="A10" s="201">
        <v>7</v>
      </c>
      <c r="B10" s="200" t="s">
        <v>359</v>
      </c>
      <c r="C10" s="200"/>
      <c r="D10" s="198">
        <v>483</v>
      </c>
      <c r="E10" s="230">
        <v>0</v>
      </c>
    </row>
    <row r="11" spans="1:5" s="193" customFormat="1" ht="30.95" customHeight="1">
      <c r="A11" s="201">
        <v>8</v>
      </c>
      <c r="B11" s="200" t="s">
        <v>8</v>
      </c>
      <c r="C11" s="199"/>
      <c r="D11" s="198">
        <v>97586327</v>
      </c>
      <c r="E11" s="198">
        <v>156432817</v>
      </c>
    </row>
    <row r="12" spans="1:5" s="193" customFormat="1" ht="25.5" customHeight="1" thickBot="1">
      <c r="A12" s="197"/>
      <c r="B12" s="196" t="s">
        <v>2</v>
      </c>
      <c r="C12" s="195"/>
      <c r="D12" s="194">
        <f>SUM(D4:D11)</f>
        <v>100539349</v>
      </c>
      <c r="E12" s="194">
        <f>SUM(E4:E11)</f>
        <v>158446881</v>
      </c>
    </row>
    <row r="13" spans="1:5" ht="38.25" customHeight="1" thickTop="1">
      <c r="A13" s="192"/>
      <c r="D13" s="191"/>
      <c r="E13" s="190"/>
    </row>
    <row r="14" spans="1:5" ht="27" customHeight="1">
      <c r="A14" s="608" t="s">
        <v>288</v>
      </c>
      <c r="B14" s="608"/>
      <c r="C14" s="189"/>
      <c r="D14" s="188"/>
      <c r="E14" s="187"/>
    </row>
    <row r="15" spans="1:5">
      <c r="A15" s="609" t="s">
        <v>558</v>
      </c>
      <c r="B15" s="609"/>
      <c r="C15" s="609"/>
      <c r="D15" s="609"/>
      <c r="E15" s="609"/>
    </row>
    <row r="16" spans="1:5">
      <c r="A16" s="609"/>
      <c r="B16" s="609"/>
      <c r="C16" s="609"/>
      <c r="D16" s="609"/>
      <c r="E16" s="609"/>
    </row>
    <row r="17" spans="1:5">
      <c r="A17" s="609"/>
      <c r="B17" s="609"/>
      <c r="C17" s="609"/>
      <c r="D17" s="609"/>
      <c r="E17" s="609"/>
    </row>
    <row r="18" spans="1:5">
      <c r="A18" s="609"/>
      <c r="B18" s="609"/>
      <c r="C18" s="609"/>
      <c r="D18" s="609"/>
      <c r="E18" s="609"/>
    </row>
    <row r="19" spans="1:5">
      <c r="A19" s="609"/>
      <c r="B19" s="609"/>
      <c r="C19" s="609"/>
      <c r="D19" s="609"/>
      <c r="E19" s="609"/>
    </row>
    <row r="20" spans="1:5">
      <c r="A20" s="609"/>
      <c r="B20" s="609"/>
      <c r="C20" s="609"/>
      <c r="D20" s="609"/>
      <c r="E20" s="609"/>
    </row>
    <row r="21" spans="1:5">
      <c r="A21" s="609"/>
      <c r="B21" s="609"/>
      <c r="C21" s="609"/>
      <c r="D21" s="609"/>
      <c r="E21" s="609"/>
    </row>
  </sheetData>
  <mergeCells count="3">
    <mergeCell ref="A1:E1"/>
    <mergeCell ref="A14:B14"/>
    <mergeCell ref="A15:E21"/>
  </mergeCells>
  <printOptions horizontalCentered="1"/>
  <pageMargins left="0.7" right="0.7" top="1.25" bottom="0.7" header="0.5" footer="0.25"/>
  <pageSetup paperSize="9" firstPageNumber="35" orientation="portrait" useFirstPageNumber="1" r:id="rId1"/>
  <headerFooter alignWithMargins="0">
    <oddHeader>&amp;C&amp;"Arabic Transparent,Bold"&amp;20
________________________________________________&amp;R&amp;"+,Regular"&amp;11
  مملكة البحرين 
  ملحقات الحساب الختامي الموحد للدولة للسنة المالية المنتهية في 31 ديسمبر 2013</oddHeader>
    <oddFooter>&amp;C&amp;"Arabic Transparent,Bold"&amp;20________________________________________________&amp;"Arabic Transparent,Regular"&amp;14
&amp;"+,Regular"&amp;P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6"/>
  <sheetViews>
    <sheetView rightToLeft="1" view="pageBreakPreview" zoomScaleNormal="100" zoomScaleSheetLayoutView="100" zoomScalePageLayoutView="110" workbookViewId="0">
      <selection sqref="A1:F1"/>
    </sheetView>
  </sheetViews>
  <sheetFormatPr defaultColWidth="6.140625" defaultRowHeight="27" customHeight="1"/>
  <cols>
    <col min="1" max="1" width="25.28515625" style="207" customWidth="1"/>
    <col min="2" max="3" width="13.85546875" style="208" bestFit="1" customWidth="1"/>
    <col min="4" max="4" width="14.7109375" style="208" customWidth="1"/>
    <col min="5" max="5" width="14.42578125" style="208" bestFit="1" customWidth="1"/>
    <col min="6" max="6" width="14.28515625" style="208" bestFit="1" customWidth="1"/>
    <col min="7" max="16384" width="6.140625" style="207"/>
  </cols>
  <sheetData>
    <row r="1" spans="1:6" ht="30.95" customHeight="1">
      <c r="A1" s="610" t="s">
        <v>716</v>
      </c>
      <c r="B1" s="610"/>
      <c r="C1" s="610"/>
      <c r="D1" s="610"/>
      <c r="E1" s="610"/>
      <c r="F1" s="610"/>
    </row>
    <row r="2" spans="1:6" ht="21.6" customHeight="1">
      <c r="A2" s="224"/>
      <c r="B2" s="223"/>
      <c r="C2" s="223"/>
      <c r="D2" s="223"/>
      <c r="E2" s="611" t="s">
        <v>557</v>
      </c>
      <c r="F2" s="611"/>
    </row>
    <row r="3" spans="1:6" s="220" customFormat="1" ht="36" customHeight="1">
      <c r="A3" s="222" t="s">
        <v>217</v>
      </c>
      <c r="B3" s="221" t="s">
        <v>767</v>
      </c>
      <c r="C3" s="221" t="s">
        <v>33</v>
      </c>
      <c r="D3" s="221" t="s">
        <v>34</v>
      </c>
      <c r="E3" s="221" t="s">
        <v>194</v>
      </c>
      <c r="F3" s="221" t="s">
        <v>766</v>
      </c>
    </row>
    <row r="4" spans="1:6" s="212" customFormat="1" ht="23.85" customHeight="1">
      <c r="A4" s="216" t="s">
        <v>287</v>
      </c>
      <c r="B4" s="214">
        <v>930000</v>
      </c>
      <c r="C4" s="217">
        <v>2390000</v>
      </c>
      <c r="D4" s="217">
        <v>-2190000</v>
      </c>
      <c r="E4" s="217">
        <f>SUM(C4:D4)</f>
        <v>200000</v>
      </c>
      <c r="F4" s="217">
        <f>SUM(E4+B4)</f>
        <v>1130000</v>
      </c>
    </row>
    <row r="5" spans="1:6" s="212" customFormat="1" ht="23.85" customHeight="1">
      <c r="A5" s="216" t="s">
        <v>294</v>
      </c>
      <c r="B5" s="214">
        <v>54000</v>
      </c>
      <c r="C5" s="214">
        <v>288000</v>
      </c>
      <c r="D5" s="217">
        <v>-234000</v>
      </c>
      <c r="E5" s="217">
        <f>SUM(C5:D5)</f>
        <v>54000</v>
      </c>
      <c r="F5" s="217">
        <f>SUM(E5+B5)</f>
        <v>108000</v>
      </c>
    </row>
    <row r="6" spans="1:6" s="212" customFormat="1" ht="23.85" customHeight="1">
      <c r="A6" s="216" t="s">
        <v>293</v>
      </c>
      <c r="B6" s="214">
        <v>651600</v>
      </c>
      <c r="C6" s="214">
        <v>340000</v>
      </c>
      <c r="D6" s="217">
        <v>-371600</v>
      </c>
      <c r="E6" s="217">
        <f>SUM(C6:D6)</f>
        <v>-31600</v>
      </c>
      <c r="F6" s="217">
        <f>SUM(E6+B6)</f>
        <v>620000</v>
      </c>
    </row>
    <row r="7" spans="1:6" s="212" customFormat="1" ht="23.85" customHeight="1">
      <c r="A7" s="216" t="s">
        <v>35</v>
      </c>
      <c r="B7" s="214">
        <v>21893</v>
      </c>
      <c r="C7" s="215">
        <v>0</v>
      </c>
      <c r="D7" s="217">
        <v>-6255</v>
      </c>
      <c r="E7" s="217">
        <f>SUM(C7:D7)</f>
        <v>-6255</v>
      </c>
      <c r="F7" s="217">
        <f>SUM(E7+B7)</f>
        <v>15638</v>
      </c>
    </row>
    <row r="8" spans="1:6" s="212" customFormat="1" ht="23.85" customHeight="1">
      <c r="A8" s="219" t="s">
        <v>590</v>
      </c>
      <c r="B8" s="218">
        <v>635000</v>
      </c>
      <c r="C8" s="218">
        <v>500000</v>
      </c>
      <c r="D8" s="217">
        <v>-50000</v>
      </c>
      <c r="E8" s="217">
        <f>SUM(C8:D8)</f>
        <v>450000</v>
      </c>
      <c r="F8" s="217">
        <f>SUM(E8+B8)</f>
        <v>1085000</v>
      </c>
    </row>
    <row r="9" spans="1:6" s="212" customFormat="1" ht="23.85" customHeight="1">
      <c r="A9" s="213" t="s">
        <v>860</v>
      </c>
      <c r="B9" s="210">
        <f>SUM(B4:B8)</f>
        <v>2292493</v>
      </c>
      <c r="C9" s="210">
        <f>SUM(C4:C8)</f>
        <v>3518000</v>
      </c>
      <c r="D9" s="210">
        <f>SUM(D4:D8)</f>
        <v>-2851855</v>
      </c>
      <c r="E9" s="210">
        <f>SUM(E4:E8)</f>
        <v>666145</v>
      </c>
      <c r="F9" s="210">
        <f>SUM(F4:F8)</f>
        <v>2958638</v>
      </c>
    </row>
    <row r="10" spans="1:6" s="212" customFormat="1" ht="25.35" customHeight="1">
      <c r="A10" s="231" t="s">
        <v>360</v>
      </c>
      <c r="B10" s="214">
        <v>564000</v>
      </c>
      <c r="C10" s="215">
        <v>0</v>
      </c>
      <c r="D10" s="215">
        <v>0</v>
      </c>
      <c r="E10" s="215">
        <f>SUM(C10:D10)</f>
        <v>0</v>
      </c>
      <c r="F10" s="214">
        <f>SUM(B10:D10)</f>
        <v>564000</v>
      </c>
    </row>
    <row r="11" spans="1:6" s="212" customFormat="1" ht="25.35" customHeight="1">
      <c r="A11" s="216" t="s">
        <v>556</v>
      </c>
      <c r="B11" s="214">
        <v>1034000</v>
      </c>
      <c r="C11" s="214">
        <v>564000</v>
      </c>
      <c r="D11" s="215">
        <v>0</v>
      </c>
      <c r="E11" s="214">
        <f>SUM(C11:D11)</f>
        <v>564000</v>
      </c>
      <c r="F11" s="214">
        <f>SUM(B11:D11)</f>
        <v>1598000</v>
      </c>
    </row>
    <row r="12" spans="1:6" s="212" customFormat="1" ht="25.35" customHeight="1">
      <c r="A12" s="216" t="s">
        <v>361</v>
      </c>
      <c r="B12" s="214">
        <v>295394</v>
      </c>
      <c r="C12" s="215">
        <v>0</v>
      </c>
      <c r="D12" s="214">
        <v>-40310</v>
      </c>
      <c r="E12" s="214">
        <f>SUM(C12:D12)</f>
        <v>-40310</v>
      </c>
      <c r="F12" s="214">
        <f>SUM(B12:D12)</f>
        <v>255084</v>
      </c>
    </row>
    <row r="13" spans="1:6" s="212" customFormat="1" ht="25.35" customHeight="1">
      <c r="A13" s="213" t="s">
        <v>611</v>
      </c>
      <c r="B13" s="210">
        <f>SUM(B10:B12)</f>
        <v>1893394</v>
      </c>
      <c r="C13" s="210">
        <f>SUM(C10:C12)</f>
        <v>564000</v>
      </c>
      <c r="D13" s="210">
        <f>SUM(D10:D12)</f>
        <v>-40310</v>
      </c>
      <c r="E13" s="210">
        <f>SUM(E10:E12)</f>
        <v>523690</v>
      </c>
      <c r="F13" s="210">
        <f>SUM(F10:F12)</f>
        <v>2417084</v>
      </c>
    </row>
    <row r="14" spans="1:6" s="209" customFormat="1" ht="25.35" customHeight="1" thickBot="1">
      <c r="A14" s="211" t="s">
        <v>218</v>
      </c>
      <c r="B14" s="247">
        <f>B13+B9</f>
        <v>4185887</v>
      </c>
      <c r="C14" s="247">
        <f>C13+C9</f>
        <v>4082000</v>
      </c>
      <c r="D14" s="247">
        <f>D13+D9</f>
        <v>-2892165</v>
      </c>
      <c r="E14" s="247">
        <f>E13+E9</f>
        <v>1189835</v>
      </c>
      <c r="F14" s="247">
        <f>F13+F9</f>
        <v>5375722</v>
      </c>
    </row>
    <row r="15" spans="1:6" ht="27" customHeight="1" thickTop="1"/>
    <row r="16" spans="1:6" ht="66.75" customHeight="1">
      <c r="A16" s="612"/>
      <c r="B16" s="612"/>
      <c r="C16" s="612"/>
      <c r="D16" s="612"/>
      <c r="E16" s="612"/>
      <c r="F16" s="612"/>
    </row>
  </sheetData>
  <mergeCells count="3">
    <mergeCell ref="A1:F1"/>
    <mergeCell ref="E2:F2"/>
    <mergeCell ref="A16:F16"/>
  </mergeCells>
  <printOptions horizontalCentered="1"/>
  <pageMargins left="0.7" right="0.7" top="1.25" bottom="0.7" header="0.5" footer="0.25"/>
  <pageSetup paperSize="9" scale="92" firstPageNumber="36" orientation="portrait" useFirstPageNumber="1" r:id="rId1"/>
  <headerFooter alignWithMargins="0">
    <oddHeader>&amp;C&amp;"Arabic Transparent,Bold"&amp;20
__________________________________________________________&amp;R&amp;"+,Regular"&amp;11
  مملكة البحرين 
  ملحقات الحساب الختامي الموحد للدولة للسنة المالية المنتهية في 31 ديسمبر 2013</oddHeader>
    <oddFooter>&amp;C&amp;"Arabic Transparent,Bold"&amp;20____________________________________________________&amp;"Arabic Transparent,Regular"&amp;14
&amp;"+,Regular"&amp;P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49"/>
  <sheetViews>
    <sheetView rightToLeft="1" view="pageBreakPreview" zoomScaleNormal="100" zoomScaleSheetLayoutView="100" workbookViewId="0">
      <selection activeCell="B20" sqref="B20"/>
    </sheetView>
  </sheetViews>
  <sheetFormatPr defaultColWidth="9.140625" defaultRowHeight="13.5"/>
  <cols>
    <col min="1" max="1" width="38.140625" style="1" customWidth="1"/>
    <col min="2" max="2" width="19.7109375" style="1" customWidth="1"/>
    <col min="3" max="3" width="14.28515625" style="25" bestFit="1" customWidth="1"/>
    <col min="4" max="4" width="14.85546875" style="3" customWidth="1"/>
    <col min="5" max="16384" width="9.140625" style="1"/>
  </cols>
  <sheetData>
    <row r="1" spans="1:7" ht="30.95" customHeight="1">
      <c r="A1" s="605" t="s">
        <v>717</v>
      </c>
      <c r="B1" s="605"/>
      <c r="C1" s="605"/>
      <c r="D1" s="605"/>
      <c r="E1" s="2"/>
      <c r="F1" s="2"/>
      <c r="G1" s="2"/>
    </row>
    <row r="2" spans="1:7" ht="21.6" customHeight="1">
      <c r="A2" s="613" t="s">
        <v>557</v>
      </c>
      <c r="B2" s="613"/>
      <c r="C2" s="613"/>
      <c r="D2" s="613"/>
      <c r="E2" s="2"/>
      <c r="F2" s="2"/>
      <c r="G2" s="2"/>
    </row>
    <row r="3" spans="1:7" s="8" customFormat="1" ht="28.7" customHeight="1">
      <c r="A3" s="144" t="s">
        <v>191</v>
      </c>
      <c r="B3" s="148"/>
      <c r="C3" s="144">
        <v>2013</v>
      </c>
      <c r="D3" s="144">
        <v>2012</v>
      </c>
    </row>
    <row r="4" spans="1:7" s="4" customFormat="1" ht="24.75" hidden="1" customHeight="1">
      <c r="A4" s="105" t="s">
        <v>198</v>
      </c>
      <c r="B4" s="105"/>
      <c r="C4" s="145">
        <v>0</v>
      </c>
      <c r="D4" s="145">
        <v>0</v>
      </c>
    </row>
    <row r="5" spans="1:7" s="4" customFormat="1" ht="24.75" hidden="1" customHeight="1">
      <c r="A5" s="105" t="s">
        <v>36</v>
      </c>
      <c r="B5" s="105"/>
      <c r="C5" s="145">
        <v>0</v>
      </c>
      <c r="D5" s="145">
        <v>0</v>
      </c>
    </row>
    <row r="6" spans="1:7" s="4" customFormat="1" ht="28.7" customHeight="1">
      <c r="A6" s="105" t="s">
        <v>37</v>
      </c>
      <c r="B6" s="105"/>
      <c r="C6" s="150">
        <v>125000</v>
      </c>
      <c r="D6" s="150">
        <v>125000</v>
      </c>
    </row>
    <row r="7" spans="1:7" s="4" customFormat="1" ht="28.7" customHeight="1">
      <c r="A7" s="104" t="s">
        <v>38</v>
      </c>
      <c r="B7" s="104"/>
      <c r="C7" s="150">
        <v>-58734</v>
      </c>
      <c r="D7" s="150">
        <v>-38503</v>
      </c>
    </row>
    <row r="8" spans="1:7" s="4" customFormat="1" ht="24.75" hidden="1" customHeight="1">
      <c r="A8" s="105" t="s">
        <v>39</v>
      </c>
      <c r="B8" s="105"/>
      <c r="C8" s="150"/>
      <c r="D8" s="146"/>
    </row>
    <row r="9" spans="1:7" s="4" customFormat="1" ht="23.25" customHeight="1" thickBot="1">
      <c r="A9" s="107" t="s">
        <v>253</v>
      </c>
      <c r="B9" s="107"/>
      <c r="C9" s="151">
        <f>SUM(C4:C7)</f>
        <v>66266</v>
      </c>
      <c r="D9" s="151">
        <f>SUM(D4:D7)</f>
        <v>86497</v>
      </c>
    </row>
    <row r="10" spans="1:7" ht="14.25" thickTop="1">
      <c r="A10" s="34"/>
      <c r="B10" s="34"/>
      <c r="C10" s="147"/>
      <c r="D10" s="147"/>
    </row>
    <row r="11" spans="1:7">
      <c r="A11" s="34"/>
      <c r="B11" s="34"/>
      <c r="C11" s="147"/>
      <c r="D11" s="147"/>
    </row>
    <row r="12" spans="1:7" ht="24.75" customHeight="1">
      <c r="A12" s="34"/>
      <c r="B12" s="34"/>
      <c r="C12" s="147"/>
      <c r="D12" s="147"/>
    </row>
    <row r="13" spans="1:7" ht="42" customHeight="1">
      <c r="A13" s="604" t="s">
        <v>889</v>
      </c>
      <c r="B13" s="604"/>
      <c r="C13" s="604"/>
      <c r="D13" s="604"/>
    </row>
    <row r="14" spans="1:7" ht="20.25" customHeight="1">
      <c r="A14" s="149"/>
      <c r="B14" s="149"/>
      <c r="D14" s="25"/>
    </row>
    <row r="15" spans="1:7">
      <c r="A15" s="24"/>
      <c r="B15" s="24"/>
      <c r="D15" s="25"/>
    </row>
    <row r="16" spans="1:7">
      <c r="A16" s="24"/>
      <c r="B16" s="24"/>
      <c r="D16" s="25"/>
    </row>
    <row r="17" spans="1:4">
      <c r="A17" s="24"/>
      <c r="B17" s="24"/>
      <c r="D17" s="25"/>
    </row>
    <row r="18" spans="1:4">
      <c r="A18" s="24"/>
      <c r="B18" s="24"/>
      <c r="D18" s="25"/>
    </row>
    <row r="19" spans="1:4">
      <c r="A19" s="24"/>
      <c r="B19" s="24"/>
      <c r="D19" s="25"/>
    </row>
    <row r="20" spans="1:4">
      <c r="A20" s="24"/>
      <c r="B20" s="24"/>
      <c r="D20" s="25"/>
    </row>
    <row r="21" spans="1:4">
      <c r="A21" s="24"/>
      <c r="B21" s="24"/>
      <c r="D21" s="25"/>
    </row>
    <row r="22" spans="1:4">
      <c r="A22" s="24"/>
      <c r="B22" s="24"/>
      <c r="D22" s="25"/>
    </row>
    <row r="23" spans="1:4">
      <c r="A23" s="24"/>
      <c r="B23" s="24"/>
      <c r="D23" s="25"/>
    </row>
    <row r="24" spans="1:4">
      <c r="A24" s="24"/>
      <c r="B24" s="24"/>
      <c r="D24" s="25"/>
    </row>
    <row r="25" spans="1:4">
      <c r="A25" s="24"/>
      <c r="B25" s="24"/>
      <c r="D25" s="25"/>
    </row>
    <row r="26" spans="1:4">
      <c r="A26" s="24"/>
      <c r="B26" s="24"/>
      <c r="D26" s="25"/>
    </row>
    <row r="27" spans="1:4">
      <c r="A27" s="24"/>
      <c r="B27" s="24"/>
      <c r="D27" s="25"/>
    </row>
    <row r="28" spans="1:4">
      <c r="A28" s="24"/>
      <c r="B28" s="24"/>
      <c r="D28" s="25"/>
    </row>
    <row r="29" spans="1:4">
      <c r="A29" s="24"/>
      <c r="B29" s="24"/>
      <c r="D29" s="25"/>
    </row>
    <row r="30" spans="1:4">
      <c r="A30" s="24"/>
      <c r="B30" s="24"/>
      <c r="D30" s="25"/>
    </row>
    <row r="31" spans="1:4">
      <c r="A31" s="24"/>
      <c r="B31" s="24"/>
      <c r="D31" s="25"/>
    </row>
    <row r="32" spans="1:4">
      <c r="A32" s="24"/>
      <c r="B32" s="24"/>
      <c r="D32" s="25"/>
    </row>
    <row r="33" spans="1:4">
      <c r="A33" s="24"/>
      <c r="B33" s="24"/>
      <c r="D33" s="25"/>
    </row>
    <row r="34" spans="1:4">
      <c r="A34" s="24"/>
      <c r="B34" s="24"/>
      <c r="D34" s="25"/>
    </row>
    <row r="35" spans="1:4">
      <c r="A35" s="24"/>
      <c r="B35" s="24"/>
      <c r="D35" s="25"/>
    </row>
    <row r="36" spans="1:4">
      <c r="A36" s="24"/>
      <c r="B36" s="24"/>
      <c r="D36" s="25"/>
    </row>
    <row r="37" spans="1:4">
      <c r="A37" s="24"/>
      <c r="B37" s="24"/>
      <c r="D37" s="25"/>
    </row>
    <row r="38" spans="1:4">
      <c r="A38" s="24"/>
      <c r="B38" s="24"/>
      <c r="D38" s="25"/>
    </row>
    <row r="39" spans="1:4">
      <c r="A39" s="24"/>
      <c r="B39" s="24"/>
      <c r="D39" s="25"/>
    </row>
    <row r="40" spans="1:4">
      <c r="A40" s="24"/>
      <c r="B40" s="24"/>
      <c r="D40" s="25"/>
    </row>
    <row r="41" spans="1:4">
      <c r="A41" s="24"/>
      <c r="B41" s="24"/>
      <c r="D41" s="25"/>
    </row>
    <row r="42" spans="1:4">
      <c r="A42" s="24"/>
      <c r="B42" s="24"/>
      <c r="D42" s="25"/>
    </row>
    <row r="43" spans="1:4">
      <c r="A43" s="24"/>
      <c r="B43" s="24"/>
      <c r="D43" s="25"/>
    </row>
    <row r="44" spans="1:4">
      <c r="A44" s="24"/>
      <c r="B44" s="24"/>
      <c r="D44" s="25"/>
    </row>
    <row r="45" spans="1:4">
      <c r="A45" s="24"/>
      <c r="B45" s="24"/>
      <c r="D45" s="25"/>
    </row>
    <row r="46" spans="1:4">
      <c r="A46" s="24"/>
      <c r="B46" s="24"/>
      <c r="D46" s="25"/>
    </row>
    <row r="47" spans="1:4">
      <c r="A47" s="24"/>
      <c r="B47" s="24"/>
      <c r="D47" s="25"/>
    </row>
    <row r="48" spans="1:4">
      <c r="A48" s="24"/>
      <c r="B48" s="24"/>
      <c r="D48" s="25"/>
    </row>
    <row r="49" spans="1:4">
      <c r="A49" s="24"/>
      <c r="B49" s="24"/>
      <c r="D49" s="25"/>
    </row>
  </sheetData>
  <mergeCells count="3">
    <mergeCell ref="A1:D1"/>
    <mergeCell ref="A2:D2"/>
    <mergeCell ref="A13:D13"/>
  </mergeCells>
  <printOptions horizontalCentered="1"/>
  <pageMargins left="0.7" right="0.7" top="1.25" bottom="0.7" header="0.5" footer="0.25"/>
  <pageSetup paperSize="9" firstPageNumber="37" orientation="portrait" useFirstPageNumber="1" r:id="rId1"/>
  <headerFooter alignWithMargins="0">
    <oddHeader>&amp;C&amp;"Arabic Transparent,Bold"&amp;20
________________________________________________&amp;R&amp;"+,Regular"&amp;11
  مملكة البحرين 
  ملحقات الحساب الختامي الموحد للدولة للسنة المالية المنتهية في 31 ديسمبر 2013</oddHeader>
    <oddFooter>&amp;C&amp;"Arabic Transparent,Bold"&amp;20________________________________________________&amp;"Arabic Transparent,Regular"&amp;14
&amp;"+,Regular"&amp;P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5" ma:contentTypeDescription="Create a new document." ma:contentTypeScope="" ma:versionID="cddb55bcb9ad7506566802fa8b9437af">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59df69b08e92f86ba1dafd5766b1b210"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b001d4-b64a-4cc2-a75a-fead1b2f6020">
      <Terms xmlns="http://schemas.microsoft.com/office/infopath/2007/PartnerControls"/>
    </lcf76f155ced4ddcb4097134ff3c332f>
    <TaxCatchAll xmlns="32107bfa-4e49-45ab-ad8a-454b984b5d0f" xsi:nil="true"/>
  </documentManagement>
</p:properties>
</file>

<file path=customXml/itemProps1.xml><?xml version="1.0" encoding="utf-8"?>
<ds:datastoreItem xmlns:ds="http://schemas.openxmlformats.org/officeDocument/2006/customXml" ds:itemID="{1D3AF72E-DBB2-4890-B83F-AC8CD8815B97}">
  <ds:schemaRefs>
    <ds:schemaRef ds:uri="http://schemas.microsoft.com/sharepoint/v3/contenttype/forms"/>
  </ds:schemaRefs>
</ds:datastoreItem>
</file>

<file path=customXml/itemProps2.xml><?xml version="1.0" encoding="utf-8"?>
<ds:datastoreItem xmlns:ds="http://schemas.openxmlformats.org/officeDocument/2006/customXml" ds:itemID="{DD8B959C-C47C-4493-BD59-79624CA56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1EA258-47C6-421B-9316-FA0AC57AA97E}">
  <ds:schemaRefs>
    <ds:schemaRef ds:uri="http://schemas.microsoft.com/office/2006/metadata/properties"/>
    <ds:schemaRef ds:uri="http://schemas.microsoft.com/office/infopath/2007/PartnerControls"/>
    <ds:schemaRef ds:uri="b3b001d4-b64a-4cc2-a75a-fead1b2f6020"/>
    <ds:schemaRef ds:uri="32107bfa-4e49-45ab-ad8a-454b984b5d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22</vt:i4>
      </vt:variant>
    </vt:vector>
  </HeadingPairs>
  <TitlesOfParts>
    <vt:vector size="39" baseType="lpstr">
      <vt:lpstr>الحساب الختامي</vt:lpstr>
      <vt:lpstr>إيرادات النفط </vt:lpstr>
      <vt:lpstr>مصروفات وايرادات الوزارات</vt:lpstr>
      <vt:lpstr>الايرادات</vt:lpstr>
      <vt:lpstr>تفصيل الإيرادات</vt:lpstr>
      <vt:lpstr>الميزانية المعتمدة</vt:lpstr>
      <vt:lpstr>مناقلات الميزانية </vt:lpstr>
      <vt:lpstr>مصروفات الوزارات</vt:lpstr>
      <vt:lpstr>تفصيل المصروفات </vt:lpstr>
      <vt:lpstr>مصروفات الميزانية التحويلية</vt:lpstr>
      <vt:lpstr>مشاريع</vt:lpstr>
      <vt:lpstr>المقبوضات والمدفوعات</vt:lpstr>
      <vt:lpstr>المطلوبات المستحقة</vt:lpstr>
      <vt:lpstr>المصروفات المستحقة</vt:lpstr>
      <vt:lpstr>الارتباطات</vt:lpstr>
      <vt:lpstr>التمويـل</vt:lpstr>
      <vt:lpstr>التسهيلات الإئتمانية </vt:lpstr>
      <vt:lpstr>الارتباطات!Print_Area</vt:lpstr>
      <vt:lpstr>الايرادات!Print_Area</vt:lpstr>
      <vt:lpstr>'التسهيلات الإئتمانية '!Print_Area</vt:lpstr>
      <vt:lpstr>التمويـل!Print_Area</vt:lpstr>
      <vt:lpstr>'الحساب الختامي'!Print_Area</vt:lpstr>
      <vt:lpstr>'المصروفات المستحقة'!Print_Area</vt:lpstr>
      <vt:lpstr>'المطلوبات المستحقة'!Print_Area</vt:lpstr>
      <vt:lpstr>'المقبوضات والمدفوعات'!Print_Area</vt:lpstr>
      <vt:lpstr>'الميزانية المعتمدة'!Print_Area</vt:lpstr>
      <vt:lpstr>'إيرادات النفط '!Print_Area</vt:lpstr>
      <vt:lpstr>'تفصيل الإيرادات'!Print_Area</vt:lpstr>
      <vt:lpstr>'تفصيل المصروفات '!Print_Area</vt:lpstr>
      <vt:lpstr>مشاريع!Print_Area</vt:lpstr>
      <vt:lpstr>'مصروفات الميزانية التحويلية'!Print_Area</vt:lpstr>
      <vt:lpstr>'مصروفات الوزارات'!Print_Area</vt:lpstr>
      <vt:lpstr>'مصروفات وايرادات الوزارات'!Print_Area</vt:lpstr>
      <vt:lpstr>'مناقلات الميزانية '!Print_Area</vt:lpstr>
      <vt:lpstr>'تفصيل الإيرادات'!Print_Titles</vt:lpstr>
      <vt:lpstr>'تفصيل المصروفات '!Print_Titles</vt:lpstr>
      <vt:lpstr>'مصروفات الميزانية التحويلية'!Print_Titles</vt:lpstr>
      <vt:lpstr>'مصروفات الوزارات'!Print_Titles</vt:lpstr>
      <vt:lpstr>'مناقلات الميزانية '!Print_Titles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Layla Abdulla Hamza</cp:lastModifiedBy>
  <cp:lastPrinted>2023-12-13T06:23:36Z</cp:lastPrinted>
  <dcterms:created xsi:type="dcterms:W3CDTF">2003-05-10T11:11:16Z</dcterms:created>
  <dcterms:modified xsi:type="dcterms:W3CDTF">2023-12-13T11:12:15Z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MediaServiceImageTags">
    <vt:lpwstr/>
  </property>
</Properties>
</file>