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6/"/>
    </mc:Choice>
  </mc:AlternateContent>
  <xr:revisionPtr revIDLastSave="50" documentId="11_74756FC9361D8887273A89C3B439E8A37AB82AC1" xr6:coauthVersionLast="47" xr6:coauthVersionMax="47" xr10:uidLastSave="{B34C130A-3382-4DB2-B559-93EB23740EE5}"/>
  <bookViews>
    <workbookView xWindow="-120" yWindow="-120" windowWidth="29040" windowHeight="15840" tabRatio="907" firstSheet="6" activeTab="6" xr2:uid="{00000000-000D-0000-FFFF-FFFF00000000}"/>
  </bookViews>
  <sheets>
    <sheet name="Meta3" sheetId="71" state="hidden" r:id="rId1"/>
    <sheet name="Meta4" sheetId="72" state="hidden" r:id="rId2"/>
    <sheet name="Meta5&amp;9" sheetId="73" state="hidden" r:id="rId3"/>
    <sheet name="Meta8" sheetId="74" state="hidden" r:id="rId4"/>
    <sheet name="Meta11" sheetId="75" state="hidden" r:id="rId5"/>
    <sheet name="Meta" sheetId="69" state="hidden" r:id="rId6"/>
    <sheet name=" بيان الإيرادات والمصروفات" sheetId="2" r:id="rId7"/>
    <sheet name="إيرادات النفط " sheetId="53" r:id="rId8"/>
    <sheet name="مصروفات وايرادات الوزارات" sheetId="56" r:id="rId9"/>
    <sheet name="الايرادات" sheetId="57" r:id="rId10"/>
    <sheet name="تفصيل الإيرادات" sheetId="58" r:id="rId11"/>
    <sheet name="الميزانية المعتمدة" sheetId="62" r:id="rId12"/>
    <sheet name="مناقلات الميزانية" sheetId="70" r:id="rId13"/>
    <sheet name="مصروفات الوزارات" sheetId="64" r:id="rId14"/>
    <sheet name="تفصيل المصروفات " sheetId="65" r:id="rId15"/>
    <sheet name="مصروفات الميزانية التحويلية" sheetId="36" r:id="rId16"/>
    <sheet name="مشاريع" sheetId="59" r:id="rId17"/>
    <sheet name="الإعتمادات المدورة" sheetId="28" state="hidden" r:id="rId18"/>
    <sheet name="المقبوضات والمدفوعات" sheetId="50" r:id="rId19"/>
    <sheet name="المطلوبات المستحقة" sheetId="66" r:id="rId20"/>
    <sheet name="المصروفات المستحقة" sheetId="67" r:id="rId21"/>
    <sheet name="الارتباطات" sheetId="68" r:id="rId22"/>
    <sheet name="التمويـل" sheetId="61" r:id="rId23"/>
    <sheet name="التسهيلات الإئتمانية " sheetId="44" r:id="rId24"/>
  </sheets>
  <externalReferences>
    <externalReference r:id="rId25"/>
  </externalReferences>
  <definedNames>
    <definedName name="leer" localSheetId="18">'[1]تفصيل المصروفات (3)'!$A$2:$A$6</definedName>
    <definedName name="leer">'[1]تفصيل المصروفات (3)'!$A$2:$A$6</definedName>
    <definedName name="_xlnm.Print_Area" localSheetId="6">' بيان الإيرادات والمصروفات'!$A$1:$E$42</definedName>
    <definedName name="_xlnm.Print_Area" localSheetId="21">الارتباطات!$A$1:$E$19</definedName>
    <definedName name="_xlnm.Print_Area" localSheetId="17">'الإعتمادات المدورة'!$A$1:$B$30</definedName>
    <definedName name="_xlnm.Print_Area" localSheetId="9">الايرادات!$A$1:$L$43</definedName>
    <definedName name="_xlnm.Print_Area" localSheetId="23">'التسهيلات الإئتمانية '!$A$1:$D$11</definedName>
    <definedName name="_xlnm.Print_Area" localSheetId="22">التمويـل!$A$1:$F$17</definedName>
    <definedName name="_xlnm.Print_Area" localSheetId="20">'المصروفات المستحقة'!$A$1:$E$16</definedName>
    <definedName name="_xlnm.Print_Area" localSheetId="19">'المطلوبات المستحقة'!$A$1:$E$16</definedName>
    <definedName name="_xlnm.Print_Area" localSheetId="18">'المقبوضات والمدفوعات'!$A$1:$D$37</definedName>
    <definedName name="_xlnm.Print_Area" localSheetId="11">'الميزانية المعتمدة'!$A$1:$I$27</definedName>
    <definedName name="_xlnm.Print_Area" localSheetId="7">'إيرادات النفط '!$A$1:$C$23</definedName>
    <definedName name="_xlnm.Print_Area" localSheetId="10">'تفصيل الإيرادات'!$A$1:$I$223</definedName>
    <definedName name="_xlnm.Print_Area" localSheetId="14">'تفصيل المصروفات '!$A$1:$I$479</definedName>
    <definedName name="_xlnm.Print_Area" localSheetId="16">مشاريع!$A$1:$F$38</definedName>
    <definedName name="_xlnm.Print_Area" localSheetId="15">'مصروفات الميزانية التحويلية'!$A$1:$E$19</definedName>
    <definedName name="_xlnm.Print_Area" localSheetId="13">'مصروفات الوزارات'!$A$1:$L$56</definedName>
    <definedName name="_xlnm.Print_Area" localSheetId="8">'مصروفات وايرادات الوزارات'!$A$1:$L$57</definedName>
    <definedName name="_xlnm.Print_Area" localSheetId="12">'مناقلات الميزانية'!$A$1:$G$133</definedName>
    <definedName name="_xlnm.Print_Titles" localSheetId="10">'تفصيل الإيرادات'!$76:$79</definedName>
    <definedName name="_xlnm.Print_Titles" localSheetId="14">'تفصيل المصروفات '!$52:$55</definedName>
    <definedName name="_xlnm.Print_Titles" localSheetId="15">'مصروفات الميزانية التحويلية'!$1:$4</definedName>
    <definedName name="_xlnm.Print_Titles" localSheetId="13">'مصروفات الوزارات'!$25:$27</definedName>
    <definedName name="_xlnm.Print_Titles" localSheetId="8">'مصروفات وايرادات الوزارات'!$26:$29</definedName>
    <definedName name="_xlnm.Print_Titles" localSheetId="12">'مناقلات الميزانية'!$46:$48</definedName>
    <definedName name="المصروفات_حسب_الأبواب_والأقسام_والبنود" localSheetId="21">#REF!</definedName>
    <definedName name="المصروفات_حسب_الأبواب_والأقسام_والبنود" localSheetId="9">#REF!</definedName>
    <definedName name="المصروفات_حسب_الأبواب_والأقسام_والبنود" localSheetId="22">#REF!</definedName>
    <definedName name="المصروفات_حسب_الأبواب_والأقسام_والبنود" localSheetId="10">#REF!</definedName>
    <definedName name="المصروفات_حسب_الأبواب_والأقسام_والبنود" localSheetId="16">#REF!</definedName>
    <definedName name="المصروفات_حسب_الأبواب_والأقسام_والبنود" localSheetId="8">#REF!</definedName>
    <definedName name="المصروفات_حسب_الأبواب_والأقسام_والبنود">#REF!</definedName>
  </definedNames>
  <calcPr calcId="191029"/>
  <customWorkbookViews>
    <customWorkbookView name="mfadhkm - Personal View" guid="{59AEDEC5-F969-4EC4-8B7C-A5FABAF15261}" mergeInterval="0" changesSavedWin="1" personalView="1" maximized="1" windowWidth="796" windowHeight="454" tabRatio="824" activeSheetId="19"/>
    <customWorkbookView name="mfadtr1 - Personal View" guid="{8B0CEBC0-8CF2-4235-AE87-6B90A4C21969}" mergeInterval="0" personalView="1" maximized="1" windowWidth="1020" windowHeight="622" tabRatio="824"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56" l="1" a="1"/>
  <c r="J31" i="56" s="1"/>
  <c r="K31" i="56" a="1"/>
  <c r="K31" i="56" s="1"/>
  <c r="J32" i="56" a="1"/>
  <c r="J32" i="56" s="1"/>
  <c r="K32" i="56" a="1"/>
  <c r="K32" i="56" s="1"/>
  <c r="J33" i="56" a="1"/>
  <c r="J33" i="56" s="1"/>
  <c r="K33" i="56" a="1"/>
  <c r="K33" i="56" s="1"/>
  <c r="J34" i="56" a="1"/>
  <c r="J34" i="56" s="1"/>
  <c r="K34" i="56" a="1"/>
  <c r="K34" i="56" s="1"/>
  <c r="J35" i="56" a="1"/>
  <c r="J35" i="56" s="1"/>
  <c r="K35" i="56" a="1"/>
  <c r="K35" i="56" s="1"/>
  <c r="J36" i="56" a="1"/>
  <c r="J36" i="56" s="1"/>
  <c r="K36" i="56" a="1"/>
  <c r="K36" i="56" s="1"/>
  <c r="J37" i="56" a="1"/>
  <c r="J37" i="56" s="1"/>
  <c r="K37" i="56" a="1"/>
  <c r="K37" i="56" s="1"/>
  <c r="J38" i="56" a="1"/>
  <c r="J38" i="56" s="1"/>
  <c r="K38" i="56" a="1"/>
  <c r="K38" i="56" s="1"/>
  <c r="J39" i="56" a="1"/>
  <c r="J39" i="56" s="1"/>
  <c r="K39" i="56" a="1"/>
  <c r="K39" i="56" s="1"/>
  <c r="J40" i="56" a="1"/>
  <c r="J40" i="56" s="1"/>
  <c r="K40" i="56" a="1"/>
  <c r="K40" i="56" s="1"/>
  <c r="J41" i="56" a="1"/>
  <c r="J41" i="56" s="1"/>
  <c r="K41" i="56" a="1"/>
  <c r="K41" i="56" s="1"/>
  <c r="J42" i="56" a="1"/>
  <c r="J42" i="56" s="1"/>
  <c r="K42" i="56" a="1"/>
  <c r="K42" i="56" s="1"/>
  <c r="J43" i="56" a="1"/>
  <c r="J43" i="56" s="1"/>
  <c r="K43" i="56" a="1"/>
  <c r="K43" i="56" s="1"/>
  <c r="J44" i="56" a="1"/>
  <c r="J44" i="56" s="1"/>
  <c r="K44" i="56" a="1"/>
  <c r="K44" i="56" s="1"/>
  <c r="J45" i="56" a="1"/>
  <c r="J45" i="56" s="1"/>
  <c r="K45" i="56" a="1"/>
  <c r="K45" i="56" s="1"/>
  <c r="J46" i="56" a="1"/>
  <c r="J46" i="56" s="1"/>
  <c r="K46" i="56" a="1"/>
  <c r="K46" i="56" s="1"/>
  <c r="J47" i="56" a="1"/>
  <c r="J47" i="56" s="1"/>
  <c r="K47" i="56" a="1"/>
  <c r="K47" i="56" s="1"/>
  <c r="J48" i="56" a="1"/>
  <c r="J48" i="56" s="1"/>
  <c r="K48" i="56" a="1"/>
  <c r="K48" i="56" s="1"/>
  <c r="J49" i="56" a="1"/>
  <c r="J49" i="56" s="1"/>
  <c r="K49" i="56" a="1"/>
  <c r="K49" i="56" s="1"/>
  <c r="J50" i="56" a="1"/>
  <c r="J50" i="56" s="1"/>
  <c r="K50" i="56" a="1"/>
  <c r="K50" i="56" s="1"/>
  <c r="J51" i="56" a="1"/>
  <c r="J51" i="56" s="1"/>
  <c r="K51" i="56" a="1"/>
  <c r="K51" i="56" s="1"/>
  <c r="J52" i="56" a="1"/>
  <c r="J52" i="56" s="1"/>
  <c r="K52" i="56" a="1"/>
  <c r="K52" i="56" s="1"/>
  <c r="J53" i="56" a="1"/>
  <c r="J53" i="56" s="1"/>
  <c r="K53" i="56" a="1"/>
  <c r="K53" i="56" s="1"/>
  <c r="J54" i="56" a="1"/>
  <c r="J54" i="56" s="1"/>
  <c r="K54" i="56" a="1"/>
  <c r="K54" i="56" s="1"/>
  <c r="J55" i="56" a="1"/>
  <c r="J55" i="56" s="1"/>
  <c r="K55" i="56" a="1"/>
  <c r="K55" i="56" s="1"/>
  <c r="J56" i="56" a="1"/>
  <c r="J56" i="56" s="1"/>
  <c r="K56" i="56" a="1"/>
  <c r="K56" i="56" s="1"/>
  <c r="K30" i="56" a="1"/>
  <c r="K30" i="56" s="1"/>
  <c r="J30" i="56" a="1"/>
  <c r="J30" i="56" s="1"/>
  <c r="J8" i="56" a="1"/>
  <c r="J8" i="56" s="1"/>
  <c r="K8" i="56" a="1"/>
  <c r="K8" i="56" s="1"/>
  <c r="J9" i="56" a="1"/>
  <c r="J9" i="56" s="1"/>
  <c r="K9" i="56" a="1"/>
  <c r="K9" i="56" s="1"/>
  <c r="J10" i="56" a="1"/>
  <c r="J10" i="56" s="1"/>
  <c r="K10" i="56" a="1"/>
  <c r="K10" i="56" s="1"/>
  <c r="J11" i="56" a="1"/>
  <c r="J11" i="56" s="1"/>
  <c r="K11" i="56" a="1"/>
  <c r="K11" i="56" s="1"/>
  <c r="J12" i="56" a="1"/>
  <c r="J12" i="56" s="1"/>
  <c r="K12" i="56" a="1"/>
  <c r="K12" i="56" s="1"/>
  <c r="J13" i="56" a="1"/>
  <c r="J13" i="56" s="1"/>
  <c r="K13" i="56" a="1"/>
  <c r="K13" i="56" s="1"/>
  <c r="J14" i="56" a="1"/>
  <c r="J14" i="56" s="1"/>
  <c r="K14" i="56" a="1"/>
  <c r="K14" i="56" s="1"/>
  <c r="J15" i="56" a="1"/>
  <c r="J15" i="56" s="1"/>
  <c r="K15" i="56" a="1"/>
  <c r="K15" i="56" s="1"/>
  <c r="J16" i="56" a="1"/>
  <c r="J16" i="56" s="1"/>
  <c r="K16" i="56" a="1"/>
  <c r="K16" i="56" s="1"/>
  <c r="J17" i="56" a="1"/>
  <c r="J17" i="56" s="1"/>
  <c r="K17" i="56" a="1"/>
  <c r="K17" i="56" s="1"/>
  <c r="J18" i="56" a="1"/>
  <c r="J18" i="56" s="1"/>
  <c r="K18" i="56" a="1"/>
  <c r="K18" i="56" s="1"/>
  <c r="J19" i="56" a="1"/>
  <c r="J19" i="56" s="1"/>
  <c r="K19" i="56" a="1"/>
  <c r="K19" i="56" s="1"/>
  <c r="J20" i="56" a="1"/>
  <c r="J20" i="56" s="1"/>
  <c r="K20" i="56" a="1"/>
  <c r="K20" i="56" s="1"/>
  <c r="J21" i="56" a="1"/>
  <c r="J21" i="56" s="1"/>
  <c r="K21" i="56" a="1"/>
  <c r="K21" i="56" s="1"/>
  <c r="J22" i="56" a="1"/>
  <c r="J22" i="56" s="1"/>
  <c r="K22" i="56" a="1"/>
  <c r="K22" i="56" s="1"/>
  <c r="J23" i="56" a="1"/>
  <c r="J23" i="56" s="1"/>
  <c r="K23" i="56" a="1"/>
  <c r="K23" i="56" s="1"/>
  <c r="J24" i="56" a="1"/>
  <c r="J24" i="56" s="1"/>
  <c r="K24" i="56" a="1"/>
  <c r="K24" i="56" s="1"/>
  <c r="J25" i="56" a="1"/>
  <c r="J25" i="56" s="1"/>
  <c r="K25" i="56" a="1"/>
  <c r="K25" i="56" s="1"/>
  <c r="J5" i="56" a="1"/>
  <c r="J5" i="56" s="1"/>
  <c r="K5" i="56" a="1"/>
  <c r="K5" i="56" s="1"/>
  <c r="J6" i="56" a="1"/>
  <c r="J6" i="56" s="1"/>
  <c r="K6" i="56" a="1"/>
  <c r="K6" i="56" s="1"/>
  <c r="K7" i="56" a="1"/>
  <c r="K7" i="56" s="1"/>
  <c r="J7" i="56" a="1"/>
  <c r="J7" i="56" s="1"/>
  <c r="G31" i="56" a="1"/>
  <c r="G31" i="56" s="1"/>
  <c r="G32" i="56" a="1"/>
  <c r="G32" i="56" s="1"/>
  <c r="G33" i="56" a="1"/>
  <c r="G33" i="56" s="1"/>
  <c r="G34" i="56" a="1"/>
  <c r="G34" i="56" s="1"/>
  <c r="G35" i="56" a="1"/>
  <c r="G35" i="56" s="1"/>
  <c r="G36" i="56" a="1"/>
  <c r="G36" i="56" s="1"/>
  <c r="G37" i="56" a="1"/>
  <c r="G37" i="56" s="1"/>
  <c r="G38" i="56" a="1"/>
  <c r="G38" i="56" s="1"/>
  <c r="G39" i="56" a="1"/>
  <c r="G39" i="56" s="1"/>
  <c r="G40" i="56" a="1"/>
  <c r="G40" i="56" s="1"/>
  <c r="G41" i="56" a="1"/>
  <c r="G41" i="56" s="1"/>
  <c r="F42" i="56" a="1"/>
  <c r="F42" i="56" s="1"/>
  <c r="G42" i="56" a="1"/>
  <c r="G42" i="56" s="1"/>
  <c r="G43" i="56" a="1"/>
  <c r="G43" i="56" s="1"/>
  <c r="G44" i="56" a="1"/>
  <c r="G44" i="56" s="1"/>
  <c r="G45" i="56" a="1"/>
  <c r="G45" i="56" s="1"/>
  <c r="G46" i="56" a="1"/>
  <c r="G46" i="56" s="1"/>
  <c r="G47" i="56" a="1"/>
  <c r="G47" i="56" s="1"/>
  <c r="G48" i="56" a="1"/>
  <c r="G48" i="56" s="1"/>
  <c r="G49" i="56" a="1"/>
  <c r="G49" i="56" s="1"/>
  <c r="G50" i="56" a="1"/>
  <c r="G50" i="56" s="1"/>
  <c r="G51" i="56" a="1"/>
  <c r="G51" i="56" s="1"/>
  <c r="G52" i="56" a="1"/>
  <c r="G52" i="56" s="1"/>
  <c r="G53" i="56" a="1"/>
  <c r="G53" i="56" s="1"/>
  <c r="G54" i="56" a="1"/>
  <c r="G54" i="56" s="1"/>
  <c r="G55" i="56" a="1"/>
  <c r="G55" i="56" s="1"/>
  <c r="G56" i="56" a="1"/>
  <c r="G56" i="56" s="1"/>
  <c r="G30" i="56" a="1"/>
  <c r="G30" i="56" s="1"/>
  <c r="G6" i="56" a="1"/>
  <c r="G6" i="56" s="1"/>
  <c r="G7" i="56" a="1"/>
  <c r="G7" i="56" s="1"/>
  <c r="G8" i="56" a="1"/>
  <c r="G8" i="56" s="1"/>
  <c r="G9" i="56" a="1"/>
  <c r="G9" i="56" s="1"/>
  <c r="G10" i="56" a="1"/>
  <c r="G10" i="56" s="1"/>
  <c r="G11" i="56" a="1"/>
  <c r="G11" i="56" s="1"/>
  <c r="G12" i="56" a="1"/>
  <c r="G12" i="56" s="1"/>
  <c r="G13" i="56" a="1"/>
  <c r="G13" i="56" s="1"/>
  <c r="G14" i="56" a="1"/>
  <c r="G14" i="56" s="1"/>
  <c r="G15" i="56" a="1"/>
  <c r="G15" i="56" s="1"/>
  <c r="G16" i="56" a="1"/>
  <c r="G16" i="56" s="1"/>
  <c r="G17" i="56" a="1"/>
  <c r="G17" i="56" s="1"/>
  <c r="G18" i="56" a="1"/>
  <c r="G18" i="56" s="1"/>
  <c r="G19" i="56" a="1"/>
  <c r="G19" i="56" s="1"/>
  <c r="G20" i="56" a="1"/>
  <c r="G20" i="56" s="1"/>
  <c r="G21" i="56" a="1"/>
  <c r="G21" i="56" s="1"/>
  <c r="G22" i="56" a="1"/>
  <c r="G22" i="56" s="1"/>
  <c r="G23" i="56" a="1"/>
  <c r="G23" i="56" s="1"/>
  <c r="G24" i="56" a="1"/>
  <c r="G24" i="56" s="1"/>
  <c r="G25" i="56" a="1"/>
  <c r="G25" i="56" s="1"/>
  <c r="G5" i="56" a="1"/>
  <c r="G5" i="56" s="1"/>
  <c r="C31" i="56" a="1"/>
  <c r="C31" i="56" s="1"/>
  <c r="D31" i="56" a="1"/>
  <c r="D31" i="56" s="1"/>
  <c r="D32" i="56" a="1"/>
  <c r="D32" i="56" s="1"/>
  <c r="C33" i="56" a="1"/>
  <c r="C33" i="56" s="1"/>
  <c r="D33" i="56" a="1"/>
  <c r="D33" i="56" s="1"/>
  <c r="D34" i="56" a="1"/>
  <c r="D34" i="56" s="1"/>
  <c r="C35" i="56" a="1"/>
  <c r="C35" i="56" s="1"/>
  <c r="D35" i="56" a="1"/>
  <c r="D35" i="56" s="1"/>
  <c r="D36" i="56" a="1"/>
  <c r="D36" i="56" s="1"/>
  <c r="D37" i="56" a="1"/>
  <c r="D37" i="56" s="1"/>
  <c r="D38" i="56" a="1"/>
  <c r="D38" i="56" s="1"/>
  <c r="D39" i="56" a="1"/>
  <c r="D39" i="56" s="1"/>
  <c r="D40" i="56" a="1"/>
  <c r="D40" i="56" s="1"/>
  <c r="C41" i="56" a="1"/>
  <c r="C41" i="56" s="1"/>
  <c r="D41" i="56" a="1"/>
  <c r="D41" i="56" s="1"/>
  <c r="D42" i="56" a="1"/>
  <c r="D42" i="56" s="1"/>
  <c r="D43" i="56" a="1"/>
  <c r="D43" i="56" s="1"/>
  <c r="C44" i="56" a="1"/>
  <c r="C44" i="56" s="1"/>
  <c r="D44" i="56" a="1"/>
  <c r="D44" i="56" s="1"/>
  <c r="D45" i="56" a="1"/>
  <c r="D45" i="56" s="1"/>
  <c r="C46" i="56" a="1"/>
  <c r="C46" i="56" s="1"/>
  <c r="D46" i="56" a="1"/>
  <c r="D46" i="56" s="1"/>
  <c r="D47" i="56" a="1"/>
  <c r="D47" i="56" s="1"/>
  <c r="D48" i="56" a="1"/>
  <c r="D48" i="56" s="1"/>
  <c r="D49" i="56" a="1"/>
  <c r="D49" i="56" s="1"/>
  <c r="D50" i="56" a="1"/>
  <c r="D50" i="56" s="1"/>
  <c r="D51" i="56" a="1"/>
  <c r="D51" i="56" s="1"/>
  <c r="D52" i="56" a="1"/>
  <c r="D52" i="56" s="1"/>
  <c r="D53" i="56" a="1"/>
  <c r="D53" i="56" s="1"/>
  <c r="D54" i="56" a="1"/>
  <c r="D54" i="56" s="1"/>
  <c r="C55" i="56" a="1"/>
  <c r="C55" i="56" s="1"/>
  <c r="D55" i="56" a="1"/>
  <c r="D55" i="56" s="1"/>
  <c r="D56" i="56" a="1"/>
  <c r="D56" i="56" s="1"/>
  <c r="D30" i="56" a="1"/>
  <c r="D30" i="56" s="1"/>
  <c r="C6" i="56" a="1"/>
  <c r="C6" i="56" s="1"/>
  <c r="D6" i="56" a="1"/>
  <c r="D6" i="56" s="1"/>
  <c r="D7" i="56" a="1"/>
  <c r="D7" i="56" s="1"/>
  <c r="C8" i="56" a="1"/>
  <c r="C8" i="56" s="1"/>
  <c r="D8" i="56" a="1"/>
  <c r="D8" i="56" s="1"/>
  <c r="D9" i="56" a="1"/>
  <c r="D9" i="56" s="1"/>
  <c r="D10" i="56" a="1"/>
  <c r="D10" i="56" s="1"/>
  <c r="D11" i="56" a="1"/>
  <c r="D11" i="56" s="1"/>
  <c r="D12" i="56" a="1"/>
  <c r="D12" i="56" s="1"/>
  <c r="D13" i="56" a="1"/>
  <c r="D13" i="56" s="1"/>
  <c r="D14" i="56" a="1"/>
  <c r="D14" i="56" s="1"/>
  <c r="D15" i="56" a="1"/>
  <c r="D15" i="56" s="1"/>
  <c r="D16" i="56" a="1"/>
  <c r="D16" i="56" s="1"/>
  <c r="C17" i="56" a="1"/>
  <c r="C17" i="56" s="1"/>
  <c r="D17" i="56" a="1"/>
  <c r="D17" i="56" s="1"/>
  <c r="D18" i="56" a="1"/>
  <c r="D18" i="56" s="1"/>
  <c r="C19" i="56" a="1"/>
  <c r="C19" i="56" s="1"/>
  <c r="D19" i="56" a="1"/>
  <c r="D19" i="56" s="1"/>
  <c r="D20" i="56" a="1"/>
  <c r="D20" i="56" s="1"/>
  <c r="D21" i="56" a="1"/>
  <c r="D21" i="56" s="1"/>
  <c r="C22" i="56" a="1"/>
  <c r="C22" i="56" s="1"/>
  <c r="D22" i="56" a="1"/>
  <c r="D22" i="56" s="1"/>
  <c r="C23" i="56" a="1"/>
  <c r="C23" i="56" s="1"/>
  <c r="D23" i="56" a="1"/>
  <c r="D23" i="56" s="1"/>
  <c r="C24" i="56" a="1"/>
  <c r="C24" i="56" s="1"/>
  <c r="D24" i="56" a="1"/>
  <c r="D24" i="56" s="1"/>
  <c r="C25" i="56" a="1"/>
  <c r="C25" i="56" s="1"/>
  <c r="D25" i="56" a="1"/>
  <c r="D25" i="56" s="1"/>
  <c r="D5" i="56" a="1"/>
  <c r="D5" i="56" s="1"/>
  <c r="L37" i="64" l="1"/>
  <c r="J29" i="64"/>
  <c r="F30" i="56" s="1" a="1"/>
  <c r="F30" i="56" s="1"/>
  <c r="J30" i="64"/>
  <c r="F31" i="56" s="1" a="1"/>
  <c r="F31" i="56" s="1"/>
  <c r="J31" i="64"/>
  <c r="F32" i="56" s="1" a="1"/>
  <c r="F32" i="56" s="1"/>
  <c r="J32" i="64"/>
  <c r="F33" i="56" s="1" a="1"/>
  <c r="F33" i="56" s="1"/>
  <c r="J33" i="64"/>
  <c r="F34" i="56" s="1" a="1"/>
  <c r="F34" i="56" s="1"/>
  <c r="J34" i="64"/>
  <c r="F35" i="56" s="1" a="1"/>
  <c r="F35" i="56" s="1"/>
  <c r="J35" i="64"/>
  <c r="F36" i="56" s="1" a="1"/>
  <c r="F36" i="56" s="1"/>
  <c r="J36" i="64"/>
  <c r="F37" i="56" s="1" a="1"/>
  <c r="F37" i="56" s="1"/>
  <c r="J37" i="64"/>
  <c r="F38" i="56" s="1" a="1"/>
  <c r="F38" i="56" s="1"/>
  <c r="J38" i="64"/>
  <c r="F39" i="56" s="1" a="1"/>
  <c r="F39" i="56" s="1"/>
  <c r="J39" i="64"/>
  <c r="F40" i="56" s="1" a="1"/>
  <c r="F40" i="56" s="1"/>
  <c r="J40" i="64"/>
  <c r="F41" i="56" s="1" a="1"/>
  <c r="F41" i="56" s="1"/>
  <c r="J41" i="64"/>
  <c r="F43" i="56" s="1" a="1"/>
  <c r="F43" i="56" s="1"/>
  <c r="J42" i="64"/>
  <c r="F44" i="56" s="1" a="1"/>
  <c r="F44" i="56" s="1"/>
  <c r="J43" i="64"/>
  <c r="F45" i="56" s="1" a="1"/>
  <c r="F45" i="56" s="1"/>
  <c r="J44" i="64"/>
  <c r="F46" i="56" s="1" a="1"/>
  <c r="F46" i="56" s="1"/>
  <c r="J45" i="64"/>
  <c r="F47" i="56" s="1" a="1"/>
  <c r="F47" i="56" s="1"/>
  <c r="J46" i="64"/>
  <c r="F48" i="56" s="1" a="1"/>
  <c r="F48" i="56" s="1"/>
  <c r="J47" i="64"/>
  <c r="F49" i="56" s="1" a="1"/>
  <c r="F49" i="56" s="1"/>
  <c r="J48" i="64"/>
  <c r="F50" i="56" s="1" a="1"/>
  <c r="F50" i="56" s="1"/>
  <c r="J49" i="64"/>
  <c r="F51" i="56" s="1" a="1"/>
  <c r="F51" i="56" s="1"/>
  <c r="J50" i="64"/>
  <c r="F52" i="56" s="1" a="1"/>
  <c r="F52" i="56" s="1"/>
  <c r="J51" i="64"/>
  <c r="F53" i="56" s="1" a="1"/>
  <c r="F53" i="56" s="1"/>
  <c r="J52" i="64"/>
  <c r="F54" i="56" s="1" a="1"/>
  <c r="F54" i="56" s="1"/>
  <c r="J53" i="64"/>
  <c r="F55" i="56" s="1" a="1"/>
  <c r="F55" i="56" s="1"/>
  <c r="J54" i="64"/>
  <c r="F56" i="56" s="1" a="1"/>
  <c r="F56" i="56" s="1"/>
  <c r="J28" i="64"/>
  <c r="F25" i="56" s="1" a="1"/>
  <c r="F25" i="56" s="1"/>
  <c r="J5" i="64"/>
  <c r="F6" i="56" s="1" a="1"/>
  <c r="F6" i="56" s="1"/>
  <c r="J6" i="64"/>
  <c r="F7" i="56" s="1" a="1"/>
  <c r="F7" i="56" s="1"/>
  <c r="J7" i="64"/>
  <c r="F8" i="56" s="1" a="1"/>
  <c r="F8" i="56" s="1"/>
  <c r="J8" i="64"/>
  <c r="F9" i="56" s="1" a="1"/>
  <c r="F9" i="56" s="1"/>
  <c r="J9" i="64"/>
  <c r="F10" i="56" s="1" a="1"/>
  <c r="F10" i="56" s="1"/>
  <c r="J10" i="64"/>
  <c r="F11" i="56" s="1" a="1"/>
  <c r="F11" i="56" s="1"/>
  <c r="J11" i="64"/>
  <c r="F12" i="56" s="1" a="1"/>
  <c r="F12" i="56" s="1"/>
  <c r="J12" i="64"/>
  <c r="F13" i="56" s="1" a="1"/>
  <c r="F13" i="56" s="1"/>
  <c r="J13" i="64"/>
  <c r="F14" i="56" s="1" a="1"/>
  <c r="F14" i="56" s="1"/>
  <c r="J14" i="64"/>
  <c r="F15" i="56" s="1" a="1"/>
  <c r="F15" i="56" s="1"/>
  <c r="J15" i="64"/>
  <c r="F16" i="56" s="1" a="1"/>
  <c r="F16" i="56" s="1"/>
  <c r="J16" i="64"/>
  <c r="F17" i="56" s="1" a="1"/>
  <c r="F17" i="56" s="1"/>
  <c r="J17" i="64"/>
  <c r="F18" i="56" s="1" a="1"/>
  <c r="F18" i="56" s="1"/>
  <c r="J18" i="64"/>
  <c r="F22" i="56" s="1" a="1"/>
  <c r="F22" i="56" s="1"/>
  <c r="J19" i="64"/>
  <c r="F23" i="56" s="1" a="1"/>
  <c r="F23" i="56" s="1"/>
  <c r="J20" i="64"/>
  <c r="F24" i="56" s="1" a="1"/>
  <c r="F24" i="56" s="1"/>
  <c r="J21" i="64"/>
  <c r="F19" i="56" s="1" a="1"/>
  <c r="F19" i="56" s="1"/>
  <c r="J22" i="64"/>
  <c r="F20" i="56" s="1" a="1"/>
  <c r="F20" i="56" s="1"/>
  <c r="J23" i="64"/>
  <c r="F21" i="56" s="1" a="1"/>
  <c r="F21" i="56" s="1"/>
  <c r="J4" i="64"/>
  <c r="F5" i="56" s="1" a="1"/>
  <c r="F5" i="56" s="1"/>
  <c r="J32" i="57"/>
  <c r="C43" i="56" s="1" a="1"/>
  <c r="C43" i="56" s="1"/>
  <c r="J33" i="57"/>
  <c r="C45" i="56" s="1" a="1"/>
  <c r="C45" i="56" s="1"/>
  <c r="J34" i="57"/>
  <c r="C47" i="56" s="1" a="1"/>
  <c r="C47" i="56" s="1"/>
  <c r="J35" i="57"/>
  <c r="C48" i="56" s="1" a="1"/>
  <c r="C48" i="56" s="1"/>
  <c r="J36" i="57"/>
  <c r="C49" i="56" s="1" a="1"/>
  <c r="C49" i="56" s="1"/>
  <c r="J37" i="57"/>
  <c r="C50" i="56" s="1" a="1"/>
  <c r="C50" i="56" s="1"/>
  <c r="J38" i="57"/>
  <c r="C51" i="56" s="1" a="1"/>
  <c r="C51" i="56" s="1"/>
  <c r="J39" i="57"/>
  <c r="C52" i="56" s="1" a="1"/>
  <c r="C52" i="56" s="1"/>
  <c r="J40" i="57"/>
  <c r="C53" i="56" s="1" a="1"/>
  <c r="C53" i="56" s="1"/>
  <c r="J41" i="57"/>
  <c r="C54" i="56" s="1" a="1"/>
  <c r="C54" i="56" s="1"/>
  <c r="J42" i="57"/>
  <c r="C56" i="56" s="1" a="1"/>
  <c r="C56" i="56" s="1"/>
  <c r="J31" i="57"/>
  <c r="C42" i="56" s="1" a="1"/>
  <c r="C42" i="56" s="1"/>
  <c r="J5" i="57"/>
  <c r="C7" i="56" s="1" a="1"/>
  <c r="C7" i="56" s="1"/>
  <c r="J6" i="57"/>
  <c r="C9" i="56" s="1" a="1"/>
  <c r="C9" i="56" s="1"/>
  <c r="J7" i="57"/>
  <c r="C10" i="56" s="1" a="1"/>
  <c r="C10" i="56" s="1"/>
  <c r="J8" i="57"/>
  <c r="C11" i="56" s="1" a="1"/>
  <c r="C11" i="56" s="1"/>
  <c r="J9" i="57"/>
  <c r="C12" i="56" s="1" a="1"/>
  <c r="C12" i="56" s="1"/>
  <c r="J10" i="57"/>
  <c r="C13" i="56" s="1" a="1"/>
  <c r="C13" i="56" s="1"/>
  <c r="J11" i="57"/>
  <c r="C14" i="56" s="1" a="1"/>
  <c r="C14" i="56" s="1"/>
  <c r="J12" i="57"/>
  <c r="C15" i="56" s="1" a="1"/>
  <c r="C15" i="56" s="1"/>
  <c r="J13" i="57"/>
  <c r="C16" i="56" s="1" a="1"/>
  <c r="C16" i="56" s="1"/>
  <c r="J14" i="57"/>
  <c r="C18" i="56" s="1" a="1"/>
  <c r="C18" i="56" s="1"/>
  <c r="J15" i="57"/>
  <c r="C20" i="56" s="1" a="1"/>
  <c r="C20" i="56" s="1"/>
  <c r="J16" i="57"/>
  <c r="C21" i="56" s="1" a="1"/>
  <c r="C21" i="56" s="1"/>
  <c r="J17" i="57"/>
  <c r="C30" i="56" s="1" a="1"/>
  <c r="C30" i="56" s="1"/>
  <c r="J18" i="57"/>
  <c r="C32" i="56" s="1" a="1"/>
  <c r="C32" i="56" s="1"/>
  <c r="J19" i="57"/>
  <c r="C34" i="56" s="1" a="1"/>
  <c r="C34" i="56" s="1"/>
  <c r="J20" i="57"/>
  <c r="C36" i="56" s="1" a="1"/>
  <c r="C36" i="56" s="1"/>
  <c r="J21" i="57"/>
  <c r="C37" i="56" s="1" a="1"/>
  <c r="C37" i="56" s="1"/>
  <c r="J22" i="57"/>
  <c r="C38" i="56" s="1" a="1"/>
  <c r="C38" i="56" s="1"/>
  <c r="J23" i="57"/>
  <c r="C39" i="56" s="1" a="1"/>
  <c r="C39" i="56" s="1"/>
  <c r="J24" i="57"/>
  <c r="C40" i="56" s="1" a="1"/>
  <c r="C40" i="56" s="1"/>
  <c r="J25" i="57"/>
  <c r="J4" i="57"/>
  <c r="C5" i="56" s="1" a="1"/>
  <c r="C5" i="56" s="1"/>
  <c r="L15" i="64"/>
  <c r="E116" i="70"/>
  <c r="G116" i="70" s="1"/>
  <c r="D42" i="70"/>
  <c r="B42" i="70"/>
  <c r="E50" i="70"/>
  <c r="G50" i="70" s="1"/>
  <c r="E34" i="70"/>
  <c r="G34" i="70" s="1"/>
  <c r="B9" i="70"/>
  <c r="E9" i="70" s="1"/>
  <c r="G9" i="70" s="1"/>
  <c r="D8" i="70"/>
  <c r="B8" i="70"/>
  <c r="E112" i="70"/>
  <c r="G112" i="70" s="1"/>
  <c r="E113" i="70"/>
  <c r="G113" i="70" s="1"/>
  <c r="E114" i="70"/>
  <c r="G114" i="70" s="1"/>
  <c r="E115" i="70"/>
  <c r="G115" i="70" s="1"/>
  <c r="E117" i="70"/>
  <c r="G117" i="70" s="1"/>
  <c r="E118" i="70"/>
  <c r="G118" i="70" s="1"/>
  <c r="E119" i="70"/>
  <c r="G119" i="70" s="1"/>
  <c r="E120" i="70"/>
  <c r="G120" i="70" s="1"/>
  <c r="E121" i="70"/>
  <c r="G121" i="70" s="1"/>
  <c r="E122" i="70"/>
  <c r="G122" i="70" s="1"/>
  <c r="E123" i="70"/>
  <c r="G123" i="70" s="1"/>
  <c r="E124" i="70"/>
  <c r="G124" i="70" s="1"/>
  <c r="E125" i="70"/>
  <c r="G125" i="70" s="1"/>
  <c r="E126" i="70"/>
  <c r="G126" i="70" s="1"/>
  <c r="E127" i="70"/>
  <c r="G127" i="70" s="1"/>
  <c r="E128" i="70"/>
  <c r="G128" i="70" s="1"/>
  <c r="E129" i="70"/>
  <c r="G129" i="70" s="1"/>
  <c r="E130" i="70"/>
  <c r="G130" i="70" s="1"/>
  <c r="E131" i="70"/>
  <c r="G131" i="70" s="1"/>
  <c r="E132" i="70"/>
  <c r="G132" i="70" s="1"/>
  <c r="E111" i="70"/>
  <c r="G111" i="70" s="1"/>
  <c r="E70" i="70"/>
  <c r="G70" i="70" s="1"/>
  <c r="E71" i="70"/>
  <c r="G71" i="70" s="1"/>
  <c r="E72" i="70"/>
  <c r="G72" i="70" s="1"/>
  <c r="E73" i="70"/>
  <c r="G73" i="70" s="1"/>
  <c r="E74" i="70"/>
  <c r="G74" i="70" s="1"/>
  <c r="E75" i="70"/>
  <c r="G75" i="70" s="1"/>
  <c r="E76" i="70"/>
  <c r="G76" i="70" s="1"/>
  <c r="E77" i="70"/>
  <c r="G77" i="70" s="1"/>
  <c r="E78" i="70"/>
  <c r="G78" i="70" s="1"/>
  <c r="E79" i="70"/>
  <c r="G79" i="70" s="1"/>
  <c r="E80" i="70"/>
  <c r="G80" i="70" s="1"/>
  <c r="E81" i="70"/>
  <c r="G81" i="70" s="1"/>
  <c r="E82" i="70"/>
  <c r="G82" i="70" s="1"/>
  <c r="E83" i="70"/>
  <c r="G83" i="70" s="1"/>
  <c r="E84" i="70"/>
  <c r="G84" i="70" s="1"/>
  <c r="E85" i="70"/>
  <c r="G85" i="70" s="1"/>
  <c r="E86" i="70"/>
  <c r="G86" i="70" s="1"/>
  <c r="E87" i="70"/>
  <c r="G87" i="70" s="1"/>
  <c r="E88" i="70"/>
  <c r="G88" i="70" s="1"/>
  <c r="E89" i="70"/>
  <c r="G89" i="70" s="1"/>
  <c r="E90" i="70"/>
  <c r="G90" i="70" s="1"/>
  <c r="E91" i="70"/>
  <c r="G91" i="70" s="1"/>
  <c r="E92" i="70"/>
  <c r="G92" i="70" s="1"/>
  <c r="E93" i="70"/>
  <c r="G93" i="70" s="1"/>
  <c r="E94" i="70"/>
  <c r="G94" i="70" s="1"/>
  <c r="E95" i="70"/>
  <c r="G95" i="70" s="1"/>
  <c r="E96" i="70"/>
  <c r="G96" i="70" s="1"/>
  <c r="E97" i="70"/>
  <c r="G97" i="70" s="1"/>
  <c r="E98" i="70"/>
  <c r="G98" i="70" s="1"/>
  <c r="E99" i="70"/>
  <c r="G99" i="70" s="1"/>
  <c r="E100" i="70"/>
  <c r="G100" i="70" s="1"/>
  <c r="E104" i="70"/>
  <c r="G104" i="70" s="1"/>
  <c r="E101" i="70"/>
  <c r="G101" i="70" s="1"/>
  <c r="E102" i="70"/>
  <c r="G102" i="70" s="1"/>
  <c r="E103" i="70"/>
  <c r="G103" i="70" s="1"/>
  <c r="E105" i="70"/>
  <c r="G105" i="70" s="1"/>
  <c r="E106" i="70"/>
  <c r="G106" i="70" s="1"/>
  <c r="E107" i="70"/>
  <c r="G107" i="70" s="1"/>
  <c r="E108" i="70"/>
  <c r="G108" i="70" s="1"/>
  <c r="E69" i="70"/>
  <c r="G69" i="70" s="1"/>
  <c r="E65" i="70"/>
  <c r="G65" i="70" s="1"/>
  <c r="E63" i="70"/>
  <c r="G63" i="70" s="1"/>
  <c r="E64" i="70"/>
  <c r="G64" i="70" s="1"/>
  <c r="E62" i="70"/>
  <c r="G62" i="70" s="1"/>
  <c r="E61" i="70"/>
  <c r="G61" i="70" s="1"/>
  <c r="E60" i="70"/>
  <c r="G60" i="70" s="1"/>
  <c r="E55" i="70"/>
  <c r="G55" i="70" s="1"/>
  <c r="E56" i="70"/>
  <c r="G56" i="70" s="1"/>
  <c r="E57" i="70"/>
  <c r="G57" i="70" s="1"/>
  <c r="E54" i="70"/>
  <c r="G54" i="70" s="1"/>
  <c r="E53" i="70"/>
  <c r="G53" i="70" s="1"/>
  <c r="E49" i="70"/>
  <c r="G49" i="70" s="1"/>
  <c r="E44" i="70"/>
  <c r="G44" i="70" s="1"/>
  <c r="E43" i="70"/>
  <c r="G43" i="70" s="1"/>
  <c r="E30" i="70"/>
  <c r="G30" i="70" s="1"/>
  <c r="E31" i="70"/>
  <c r="G31" i="70" s="1"/>
  <c r="E32" i="70"/>
  <c r="G32" i="70" s="1"/>
  <c r="E33" i="70"/>
  <c r="G33" i="70" s="1"/>
  <c r="E35" i="70"/>
  <c r="G35" i="70" s="1"/>
  <c r="E36" i="70"/>
  <c r="G36" i="70" s="1"/>
  <c r="E37" i="70"/>
  <c r="G37" i="70" s="1"/>
  <c r="E38" i="70"/>
  <c r="G38" i="70" s="1"/>
  <c r="E39" i="70"/>
  <c r="G39" i="70" s="1"/>
  <c r="E29" i="70"/>
  <c r="G29" i="70" s="1"/>
  <c r="E7" i="70"/>
  <c r="G7" i="70" s="1"/>
  <c r="E10" i="70"/>
  <c r="G10" i="70" s="1"/>
  <c r="E11" i="70"/>
  <c r="G11" i="70" s="1"/>
  <c r="E12" i="70"/>
  <c r="G12" i="70" s="1"/>
  <c r="E13" i="70"/>
  <c r="G13" i="70" s="1"/>
  <c r="E14" i="70"/>
  <c r="G14" i="70" s="1"/>
  <c r="E15" i="70"/>
  <c r="G15" i="70" s="1"/>
  <c r="E16" i="70"/>
  <c r="G16" i="70" s="1"/>
  <c r="E17" i="70"/>
  <c r="G17" i="70" s="1"/>
  <c r="E18" i="70"/>
  <c r="G18" i="70" s="1"/>
  <c r="E19" i="70"/>
  <c r="G19" i="70" s="1"/>
  <c r="E20" i="70"/>
  <c r="G20" i="70" s="1"/>
  <c r="E21" i="70"/>
  <c r="G21" i="70" s="1"/>
  <c r="E22" i="70"/>
  <c r="G22" i="70" s="1"/>
  <c r="E23" i="70"/>
  <c r="G23" i="70" s="1"/>
  <c r="E24" i="70"/>
  <c r="G24" i="70" s="1"/>
  <c r="E25" i="70"/>
  <c r="G25" i="70" s="1"/>
  <c r="E26" i="70"/>
  <c r="G26" i="70" s="1"/>
  <c r="E6" i="70"/>
  <c r="G6" i="70" s="1"/>
  <c r="E8" i="70" l="1"/>
  <c r="G8" i="70" s="1"/>
  <c r="G42" i="70"/>
  <c r="E42" i="70"/>
  <c r="E4" i="61" l="1"/>
  <c r="F4" i="61" s="1"/>
  <c r="E5" i="61"/>
  <c r="F5" i="61"/>
  <c r="E6" i="61"/>
  <c r="F6" i="61" s="1"/>
  <c r="E7" i="61"/>
  <c r="F7" i="61" s="1"/>
  <c r="E8" i="61"/>
  <c r="F8" i="61" s="1"/>
  <c r="B9" i="61"/>
  <c r="C9" i="61"/>
  <c r="D9" i="61"/>
  <c r="E11" i="61"/>
  <c r="F11" i="61"/>
  <c r="E12" i="61"/>
  <c r="F12" i="61"/>
  <c r="E13" i="61"/>
  <c r="F13" i="61"/>
  <c r="E9" i="61" l="1"/>
  <c r="F9" i="61"/>
  <c r="I56" i="65"/>
  <c r="E29" i="59"/>
  <c r="I54" i="58" l="1"/>
  <c r="E12" i="66"/>
  <c r="D35" i="50"/>
  <c r="D31" i="50"/>
  <c r="D24" i="50"/>
  <c r="D13" i="50"/>
  <c r="D25" i="50" s="1"/>
  <c r="F24" i="59"/>
  <c r="D37" i="75"/>
  <c r="E37" i="75"/>
  <c r="C37" i="75"/>
  <c r="H365" i="65"/>
  <c r="I361" i="65"/>
  <c r="H359" i="65"/>
  <c r="H358" i="65"/>
  <c r="H357" i="65"/>
  <c r="H355" i="65"/>
  <c r="H353" i="65"/>
  <c r="H151" i="65"/>
  <c r="I143" i="65"/>
  <c r="I87" i="65"/>
  <c r="H47" i="65"/>
  <c r="H12" i="65"/>
  <c r="H217" i="58"/>
  <c r="D40" i="72"/>
  <c r="E40" i="72"/>
  <c r="F40" i="72"/>
  <c r="G40" i="72"/>
  <c r="H40" i="72"/>
  <c r="I40" i="72"/>
  <c r="J40" i="72"/>
  <c r="K40" i="72"/>
  <c r="L40" i="72"/>
  <c r="C40" i="72"/>
  <c r="D36" i="50" l="1"/>
  <c r="H218" i="58"/>
  <c r="H165" i="65"/>
  <c r="H354" i="65"/>
  <c r="H88" i="65"/>
  <c r="H356" i="65"/>
  <c r="H360" i="65"/>
  <c r="H364" i="65"/>
  <c r="H11" i="65"/>
  <c r="H13" i="65"/>
  <c r="D9" i="44"/>
  <c r="D6" i="36"/>
  <c r="D7" i="36"/>
  <c r="D8" i="36"/>
  <c r="D9" i="36"/>
  <c r="D10" i="36"/>
  <c r="D11" i="36"/>
  <c r="D12" i="36"/>
  <c r="D13" i="36"/>
  <c r="D14" i="36"/>
  <c r="D15" i="36"/>
  <c r="D16" i="36"/>
  <c r="D17" i="36"/>
  <c r="D18" i="36"/>
  <c r="D5" i="36"/>
  <c r="L38" i="72" l="1"/>
  <c r="K38" i="72"/>
  <c r="J38" i="72"/>
  <c r="I38" i="72"/>
  <c r="H38" i="72"/>
  <c r="G38" i="72"/>
  <c r="F38" i="72"/>
  <c r="E38" i="72"/>
  <c r="D38" i="72"/>
  <c r="C38" i="72"/>
  <c r="E19" i="36" l="1"/>
  <c r="L55" i="64"/>
  <c r="D61" i="74" l="1"/>
  <c r="E61" i="74"/>
  <c r="F61" i="74"/>
  <c r="G61" i="74"/>
  <c r="H61" i="74"/>
  <c r="I61" i="74"/>
  <c r="J61" i="74"/>
  <c r="K61" i="74"/>
  <c r="L61" i="74"/>
  <c r="C61" i="74"/>
  <c r="H45" i="58" l="1"/>
  <c r="H89" i="58"/>
  <c r="H46" i="58"/>
  <c r="H87" i="58"/>
  <c r="H88" i="58"/>
  <c r="H50" i="58"/>
  <c r="H72" i="58"/>
  <c r="H73" i="58"/>
  <c r="H43" i="58"/>
  <c r="H44" i="58"/>
  <c r="L43" i="57"/>
  <c r="J79" i="71" l="1"/>
  <c r="I79" i="71"/>
  <c r="K79" i="71" s="1"/>
  <c r="G79" i="71"/>
  <c r="F79" i="71"/>
  <c r="H79" i="71" s="1"/>
  <c r="D79" i="71"/>
  <c r="C79" i="71"/>
  <c r="E79" i="71" s="1"/>
  <c r="I474" i="65" l="1"/>
  <c r="I472" i="65"/>
  <c r="I460" i="65"/>
  <c r="I455" i="65"/>
  <c r="I449" i="65"/>
  <c r="I437" i="65"/>
  <c r="I433" i="65"/>
  <c r="I432" i="65" a="1"/>
  <c r="I432" i="65" s="1"/>
  <c r="I431" i="65" s="1"/>
  <c r="I424" i="65"/>
  <c r="I420" i="65"/>
  <c r="I410" i="65"/>
  <c r="I396" i="65"/>
  <c r="I376" i="65"/>
  <c r="I366" i="65"/>
  <c r="I348" i="65"/>
  <c r="I344" i="65"/>
  <c r="I322" i="65"/>
  <c r="I318" i="65"/>
  <c r="I308" i="65"/>
  <c r="I281" i="65"/>
  <c r="I276" i="65"/>
  <c r="I257" i="65"/>
  <c r="I251" i="65"/>
  <c r="I234" i="65"/>
  <c r="I229" i="65"/>
  <c r="I226" i="65"/>
  <c r="I222" i="65"/>
  <c r="I213" i="65"/>
  <c r="I206" i="65"/>
  <c r="I189" i="65"/>
  <c r="I181" i="65"/>
  <c r="I176" i="65"/>
  <c r="I173" i="65"/>
  <c r="I161" i="65"/>
  <c r="I152" i="65"/>
  <c r="I131" i="65"/>
  <c r="I126" i="65"/>
  <c r="I109" i="65"/>
  <c r="I101" i="65"/>
  <c r="I97" i="65"/>
  <c r="I73" i="65"/>
  <c r="I63" i="65"/>
  <c r="I43" i="65"/>
  <c r="I27" i="65"/>
  <c r="I6" i="65"/>
  <c r="I220" i="58"/>
  <c r="I208" i="58"/>
  <c r="I201" i="58"/>
  <c r="I198" i="58"/>
  <c r="I195" i="58"/>
  <c r="I188" i="58"/>
  <c r="I185" i="58"/>
  <c r="I184" i="58" s="1"/>
  <c r="I181" i="58"/>
  <c r="I172" i="58"/>
  <c r="I166" i="58"/>
  <c r="I149" i="58"/>
  <c r="I99" i="58"/>
  <c r="I38" i="58"/>
  <c r="I31" i="58"/>
  <c r="I29" i="58"/>
  <c r="I26" i="58"/>
  <c r="I22" i="58" s="1"/>
  <c r="I11" i="58" a="1"/>
  <c r="I11" i="58" s="1"/>
  <c r="I10" i="58" s="1"/>
  <c r="I6" i="58"/>
  <c r="C15" i="53"/>
  <c r="C9" i="53"/>
  <c r="I5" i="65" l="1"/>
  <c r="I233" i="65"/>
  <c r="I98" i="58"/>
  <c r="I347" i="65"/>
  <c r="C23" i="53"/>
  <c r="I165" i="58"/>
  <c r="I436" i="65"/>
  <c r="I100" i="65"/>
  <c r="I5" i="58"/>
  <c r="I175" i="65"/>
  <c r="I187" i="58"/>
  <c r="I28" i="58"/>
  <c r="I200" i="58"/>
  <c r="I423" i="65"/>
  <c r="I223" i="58" l="1"/>
  <c r="I479" i="65"/>
  <c r="L59" i="74"/>
  <c r="K59" i="74"/>
  <c r="J59" i="74"/>
  <c r="I59" i="74"/>
  <c r="H59" i="74"/>
  <c r="G59" i="74"/>
  <c r="F59" i="74"/>
  <c r="E59" i="74"/>
  <c r="D59" i="74"/>
  <c r="C59" i="74"/>
  <c r="L58" i="74"/>
  <c r="K58" i="74"/>
  <c r="J58" i="74"/>
  <c r="I58" i="74"/>
  <c r="H58" i="74"/>
  <c r="G58" i="74"/>
  <c r="F58" i="74"/>
  <c r="E58" i="74"/>
  <c r="D58" i="74"/>
  <c r="C58" i="74"/>
  <c r="J77" i="71"/>
  <c r="I77" i="71"/>
  <c r="G77" i="71"/>
  <c r="F77" i="71"/>
  <c r="H77" i="71" s="1"/>
  <c r="D77" i="71"/>
  <c r="C77" i="71"/>
  <c r="J76" i="71"/>
  <c r="I76" i="71"/>
  <c r="G76" i="71"/>
  <c r="F76" i="71"/>
  <c r="D76" i="71"/>
  <c r="C76" i="71"/>
  <c r="K76" i="71" l="1"/>
  <c r="H76" i="71"/>
  <c r="E77" i="71"/>
  <c r="K77" i="71"/>
  <c r="E76" i="71"/>
  <c r="D55" i="64"/>
  <c r="F55" i="64"/>
  <c r="K55" i="64"/>
  <c r="G435" i="65" a="1"/>
  <c r="G435" i="65" s="1"/>
  <c r="F435" i="65" a="1"/>
  <c r="F435" i="65" s="1"/>
  <c r="G432" i="65" a="1"/>
  <c r="G432" i="65" s="1"/>
  <c r="F432" i="65" a="1"/>
  <c r="F432" i="65" s="1"/>
  <c r="G361" i="65"/>
  <c r="F361" i="65"/>
  <c r="G349" i="65" a="1"/>
  <c r="G349" i="65" s="1"/>
  <c r="F349" i="65" a="1"/>
  <c r="F349" i="65" s="1"/>
  <c r="F343" i="65" a="1"/>
  <c r="F343" i="65" s="1"/>
  <c r="G343" i="65" a="1"/>
  <c r="G343" i="65" s="1"/>
  <c r="F310" i="65" a="1"/>
  <c r="F310" i="65" s="1"/>
  <c r="G310" i="65" a="1"/>
  <c r="G310" i="65" s="1"/>
  <c r="F311" i="65" a="1"/>
  <c r="F311" i="65" s="1"/>
  <c r="G311" i="65" a="1"/>
  <c r="G311" i="65" s="1"/>
  <c r="F312" i="65" a="1"/>
  <c r="F312" i="65" s="1"/>
  <c r="G312" i="65" a="1"/>
  <c r="G312" i="65" s="1"/>
  <c r="F313" i="65" a="1"/>
  <c r="F313" i="65" s="1"/>
  <c r="G313" i="65" a="1"/>
  <c r="G313" i="65" s="1"/>
  <c r="F314" i="65" a="1"/>
  <c r="F314" i="65" s="1"/>
  <c r="G314" i="65" a="1"/>
  <c r="G314" i="65" s="1"/>
  <c r="F316" i="65" a="1"/>
  <c r="F316" i="65" s="1"/>
  <c r="G316" i="65" a="1"/>
  <c r="G316" i="65" s="1"/>
  <c r="F317" i="65" a="1"/>
  <c r="F317" i="65" s="1"/>
  <c r="G317" i="65" a="1"/>
  <c r="G317" i="65" s="1"/>
  <c r="G309" i="65" a="1"/>
  <c r="G309" i="65" s="1"/>
  <c r="F309" i="65" a="1"/>
  <c r="F309" i="65" s="1"/>
  <c r="F254" i="65" a="1"/>
  <c r="F254" i="65" s="1"/>
  <c r="G254" i="65" a="1"/>
  <c r="G254" i="65" s="1"/>
  <c r="F255" i="65" a="1"/>
  <c r="F255" i="65" s="1"/>
  <c r="G255" i="65" a="1"/>
  <c r="G255" i="65" s="1"/>
  <c r="F256" i="65" a="1"/>
  <c r="F256" i="65" s="1"/>
  <c r="G256" i="65" a="1"/>
  <c r="G256" i="65" s="1"/>
  <c r="G252" i="65" a="1"/>
  <c r="G252" i="65" s="1"/>
  <c r="F252" i="65" a="1"/>
  <c r="F252" i="65" s="1"/>
  <c r="F250" i="65" a="1"/>
  <c r="F250" i="65" s="1"/>
  <c r="G250" i="65" a="1"/>
  <c r="G250" i="65" s="1"/>
  <c r="F143" i="65"/>
  <c r="F87" i="65"/>
  <c r="F85" i="65" a="1"/>
  <c r="F85" i="65" s="1"/>
  <c r="G85" i="65" a="1"/>
  <c r="G85" i="65" s="1"/>
  <c r="G196" i="58" a="1"/>
  <c r="G196" i="58" s="1"/>
  <c r="F196" i="58" a="1"/>
  <c r="F196" i="58" s="1"/>
  <c r="G182" i="58" a="1"/>
  <c r="G182" i="58" s="1"/>
  <c r="F182" i="58" a="1"/>
  <c r="F182" i="58" s="1"/>
  <c r="F13" i="58" a="1"/>
  <c r="F13" i="58" s="1"/>
  <c r="G13" i="58" a="1"/>
  <c r="G13" i="58" s="1"/>
  <c r="F14" i="58" a="1"/>
  <c r="F14" i="58" s="1"/>
  <c r="G14" i="58" a="1"/>
  <c r="G14" i="58" s="1"/>
  <c r="G12" i="58" a="1"/>
  <c r="G12" i="58" s="1"/>
  <c r="F12" i="58" a="1"/>
  <c r="F12" i="58" s="1"/>
  <c r="G54" i="58" l="1"/>
  <c r="F54" i="58"/>
  <c r="G87" i="65"/>
  <c r="G143" i="65"/>
  <c r="C43" i="57"/>
  <c r="I55" i="64"/>
  <c r="I43" i="57"/>
  <c r="H55" i="64"/>
  <c r="E55" i="64"/>
  <c r="C55" i="64"/>
  <c r="G55" i="64"/>
  <c r="H43" i="57"/>
  <c r="K43" i="57"/>
  <c r="F43" i="57"/>
  <c r="D43" i="57"/>
  <c r="G43" i="57"/>
  <c r="E43" i="57"/>
  <c r="D57" i="56"/>
  <c r="J57" i="56"/>
  <c r="G57" i="56"/>
  <c r="K57" i="56"/>
  <c r="C57" i="56"/>
  <c r="F57" i="56"/>
  <c r="F110" i="70"/>
  <c r="D110" i="70"/>
  <c r="C110" i="70"/>
  <c r="B110" i="70"/>
  <c r="F68" i="70"/>
  <c r="D68" i="70"/>
  <c r="C68" i="70"/>
  <c r="B68" i="70"/>
  <c r="F59" i="70"/>
  <c r="D59" i="70"/>
  <c r="C59" i="70"/>
  <c r="B59" i="70"/>
  <c r="G52" i="70"/>
  <c r="F52" i="70"/>
  <c r="E52" i="70"/>
  <c r="D52" i="70"/>
  <c r="C52" i="70"/>
  <c r="B52" i="70"/>
  <c r="E40" i="70"/>
  <c r="G40" i="70" s="1"/>
  <c r="F28" i="70"/>
  <c r="D28" i="70"/>
  <c r="C28" i="70"/>
  <c r="B28" i="70"/>
  <c r="E5" i="70"/>
  <c r="F5" i="70"/>
  <c r="D5" i="70"/>
  <c r="C5" i="70"/>
  <c r="B5" i="70"/>
  <c r="E28" i="70" l="1"/>
  <c r="C67" i="70"/>
  <c r="F67" i="70"/>
  <c r="F133" i="70" s="1"/>
  <c r="D67" i="70"/>
  <c r="D133" i="70" s="1"/>
  <c r="B67" i="70"/>
  <c r="B133" i="70" s="1"/>
  <c r="C133" i="70"/>
  <c r="G5" i="70"/>
  <c r="G59" i="70"/>
  <c r="G28" i="70"/>
  <c r="G68" i="70"/>
  <c r="G110" i="70"/>
  <c r="E59" i="70"/>
  <c r="E110" i="70"/>
  <c r="E68" i="70"/>
  <c r="E67" i="70" l="1"/>
  <c r="E133" i="70" s="1"/>
  <c r="G67" i="70"/>
  <c r="G133" i="70" s="1"/>
  <c r="H148" i="58" l="1"/>
  <c r="E13" i="67"/>
  <c r="D13" i="67"/>
  <c r="E7" i="59" l="1"/>
  <c r="G11" i="58" a="1"/>
  <c r="G11" i="58" s="1"/>
  <c r="F11" i="58" a="1"/>
  <c r="F11" i="58" s="1"/>
  <c r="F99" i="58" l="1"/>
  <c r="G99" i="58"/>
  <c r="H147" i="58"/>
  <c r="E6" i="59"/>
  <c r="H469" i="65"/>
  <c r="E5" i="59"/>
  <c r="H243" i="65"/>
  <c r="G433" i="65"/>
  <c r="H470" i="65"/>
  <c r="G437" i="65"/>
  <c r="G318" i="65"/>
  <c r="H391" i="65"/>
  <c r="F433" i="65"/>
  <c r="H434" i="65"/>
  <c r="H321" i="65"/>
  <c r="F318" i="65"/>
  <c r="H319" i="65"/>
  <c r="H448" i="65"/>
  <c r="F437" i="65"/>
  <c r="H119" i="58"/>
  <c r="H118" i="58"/>
  <c r="D38" i="59" l="1"/>
  <c r="G188" i="58" l="1"/>
  <c r="G195" i="58"/>
  <c r="F195" i="58"/>
  <c r="E13" i="62" l="1"/>
  <c r="E12" i="68" l="1"/>
  <c r="D12" i="68"/>
  <c r="E13" i="66"/>
  <c r="D13" i="66"/>
  <c r="H478" i="65"/>
  <c r="H477" i="65"/>
  <c r="H476" i="65"/>
  <c r="H475" i="65"/>
  <c r="G474" i="65"/>
  <c r="F474" i="65"/>
  <c r="H473" i="65"/>
  <c r="G472" i="65"/>
  <c r="F472" i="65"/>
  <c r="H471" i="65"/>
  <c r="H468" i="65"/>
  <c r="H467" i="65"/>
  <c r="H466" i="65"/>
  <c r="H465" i="65"/>
  <c r="H464" i="65"/>
  <c r="H463" i="65"/>
  <c r="H462" i="65"/>
  <c r="H461" i="65"/>
  <c r="G460" i="65"/>
  <c r="F460" i="65"/>
  <c r="H459" i="65"/>
  <c r="H458" i="65"/>
  <c r="H457" i="65"/>
  <c r="H456" i="65"/>
  <c r="G455" i="65"/>
  <c r="F455" i="65"/>
  <c r="H454" i="65"/>
  <c r="H453" i="65"/>
  <c r="H452" i="65"/>
  <c r="H451" i="65"/>
  <c r="H450" i="65"/>
  <c r="G449" i="65"/>
  <c r="F449" i="65"/>
  <c r="H447" i="65"/>
  <c r="H446" i="65"/>
  <c r="H445" i="65"/>
  <c r="H444" i="65"/>
  <c r="H443" i="65"/>
  <c r="H442" i="65"/>
  <c r="H441" i="65"/>
  <c r="H440" i="65"/>
  <c r="H439" i="65"/>
  <c r="H438" i="65"/>
  <c r="H435" i="65"/>
  <c r="H433" i="65"/>
  <c r="H432" i="65"/>
  <c r="G431" i="65"/>
  <c r="F431" i="65"/>
  <c r="H430" i="65"/>
  <c r="H429" i="65"/>
  <c r="H428" i="65"/>
  <c r="H427" i="65"/>
  <c r="H426" i="65"/>
  <c r="H425" i="65"/>
  <c r="G424" i="65"/>
  <c r="F424" i="65"/>
  <c r="H422" i="65"/>
  <c r="H421" i="65"/>
  <c r="G420" i="65"/>
  <c r="F420" i="65"/>
  <c r="H419" i="65"/>
  <c r="H418" i="65"/>
  <c r="H417" i="65"/>
  <c r="H416" i="65"/>
  <c r="H415" i="65"/>
  <c r="H414" i="65"/>
  <c r="H413" i="65"/>
  <c r="H412" i="65"/>
  <c r="H411" i="65"/>
  <c r="G410" i="65"/>
  <c r="F410" i="65"/>
  <c r="H409" i="65"/>
  <c r="H408" i="65"/>
  <c r="H407" i="65"/>
  <c r="H406" i="65"/>
  <c r="H405" i="65"/>
  <c r="H404" i="65"/>
  <c r="H403" i="65"/>
  <c r="H402" i="65"/>
  <c r="H401" i="65"/>
  <c r="H400" i="65"/>
  <c r="H399" i="65"/>
  <c r="H398" i="65"/>
  <c r="H397" i="65"/>
  <c r="G396" i="65"/>
  <c r="F396" i="65"/>
  <c r="H395" i="65"/>
  <c r="H394" i="65"/>
  <c r="H393" i="65"/>
  <c r="H392" i="65"/>
  <c r="H390" i="65"/>
  <c r="H389" i="65"/>
  <c r="H388" i="65"/>
  <c r="H387" i="65"/>
  <c r="H386" i="65"/>
  <c r="H385" i="65"/>
  <c r="H384" i="65"/>
  <c r="H383" i="65"/>
  <c r="H382" i="65"/>
  <c r="H381" i="65"/>
  <c r="H380" i="65"/>
  <c r="H379" i="65"/>
  <c r="H378" i="65"/>
  <c r="H377" i="65"/>
  <c r="G376" i="65"/>
  <c r="F376" i="65"/>
  <c r="H375" i="65"/>
  <c r="H374" i="65"/>
  <c r="H373" i="65"/>
  <c r="H372" i="65"/>
  <c r="H371" i="65"/>
  <c r="H370" i="65"/>
  <c r="H369" i="65"/>
  <c r="H368" i="65"/>
  <c r="H367" i="65"/>
  <c r="G366" i="65"/>
  <c r="F366" i="65"/>
  <c r="H363" i="65"/>
  <c r="H362" i="65"/>
  <c r="H352" i="65"/>
  <c r="H351" i="65"/>
  <c r="H350" i="65"/>
  <c r="H349" i="65"/>
  <c r="G348" i="65"/>
  <c r="F348" i="65"/>
  <c r="H346" i="65"/>
  <c r="H345" i="65"/>
  <c r="G344" i="65"/>
  <c r="F344" i="65"/>
  <c r="H343" i="65"/>
  <c r="H342" i="65"/>
  <c r="H341" i="65"/>
  <c r="H340" i="65"/>
  <c r="H339" i="65"/>
  <c r="H338" i="65"/>
  <c r="H337" i="65"/>
  <c r="H336" i="65"/>
  <c r="H335" i="65"/>
  <c r="H334" i="65"/>
  <c r="H333" i="65"/>
  <c r="H332" i="65"/>
  <c r="H331" i="65"/>
  <c r="H330" i="65"/>
  <c r="H329" i="65"/>
  <c r="H328" i="65"/>
  <c r="H327" i="65"/>
  <c r="H326" i="65"/>
  <c r="H325" i="65"/>
  <c r="H324" i="65"/>
  <c r="H323" i="65"/>
  <c r="G322" i="65"/>
  <c r="F322" i="65"/>
  <c r="H320" i="65"/>
  <c r="H317" i="65"/>
  <c r="H316" i="65"/>
  <c r="H315" i="65"/>
  <c r="H314" i="65"/>
  <c r="H313" i="65"/>
  <c r="H312" i="65"/>
  <c r="H311" i="65"/>
  <c r="H310" i="65"/>
  <c r="H309" i="65"/>
  <c r="G308" i="65"/>
  <c r="F308" i="65"/>
  <c r="H307" i="65"/>
  <c r="H306" i="65"/>
  <c r="H305" i="65"/>
  <c r="H304" i="65"/>
  <c r="H303" i="65"/>
  <c r="H302" i="65"/>
  <c r="H301" i="65"/>
  <c r="H300" i="65"/>
  <c r="H299" i="65"/>
  <c r="H298" i="65"/>
  <c r="H297" i="65"/>
  <c r="H296" i="65"/>
  <c r="H295" i="65"/>
  <c r="H294" i="65"/>
  <c r="H293" i="65"/>
  <c r="H292" i="65"/>
  <c r="H291" i="65"/>
  <c r="H290" i="65"/>
  <c r="H289" i="65"/>
  <c r="H288" i="65"/>
  <c r="H287" i="65"/>
  <c r="H286" i="65"/>
  <c r="H285" i="65"/>
  <c r="H284" i="65"/>
  <c r="H283" i="65"/>
  <c r="H282" i="65"/>
  <c r="G281" i="65"/>
  <c r="F281" i="65"/>
  <c r="H280" i="65"/>
  <c r="H279" i="65"/>
  <c r="H278" i="65"/>
  <c r="H277" i="65"/>
  <c r="G276" i="65"/>
  <c r="F276" i="65"/>
  <c r="H275" i="65"/>
  <c r="H274" i="65"/>
  <c r="H273" i="65"/>
  <c r="H272" i="65"/>
  <c r="H271" i="65"/>
  <c r="H270" i="65"/>
  <c r="H269" i="65"/>
  <c r="H268" i="65"/>
  <c r="H267" i="65"/>
  <c r="H266" i="65"/>
  <c r="H265" i="65"/>
  <c r="H264" i="65"/>
  <c r="H263" i="65"/>
  <c r="H262" i="65"/>
  <c r="H261" i="65"/>
  <c r="H260" i="65"/>
  <c r="H259" i="65"/>
  <c r="H258" i="65"/>
  <c r="G257" i="65"/>
  <c r="F257" i="65"/>
  <c r="H256" i="65"/>
  <c r="H255" i="65"/>
  <c r="H254" i="65"/>
  <c r="H253" i="65"/>
  <c r="H252" i="65"/>
  <c r="G251" i="65"/>
  <c r="F251" i="65"/>
  <c r="H250" i="65"/>
  <c r="H249" i="65"/>
  <c r="H248" i="65"/>
  <c r="H247" i="65"/>
  <c r="H246" i="65"/>
  <c r="H245" i="65"/>
  <c r="H244" i="65"/>
  <c r="H242" i="65"/>
  <c r="H241" i="65"/>
  <c r="H240" i="65"/>
  <c r="H239" i="65"/>
  <c r="H238" i="65"/>
  <c r="H237" i="65"/>
  <c r="H236" i="65"/>
  <c r="H235" i="65"/>
  <c r="G234" i="65"/>
  <c r="F234" i="65"/>
  <c r="H232" i="65"/>
  <c r="H231" i="65"/>
  <c r="H230" i="65"/>
  <c r="G229" i="65"/>
  <c r="F229" i="65"/>
  <c r="H228" i="65"/>
  <c r="H227" i="65"/>
  <c r="G226" i="65"/>
  <c r="F226" i="65"/>
  <c r="H225" i="65"/>
  <c r="H224" i="65"/>
  <c r="H223" i="65"/>
  <c r="G222" i="65"/>
  <c r="F222" i="65"/>
  <c r="H221" i="65"/>
  <c r="H220" i="65"/>
  <c r="H219" i="65"/>
  <c r="H218" i="65"/>
  <c r="H217" i="65"/>
  <c r="H216" i="65"/>
  <c r="H215" i="65"/>
  <c r="H214" i="65"/>
  <c r="G213" i="65"/>
  <c r="F213" i="65"/>
  <c r="H212" i="65"/>
  <c r="H211" i="65"/>
  <c r="H210" i="65"/>
  <c r="H209" i="65"/>
  <c r="H208" i="65"/>
  <c r="H207" i="65"/>
  <c r="G206" i="65"/>
  <c r="F206" i="65"/>
  <c r="H205" i="65"/>
  <c r="H204" i="65"/>
  <c r="H203" i="65"/>
  <c r="H202" i="65"/>
  <c r="H201" i="65"/>
  <c r="H200" i="65"/>
  <c r="H199" i="65"/>
  <c r="H198" i="65"/>
  <c r="H197" i="65"/>
  <c r="H196" i="65"/>
  <c r="H195" i="65"/>
  <c r="H194" i="65"/>
  <c r="H193" i="65"/>
  <c r="H192" i="65"/>
  <c r="H191" i="65"/>
  <c r="H190" i="65"/>
  <c r="G189" i="65"/>
  <c r="F189" i="65"/>
  <c r="H188" i="65"/>
  <c r="H187" i="65"/>
  <c r="H186" i="65"/>
  <c r="H185" i="65"/>
  <c r="H184" i="65"/>
  <c r="H183" i="65"/>
  <c r="H182" i="65"/>
  <c r="G181" i="65"/>
  <c r="F181" i="65"/>
  <c r="H180" i="65"/>
  <c r="H179" i="65"/>
  <c r="H178" i="65"/>
  <c r="H177" i="65"/>
  <c r="G176" i="65"/>
  <c r="F176" i="65"/>
  <c r="H174" i="65"/>
  <c r="G173" i="65"/>
  <c r="F173" i="65"/>
  <c r="H172" i="65"/>
  <c r="H171" i="65"/>
  <c r="H170" i="65"/>
  <c r="H169" i="65"/>
  <c r="H168" i="65"/>
  <c r="H167" i="65"/>
  <c r="H166" i="65"/>
  <c r="H164" i="65"/>
  <c r="H163" i="65"/>
  <c r="H162" i="65"/>
  <c r="G161" i="65"/>
  <c r="F161" i="65"/>
  <c r="H160" i="65"/>
  <c r="H159" i="65"/>
  <c r="H158" i="65"/>
  <c r="H157" i="65"/>
  <c r="H156" i="65"/>
  <c r="H155" i="65"/>
  <c r="H154" i="65"/>
  <c r="H153" i="65"/>
  <c r="G152" i="65"/>
  <c r="F152" i="65"/>
  <c r="H150" i="65"/>
  <c r="H149" i="65"/>
  <c r="H148" i="65"/>
  <c r="H147" i="65"/>
  <c r="H146" i="65"/>
  <c r="H145" i="65"/>
  <c r="H144" i="65"/>
  <c r="H142" i="65"/>
  <c r="H141" i="65"/>
  <c r="H140" i="65"/>
  <c r="H139" i="65"/>
  <c r="H138" i="65"/>
  <c r="H137" i="65"/>
  <c r="H136" i="65"/>
  <c r="H135" i="65"/>
  <c r="H134" i="65"/>
  <c r="H133" i="65"/>
  <c r="H132" i="65"/>
  <c r="G131" i="65"/>
  <c r="F131" i="65"/>
  <c r="H130" i="65"/>
  <c r="H129" i="65"/>
  <c r="H128" i="65"/>
  <c r="H127" i="65"/>
  <c r="G126" i="65"/>
  <c r="F126" i="65"/>
  <c r="H125" i="65"/>
  <c r="H124" i="65"/>
  <c r="H123" i="65"/>
  <c r="H122" i="65"/>
  <c r="H121" i="65"/>
  <c r="H120" i="65"/>
  <c r="H119" i="65"/>
  <c r="H118" i="65"/>
  <c r="H117" i="65"/>
  <c r="H116" i="65"/>
  <c r="H115" i="65"/>
  <c r="H114" i="65"/>
  <c r="H113" i="65"/>
  <c r="H112" i="65"/>
  <c r="H111" i="65"/>
  <c r="H110" i="65"/>
  <c r="G109" i="65"/>
  <c r="F109" i="65"/>
  <c r="H108" i="65"/>
  <c r="H107" i="65"/>
  <c r="H106" i="65"/>
  <c r="H105" i="65"/>
  <c r="H104" i="65"/>
  <c r="H103" i="65"/>
  <c r="H102" i="65"/>
  <c r="G101" i="65"/>
  <c r="F101" i="65"/>
  <c r="H99" i="65"/>
  <c r="H98" i="65"/>
  <c r="G97" i="65"/>
  <c r="F97" i="65"/>
  <c r="H96" i="65"/>
  <c r="H95" i="65"/>
  <c r="H94" i="65"/>
  <c r="H93" i="65"/>
  <c r="H92" i="65"/>
  <c r="H91" i="65"/>
  <c r="H90" i="65"/>
  <c r="H89" i="65"/>
  <c r="H86" i="65"/>
  <c r="H85" i="65"/>
  <c r="H84" i="65"/>
  <c r="H83" i="65"/>
  <c r="H82" i="65"/>
  <c r="H81" i="65"/>
  <c r="H80" i="65"/>
  <c r="H79" i="65"/>
  <c r="H78" i="65"/>
  <c r="H77" i="65"/>
  <c r="H76" i="65"/>
  <c r="H75" i="65"/>
  <c r="H74" i="65"/>
  <c r="G73" i="65"/>
  <c r="F73" i="65"/>
  <c r="H72" i="65"/>
  <c r="H71" i="65"/>
  <c r="H70" i="65"/>
  <c r="H69" i="65"/>
  <c r="H68" i="65"/>
  <c r="H67" i="65"/>
  <c r="H66" i="65"/>
  <c r="H65" i="65"/>
  <c r="H64" i="65"/>
  <c r="G63" i="65"/>
  <c r="F63" i="65"/>
  <c r="H62" i="65"/>
  <c r="H61" i="65"/>
  <c r="H60" i="65"/>
  <c r="H59" i="65"/>
  <c r="H58" i="65"/>
  <c r="H57" i="65"/>
  <c r="G56" i="65"/>
  <c r="F56" i="65"/>
  <c r="H51" i="65"/>
  <c r="H50" i="65"/>
  <c r="H49" i="65"/>
  <c r="H48" i="65"/>
  <c r="H46" i="65"/>
  <c r="H45" i="65"/>
  <c r="H44" i="65"/>
  <c r="G43" i="65"/>
  <c r="F43" i="65"/>
  <c r="H42" i="65"/>
  <c r="H41" i="65"/>
  <c r="H40" i="65"/>
  <c r="H39" i="65"/>
  <c r="H38" i="65"/>
  <c r="H37" i="65"/>
  <c r="H36" i="65"/>
  <c r="H35" i="65"/>
  <c r="H34" i="65"/>
  <c r="H33" i="65"/>
  <c r="H32" i="65"/>
  <c r="H31" i="65"/>
  <c r="H30" i="65"/>
  <c r="H29" i="65"/>
  <c r="H28" i="65"/>
  <c r="G27" i="65"/>
  <c r="F27" i="65"/>
  <c r="H26" i="65"/>
  <c r="H25" i="65"/>
  <c r="H24" i="65"/>
  <c r="H23" i="65"/>
  <c r="H22" i="65"/>
  <c r="H21" i="65"/>
  <c r="H20" i="65"/>
  <c r="H19" i="65"/>
  <c r="H18" i="65"/>
  <c r="H17" i="65"/>
  <c r="H16" i="65"/>
  <c r="H15" i="65"/>
  <c r="H14" i="65"/>
  <c r="H10" i="65"/>
  <c r="H9" i="65"/>
  <c r="H8" i="65"/>
  <c r="H7" i="65"/>
  <c r="G6" i="65"/>
  <c r="F6" i="65"/>
  <c r="J24" i="64"/>
  <c r="J55" i="64" s="1"/>
  <c r="H173" i="65" l="1"/>
  <c r="H213" i="65"/>
  <c r="H229" i="65"/>
  <c r="H348" i="65"/>
  <c r="H181" i="65"/>
  <c r="H101" i="65"/>
  <c r="H176" i="65"/>
  <c r="H226" i="65"/>
  <c r="H109" i="65"/>
  <c r="H143" i="65"/>
  <c r="H460" i="65"/>
  <c r="H455" i="65"/>
  <c r="E21" i="2"/>
  <c r="G423" i="65"/>
  <c r="D20" i="2" s="1"/>
  <c r="H10" i="62" s="1"/>
  <c r="H420" i="65"/>
  <c r="H322" i="65"/>
  <c r="H308" i="65"/>
  <c r="H251" i="65"/>
  <c r="H206" i="65"/>
  <c r="H131" i="65"/>
  <c r="H126" i="65"/>
  <c r="H281" i="65"/>
  <c r="H27" i="65"/>
  <c r="H43" i="65"/>
  <c r="E15" i="2"/>
  <c r="E17" i="2"/>
  <c r="H63" i="65"/>
  <c r="H87" i="65"/>
  <c r="H97" i="65"/>
  <c r="G100" i="65"/>
  <c r="D16" i="2" s="1"/>
  <c r="H6" i="62" s="1"/>
  <c r="H161" i="65"/>
  <c r="H234" i="65"/>
  <c r="H410" i="65"/>
  <c r="H431" i="65"/>
  <c r="H152" i="65"/>
  <c r="H318" i="65"/>
  <c r="F347" i="65"/>
  <c r="C19" i="2" s="1"/>
  <c r="E19" i="2"/>
  <c r="E20" i="2"/>
  <c r="H472" i="65"/>
  <c r="H474" i="65"/>
  <c r="H366" i="65"/>
  <c r="G5" i="65"/>
  <c r="D15" i="2" s="1"/>
  <c r="H5" i="62" s="1"/>
  <c r="F175" i="65"/>
  <c r="C17" i="2" s="1"/>
  <c r="F233" i="65"/>
  <c r="C18" i="2" s="1"/>
  <c r="H56" i="65"/>
  <c r="F100" i="65"/>
  <c r="C16" i="2" s="1"/>
  <c r="G175" i="65"/>
  <c r="D17" i="2" s="1"/>
  <c r="H7" i="62" s="1"/>
  <c r="H257" i="65"/>
  <c r="E18" i="2"/>
  <c r="H424" i="65"/>
  <c r="F423" i="65"/>
  <c r="C20" i="2" s="1"/>
  <c r="H73" i="65"/>
  <c r="H189" i="65"/>
  <c r="H222" i="65"/>
  <c r="H276" i="65"/>
  <c r="H361" i="65"/>
  <c r="H344" i="65"/>
  <c r="H6" i="65"/>
  <c r="F5" i="65"/>
  <c r="C15" i="2" s="1"/>
  <c r="G233" i="65"/>
  <c r="D18" i="2" s="1"/>
  <c r="H8" i="62" s="1"/>
  <c r="G347" i="65"/>
  <c r="H376" i="65"/>
  <c r="G436" i="65"/>
  <c r="D21" i="2" s="1"/>
  <c r="H11" i="62" s="1"/>
  <c r="H437" i="65"/>
  <c r="F436" i="65"/>
  <c r="C21" i="2" s="1"/>
  <c r="H396" i="65"/>
  <c r="H449" i="65"/>
  <c r="H347" i="65" l="1"/>
  <c r="E16" i="2"/>
  <c r="D19" i="2"/>
  <c r="H9" i="62" s="1"/>
  <c r="H175" i="65"/>
  <c r="H423" i="65"/>
  <c r="H100" i="65"/>
  <c r="G479" i="65"/>
  <c r="F479" i="65"/>
  <c r="H5" i="65"/>
  <c r="H233" i="65"/>
  <c r="H436" i="65"/>
  <c r="H479" i="65" l="1"/>
  <c r="G13" i="62" l="1"/>
  <c r="F12" i="62"/>
  <c r="F14" i="62" s="1"/>
  <c r="D12" i="62"/>
  <c r="D14" i="62" s="1"/>
  <c r="B12" i="62"/>
  <c r="B14" i="62" s="1"/>
  <c r="E11" i="62"/>
  <c r="G11" i="62" s="1"/>
  <c r="I11" i="62" s="1"/>
  <c r="E10" i="62"/>
  <c r="G10" i="62" s="1"/>
  <c r="E9" i="62"/>
  <c r="G9" i="62" s="1"/>
  <c r="I9" i="62" s="1"/>
  <c r="E8" i="62"/>
  <c r="G8" i="62" s="1"/>
  <c r="I8" i="62" s="1"/>
  <c r="E7" i="62"/>
  <c r="G7" i="62" s="1"/>
  <c r="I7" i="62" s="1"/>
  <c r="E6" i="62"/>
  <c r="G6" i="62" s="1"/>
  <c r="E5" i="62"/>
  <c r="G5" i="62" s="1"/>
  <c r="H12" i="62" l="1"/>
  <c r="I6" i="62"/>
  <c r="I10" i="62"/>
  <c r="G12" i="62"/>
  <c r="G14" i="62" s="1"/>
  <c r="I5" i="62"/>
  <c r="E12" i="62"/>
  <c r="E14" i="62" s="1"/>
  <c r="I12" i="62" l="1"/>
  <c r="E8" i="59" l="1"/>
  <c r="E35" i="59"/>
  <c r="E30" i="59"/>
  <c r="B9" i="53" l="1"/>
  <c r="B15" i="53"/>
  <c r="B23" i="53" l="1"/>
  <c r="C38" i="59"/>
  <c r="E38" i="59" s="1"/>
  <c r="D23" i="2"/>
  <c r="H13" i="62" s="1"/>
  <c r="I13" i="62" l="1"/>
  <c r="I14" i="62" s="1"/>
  <c r="H14" i="62"/>
  <c r="G220" i="58"/>
  <c r="G208" i="58"/>
  <c r="G201" i="58"/>
  <c r="G198" i="58"/>
  <c r="G187" i="58" s="1"/>
  <c r="G181" i="58"/>
  <c r="G172" i="58"/>
  <c r="G166" i="58"/>
  <c r="G38" i="58"/>
  <c r="G31" i="58"/>
  <c r="G10" i="58"/>
  <c r="G6" i="58"/>
  <c r="G149" i="58"/>
  <c r="G185" i="58"/>
  <c r="G184" i="58" s="1"/>
  <c r="G165" i="58" l="1"/>
  <c r="G200" i="58"/>
  <c r="G98" i="58" l="1"/>
  <c r="H15" i="58" l="1"/>
  <c r="H14" i="58"/>
  <c r="H12" i="58"/>
  <c r="H9" i="58"/>
  <c r="H8" i="58"/>
  <c r="H7" i="58"/>
  <c r="H222" i="58"/>
  <c r="H221" i="58"/>
  <c r="H219" i="58"/>
  <c r="H216" i="58"/>
  <c r="H215" i="58"/>
  <c r="H196" i="58"/>
  <c r="H195" i="58" s="1"/>
  <c r="H140" i="58"/>
  <c r="H84" i="58"/>
  <c r="H179" i="58"/>
  <c r="H182" i="58"/>
  <c r="H180" i="58"/>
  <c r="H164" i="58"/>
  <c r="F149" i="58"/>
  <c r="G26" i="58"/>
  <c r="G22" i="58" s="1"/>
  <c r="F26" i="58"/>
  <c r="F22" i="58" s="1"/>
  <c r="H149" i="58" l="1"/>
  <c r="G5" i="58"/>
  <c r="F220" i="58"/>
  <c r="H220" i="58" s="1"/>
  <c r="F208" i="58"/>
  <c r="H208" i="58" s="1"/>
  <c r="F201" i="58"/>
  <c r="H201" i="58" s="1"/>
  <c r="F198" i="58"/>
  <c r="H198" i="58" s="1"/>
  <c r="F188" i="58"/>
  <c r="F185" i="58"/>
  <c r="F184" i="58" s="1"/>
  <c r="F181" i="58"/>
  <c r="H181" i="58" s="1"/>
  <c r="F172" i="58"/>
  <c r="H172" i="58" s="1"/>
  <c r="F166" i="58"/>
  <c r="H166" i="58" s="1"/>
  <c r="F38" i="58"/>
  <c r="F31" i="58"/>
  <c r="F10" i="58"/>
  <c r="H10" i="58" s="1"/>
  <c r="F6" i="58"/>
  <c r="H6" i="58" s="1"/>
  <c r="H188" i="58" l="1"/>
  <c r="F187" i="58"/>
  <c r="F165" i="58"/>
  <c r="F98" i="58"/>
  <c r="H99" i="58"/>
  <c r="F5" i="58"/>
  <c r="H5" i="58" s="1"/>
  <c r="F200" i="58"/>
  <c r="B14" i="61" l="1"/>
  <c r="B15" i="61" s="1"/>
  <c r="C14" i="61"/>
  <c r="D14" i="61"/>
  <c r="E9" i="59"/>
  <c r="E10" i="59"/>
  <c r="E11" i="59"/>
  <c r="E12" i="59"/>
  <c r="E13" i="59"/>
  <c r="E14" i="59"/>
  <c r="E15" i="59"/>
  <c r="E16" i="59"/>
  <c r="E17" i="59"/>
  <c r="E18" i="59"/>
  <c r="E19" i="59"/>
  <c r="E20" i="59"/>
  <c r="E21" i="59"/>
  <c r="E22" i="59"/>
  <c r="E23" i="59"/>
  <c r="E24" i="59"/>
  <c r="E25" i="59"/>
  <c r="E26" i="59"/>
  <c r="E27" i="59"/>
  <c r="E28" i="59"/>
  <c r="E31" i="59"/>
  <c r="E32" i="59"/>
  <c r="E33" i="59"/>
  <c r="E34" i="59"/>
  <c r="E36" i="59"/>
  <c r="E37" i="59"/>
  <c r="C23" i="2"/>
  <c r="F38" i="59"/>
  <c r="E23" i="2" s="1"/>
  <c r="H11" i="58"/>
  <c r="H13" i="58"/>
  <c r="H16" i="58"/>
  <c r="H17" i="58"/>
  <c r="H18" i="58"/>
  <c r="H19" i="58"/>
  <c r="H20" i="58"/>
  <c r="H21" i="58"/>
  <c r="H23" i="58"/>
  <c r="H24" i="58"/>
  <c r="H25" i="58"/>
  <c r="H27" i="58"/>
  <c r="H26" i="58" s="1"/>
  <c r="F29" i="58"/>
  <c r="F28" i="58" s="1"/>
  <c r="F223" i="58" s="1"/>
  <c r="G29" i="58"/>
  <c r="G28" i="58" s="1"/>
  <c r="G223" i="58" s="1"/>
  <c r="H30" i="58"/>
  <c r="H31" i="58"/>
  <c r="H32" i="58"/>
  <c r="H33" i="58"/>
  <c r="H34" i="58"/>
  <c r="H35" i="58"/>
  <c r="H36" i="58"/>
  <c r="H37" i="58"/>
  <c r="H38" i="58"/>
  <c r="H39" i="58"/>
  <c r="H40" i="58"/>
  <c r="H41" i="58"/>
  <c r="H42" i="58"/>
  <c r="H47" i="58"/>
  <c r="H48" i="58"/>
  <c r="H49" i="58"/>
  <c r="H51" i="58"/>
  <c r="H52" i="58"/>
  <c r="H53" i="58"/>
  <c r="H56" i="58"/>
  <c r="H57" i="58"/>
  <c r="H58" i="58"/>
  <c r="H59" i="58"/>
  <c r="H60" i="58"/>
  <c r="H61" i="58"/>
  <c r="H62" i="58"/>
  <c r="H63" i="58"/>
  <c r="H64" i="58"/>
  <c r="H65" i="58"/>
  <c r="H66" i="58"/>
  <c r="H67" i="58"/>
  <c r="H68" i="58"/>
  <c r="H69" i="58"/>
  <c r="H70" i="58"/>
  <c r="H71" i="58"/>
  <c r="H74" i="58"/>
  <c r="H75" i="58"/>
  <c r="H80" i="58"/>
  <c r="H81" i="58"/>
  <c r="H82" i="58"/>
  <c r="H83" i="58"/>
  <c r="H85" i="58"/>
  <c r="H86" i="58"/>
  <c r="H90" i="58"/>
  <c r="H91" i="58"/>
  <c r="H92" i="58"/>
  <c r="H93" i="58"/>
  <c r="H94" i="58"/>
  <c r="H95" i="58"/>
  <c r="H96" i="58"/>
  <c r="H97" i="58"/>
  <c r="H100" i="58"/>
  <c r="H101" i="58"/>
  <c r="H102" i="58"/>
  <c r="H103" i="58"/>
  <c r="H104" i="58"/>
  <c r="H105" i="58"/>
  <c r="H106" i="58"/>
  <c r="H107" i="58"/>
  <c r="H108" i="58"/>
  <c r="H109" i="58"/>
  <c r="H110" i="58"/>
  <c r="H111" i="58"/>
  <c r="H112" i="58"/>
  <c r="H113" i="58"/>
  <c r="H114" i="58"/>
  <c r="H115" i="58"/>
  <c r="H116" i="58"/>
  <c r="H117" i="58"/>
  <c r="H120" i="58"/>
  <c r="H121" i="58"/>
  <c r="H122" i="58"/>
  <c r="H123" i="58"/>
  <c r="H124" i="58"/>
  <c r="H125" i="58"/>
  <c r="H126" i="58"/>
  <c r="H127" i="58"/>
  <c r="H128" i="58"/>
  <c r="H129" i="58"/>
  <c r="H131" i="58"/>
  <c r="H132" i="58"/>
  <c r="H133" i="58"/>
  <c r="H134" i="58"/>
  <c r="H135" i="58"/>
  <c r="H136" i="58"/>
  <c r="H137" i="58"/>
  <c r="H138" i="58"/>
  <c r="H141" i="58"/>
  <c r="H142" i="58"/>
  <c r="H143" i="58"/>
  <c r="H144" i="58"/>
  <c r="H145" i="58"/>
  <c r="H146" i="58"/>
  <c r="H150" i="58"/>
  <c r="H151" i="58"/>
  <c r="H152" i="58"/>
  <c r="H153" i="58"/>
  <c r="H154" i="58"/>
  <c r="H155" i="58"/>
  <c r="H156" i="58"/>
  <c r="H157" i="58"/>
  <c r="H158" i="58"/>
  <c r="H159" i="58"/>
  <c r="H160" i="58"/>
  <c r="H161" i="58"/>
  <c r="H162" i="58"/>
  <c r="H163" i="58"/>
  <c r="H168" i="58"/>
  <c r="H169" i="58"/>
  <c r="H170" i="58"/>
  <c r="H171" i="58"/>
  <c r="H173" i="58"/>
  <c r="H174" i="58"/>
  <c r="H175" i="58"/>
  <c r="H176" i="58"/>
  <c r="H177" i="58"/>
  <c r="H178" i="58"/>
  <c r="H183" i="58"/>
  <c r="C10" i="2"/>
  <c r="E10" i="2"/>
  <c r="H186" i="58"/>
  <c r="H189" i="58"/>
  <c r="H190" i="58"/>
  <c r="H191" i="58"/>
  <c r="H192" i="58"/>
  <c r="H193" i="58"/>
  <c r="H194" i="58"/>
  <c r="H197" i="58"/>
  <c r="H199" i="58"/>
  <c r="H202" i="58"/>
  <c r="H203" i="58"/>
  <c r="H204" i="58"/>
  <c r="H205" i="58"/>
  <c r="H206" i="58"/>
  <c r="H207" i="58"/>
  <c r="H209" i="58"/>
  <c r="H210" i="58"/>
  <c r="H211" i="58"/>
  <c r="H212" i="58"/>
  <c r="H213" i="58"/>
  <c r="H214" i="58"/>
  <c r="J26" i="57"/>
  <c r="J43" i="57" l="1"/>
  <c r="H54" i="58"/>
  <c r="C11" i="2"/>
  <c r="C15" i="61"/>
  <c r="C7" i="2"/>
  <c r="C12" i="2"/>
  <c r="E11" i="2"/>
  <c r="H184" i="58"/>
  <c r="D10" i="2"/>
  <c r="C9" i="2"/>
  <c r="E8" i="2"/>
  <c r="D12" i="2"/>
  <c r="E9" i="2"/>
  <c r="C8" i="2"/>
  <c r="C6" i="2"/>
  <c r="E6" i="2"/>
  <c r="D7" i="2"/>
  <c r="H22" i="58"/>
  <c r="L57" i="56"/>
  <c r="F14" i="61"/>
  <c r="D15" i="61"/>
  <c r="E14" i="61"/>
  <c r="D6" i="2"/>
  <c r="H185" i="58"/>
  <c r="H167" i="58"/>
  <c r="H29" i="58"/>
  <c r="E57" i="56"/>
  <c r="H57" i="56"/>
  <c r="E7" i="2" l="1"/>
  <c r="E12" i="2"/>
  <c r="F15" i="61"/>
  <c r="H200" i="58"/>
  <c r="H187" i="58"/>
  <c r="D11" i="2"/>
  <c r="H165" i="58"/>
  <c r="D9" i="2"/>
  <c r="H28" i="58"/>
  <c r="E15" i="61"/>
  <c r="H98" i="58" l="1"/>
  <c r="D8" i="2"/>
  <c r="H223" i="58" l="1"/>
  <c r="D33" i="2"/>
  <c r="C13" i="50" l="1"/>
  <c r="C24" i="50"/>
  <c r="C31" i="50"/>
  <c r="C35" i="50"/>
  <c r="C25" i="50" l="1"/>
  <c r="C36" i="50" s="1"/>
  <c r="C9" i="44" l="1"/>
  <c r="B19" i="36"/>
  <c r="C19" i="36"/>
  <c r="E33" i="2"/>
  <c r="C13" i="2"/>
  <c r="E13" i="2"/>
  <c r="D13" i="2"/>
  <c r="C22" i="2" l="1"/>
  <c r="C24" i="2" s="1"/>
  <c r="C25" i="2" s="1"/>
  <c r="C28" i="2" s="1"/>
  <c r="E22" i="2" l="1"/>
  <c r="E24" i="2" s="1"/>
  <c r="E25" i="2" s="1"/>
  <c r="E28" i="2" s="1"/>
  <c r="D22" i="2" l="1"/>
  <c r="D24" i="2" s="1"/>
  <c r="D25" i="2" s="1"/>
  <c r="D2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Abdulrahman Esam</author>
  </authors>
  <commentList>
    <comment ref="L37" authorId="0" shapeId="0" xr:uid="{00000000-0006-0000-0E00-000001000000}">
      <text>
        <r>
          <rPr>
            <b/>
            <sz val="9"/>
            <color indexed="81"/>
            <rFont val="Tahoma"/>
            <family val="2"/>
          </rPr>
          <t>Abdulrahman Esam:</t>
        </r>
        <r>
          <rPr>
            <sz val="9"/>
            <color indexed="81"/>
            <rFont val="Tahoma"/>
            <family val="2"/>
          </rPr>
          <t xml:space="preserve">
تم دمج مصروفات العام السابق للجهتين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nac044</author>
  </authors>
  <commentList>
    <comment ref="A24" authorId="0" shapeId="0" xr:uid="{00000000-0006-0000-1200-000001000000}">
      <text>
        <r>
          <rPr>
            <b/>
            <sz val="9"/>
            <color indexed="81"/>
            <rFont val="Tahoma"/>
            <family val="2"/>
          </rPr>
          <t>nac044:</t>
        </r>
        <r>
          <rPr>
            <sz val="9"/>
            <color indexed="81"/>
            <rFont val="Tahoma"/>
            <family val="2"/>
          </rPr>
          <t xml:space="preserve">
برنامج التقاعد المبكر+بوليتكنك البحرين+معهد الإدارة العامة+هيئة ضمان جودة التعليم +التزامات متنوعة</t>
        </r>
      </text>
    </comment>
  </commentList>
</comments>
</file>

<file path=xl/sharedStrings.xml><?xml version="1.0" encoding="utf-8"?>
<sst xmlns="http://schemas.openxmlformats.org/spreadsheetml/2006/main" count="2858" uniqueCount="1695">
  <si>
    <t>الباب</t>
  </si>
  <si>
    <t>الإعانات</t>
  </si>
  <si>
    <t>المجموع</t>
  </si>
  <si>
    <t>القوى العاملة</t>
  </si>
  <si>
    <t>الخدمات</t>
  </si>
  <si>
    <t>السلع الرأسمالية</t>
  </si>
  <si>
    <t>الصيانة</t>
  </si>
  <si>
    <t>المشاريع</t>
  </si>
  <si>
    <t>الإيرادات</t>
  </si>
  <si>
    <t xml:space="preserve">   النفط والغاز الطبيعي</t>
  </si>
  <si>
    <t xml:space="preserve">   الضرائب والرسوم</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</si>
  <si>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</si>
  <si>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</si>
  <si>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</si>
  <si>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</si>
  <si>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</si>
  <si>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</si>
  <si>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الرأسمالية</t>
  </si>
  <si>
    <t xml:space="preserve">   الصيانة</t>
  </si>
  <si>
    <t xml:space="preserve">   نفقات تحويلية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</si>
  <si>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</si>
  <si>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</si>
  <si>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</si>
  <si>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</si>
  <si>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</si>
  <si>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</si>
  <si>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</si>
  <si>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</si>
  <si>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</si>
  <si>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</si>
  <si>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</si>
  <si>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</si>
  <si>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</si>
  <si>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</si>
  <si>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</si>
  <si>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</si>
  <si>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</si>
  <si>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</si>
  <si>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</si>
  <si>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</si>
  <si>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المنامة للكهرباء</t>
  </si>
  <si>
    <t>محطة سترة للكهرباء</t>
  </si>
  <si>
    <t>محطة سترة للمياه</t>
  </si>
  <si>
    <t>محطة الرفاع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</si>
  <si>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</si>
  <si>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</si>
  <si>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</si>
  <si>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</si>
  <si>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</si>
  <si>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</si>
  <si>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</si>
  <si>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</si>
  <si>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</si>
  <si>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</si>
  <si>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</si>
  <si>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</si>
  <si>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</si>
  <si>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</si>
  <si>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</si>
  <si>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</si>
  <si>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</si>
  <si>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</si>
  <si>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</si>
  <si>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</si>
  <si>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</si>
  <si>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تراخيص مكاتب المحاماة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</si>
  <si>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</si>
  <si>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</si>
  <si>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</si>
  <si>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</si>
  <si>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</si>
  <si>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</si>
  <si>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</si>
  <si>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</si>
  <si>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</si>
  <si>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</si>
  <si>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</si>
  <si>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</si>
  <si>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</si>
  <si>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</si>
  <si>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</si>
  <si>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</si>
  <si>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</si>
  <si>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</si>
  <si>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</si>
  <si>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</si>
  <si>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</si>
  <si>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</si>
  <si>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</si>
  <si>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</si>
  <si>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</si>
  <si>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</si>
  <si>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</si>
  <si>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</si>
  <si>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</si>
  <si>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</si>
  <si>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</si>
  <si>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</si>
  <si>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</si>
  <si>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</si>
  <si>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</si>
  <si>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</si>
  <si>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</si>
  <si>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</si>
  <si>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</si>
  <si>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</si>
  <si>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</si>
  <si>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</si>
  <si>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</si>
  <si>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</si>
  <si>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</si>
  <si>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</si>
  <si>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</si>
  <si>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</si>
  <si>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</si>
  <si>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</si>
  <si>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</si>
  <si>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</si>
  <si>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</si>
  <si>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</si>
  <si>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</si>
  <si>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</si>
  <si>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</si>
  <si>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</si>
  <si>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</si>
  <si>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</si>
  <si>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</si>
  <si>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</si>
  <si>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</si>
  <si>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</si>
  <si>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</si>
  <si>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</si>
  <si>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</si>
  <si>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</si>
  <si>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</si>
  <si>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</si>
  <si>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</si>
  <si>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</si>
  <si>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</si>
  <si>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</si>
  <si>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</si>
  <si>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</si>
  <si>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</si>
  <si>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</si>
  <si>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</si>
  <si>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</si>
  <si>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</si>
  <si>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</si>
  <si>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</si>
  <si>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</si>
  <si>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ايجار العربات</t>
  </si>
  <si>
    <t>الإمتيازات</t>
  </si>
  <si>
    <t>الإمتيازات الحكومية</t>
  </si>
  <si>
    <t>الإعانات الخارجية</t>
  </si>
  <si>
    <t>مبيعات المعدات والأدوات</t>
  </si>
  <si>
    <t>مبيعات المعدات</t>
  </si>
  <si>
    <t>مبيعات المواد</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</si>
  <si>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</si>
  <si>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</si>
  <si>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</si>
  <si>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</si>
  <si>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</si>
  <si>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</si>
  <si>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</si>
  <si>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</si>
  <si>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</si>
  <si>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</si>
  <si>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</si>
  <si>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</si>
  <si>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</si>
  <si>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</si>
  <si>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</si>
  <si>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</si>
  <si>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</si>
  <si>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</si>
  <si>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</si>
  <si>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</si>
  <si>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</si>
  <si>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</si>
  <si>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</si>
  <si>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</si>
  <si>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</si>
  <si>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مجموع المصروفات</t>
  </si>
  <si>
    <t xml:space="preserve"> المجموع</t>
  </si>
  <si>
    <t>تسهيلات غير مستخدمة في  بداية السنة</t>
  </si>
  <si>
    <t>وزارة الداخلية</t>
  </si>
  <si>
    <t>وزارة الخارجية</t>
  </si>
  <si>
    <t>وزارة التربية والتعليم</t>
  </si>
  <si>
    <t>وزارة الصحة</t>
  </si>
  <si>
    <t>وزارة النفط</t>
  </si>
  <si>
    <t>ديوان الخدمة المدنية</t>
  </si>
  <si>
    <t>تزويد المطار بالمعلومات</t>
  </si>
  <si>
    <t>مبيعات المخزون</t>
  </si>
  <si>
    <t>مبيعات الأراضى</t>
  </si>
  <si>
    <t>الوفر (التجاوز)</t>
  </si>
  <si>
    <t xml:space="preserve">المجموع </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</si>
  <si>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</si>
  <si>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</si>
  <si>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</si>
  <si>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</si>
  <si>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</si>
  <si>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</si>
  <si>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</si>
  <si>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</si>
  <si>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</si>
  <si>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</si>
  <si>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</si>
  <si>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</si>
  <si>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</si>
  <si>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</si>
  <si>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</si>
  <si>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</si>
  <si>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</si>
  <si>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</si>
  <si>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</si>
  <si>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</si>
  <si>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تقديرات أخرى للوزارات والجهات الحكومية</t>
  </si>
  <si>
    <t>تمويل الأخطار</t>
  </si>
  <si>
    <t>الميزانية التحويلية</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</si>
  <si>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</si>
  <si>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</si>
  <si>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</si>
  <si>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</si>
  <si>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</si>
  <si>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</si>
  <si>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 xml:space="preserve">وزارة المالية </t>
  </si>
  <si>
    <t>التعديل</t>
  </si>
  <si>
    <t>الاعتمادات بعد التعديل</t>
  </si>
  <si>
    <t>التسهيلات غير المستخدمة في نهاية السنة</t>
  </si>
  <si>
    <t>نسبة الصرف %</t>
  </si>
  <si>
    <t>دينار بحريني</t>
  </si>
  <si>
    <t>إيرادات النفط والغاز الطبيعي</t>
  </si>
  <si>
    <t>مبيعات الغاز الطبيعي</t>
  </si>
  <si>
    <t>صافي إيرادات النفط والغاز الطبيعي</t>
  </si>
  <si>
    <t>2- إيرادات النفط والغاز الطبيعي</t>
  </si>
  <si>
    <t>6- ميزانية المصروفات المتكررة والمشاريع</t>
  </si>
  <si>
    <t>7- الميزانية الأصلية والتعديل والمناقلات للمصروفات المتكررة</t>
  </si>
  <si>
    <t>3- الإيرادات والمصروفات مصنفة حسب الوزارات والجهات الحكومية</t>
  </si>
  <si>
    <t>3- الإيرادات والمصروفات مصنفة حسب الوزارات والجهات الحكومية (تتمة)</t>
  </si>
  <si>
    <t>إجمالي الإيرادات</t>
  </si>
  <si>
    <t>إيرادات حقل أبو سعفة</t>
  </si>
  <si>
    <t>إجمالي التكاليف</t>
  </si>
  <si>
    <t>صافي الإيرادات</t>
  </si>
  <si>
    <t>جهاز الأمن الوطني</t>
  </si>
  <si>
    <t>مبيعات الحرف اليدوية</t>
  </si>
  <si>
    <t>الهيئة الوطنية للنفط والغاز</t>
  </si>
  <si>
    <t xml:space="preserve">فوائد الدين الحكومي </t>
  </si>
  <si>
    <t xml:space="preserve">5- الإيرادات مصنفة حسب الأبواب والأقسام والبنود </t>
  </si>
  <si>
    <t>ضرائب ورسوم نفطية</t>
  </si>
  <si>
    <t>5- الإيرادات مصنفة حسب الأبواب والأقسام والبنود (تتمة)</t>
  </si>
  <si>
    <t>7- الميزانية الأصلية والتعديل والمناقلات للمصروفات المتكررة (تتمة)</t>
  </si>
  <si>
    <t xml:space="preserve"> بيان الإيرادات والمصروفات الموحد للدولة</t>
  </si>
  <si>
    <t>قطاع الإدارة العامة</t>
  </si>
  <si>
    <t>قطاع البنية الأساسية</t>
  </si>
  <si>
    <t>الميزانيات المتنوعة</t>
  </si>
  <si>
    <t>الميزانيات التحويلية</t>
  </si>
  <si>
    <t>أذونات الخزينة</t>
  </si>
  <si>
    <t>الارتباطات المالية:</t>
  </si>
  <si>
    <t xml:space="preserve">حسابات تحت إشراف وزارة المالية </t>
  </si>
  <si>
    <t>صكوك التأجير الإسلامية</t>
  </si>
  <si>
    <t>صكوك السلم الإسلامية</t>
  </si>
  <si>
    <t>اعتمادات المصروفات المتكررة</t>
  </si>
  <si>
    <t>اعتمادات المشاريع</t>
  </si>
  <si>
    <t>معهد البحرين للتنمية السياسية</t>
  </si>
  <si>
    <t>هيئة تنظيم سوق العمل</t>
  </si>
  <si>
    <t>صندوق الضمان الاجتماعي</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</si>
  <si>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</si>
  <si>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</si>
  <si>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</si>
  <si>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</si>
  <si>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</si>
  <si>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</si>
  <si>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</si>
  <si>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</si>
  <si>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</si>
  <si>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</si>
  <si>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نفقات تحويلية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</si>
  <si>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</si>
  <si>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</si>
  <si>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</si>
  <si>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</si>
  <si>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</si>
  <si>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</si>
  <si>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</si>
  <si>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5,4,2</t>
  </si>
  <si>
    <t>5,4</t>
  </si>
  <si>
    <t>5,4,3</t>
  </si>
  <si>
    <t>9,8,6</t>
  </si>
  <si>
    <t xml:space="preserve">10- مصروفات الميزانيات التحويلية </t>
  </si>
  <si>
    <t>9,8,7,6,3</t>
  </si>
  <si>
    <t>وزارة شئون مجلسي الشورى والنواب</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</si>
  <si>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</si>
  <si>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</si>
  <si>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</si>
  <si>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</si>
  <si>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</si>
  <si>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رسوم هيئة تنظيم سوق العمل</t>
  </si>
  <si>
    <t>مصروفات مشاريع التسليح والتطوير</t>
  </si>
  <si>
    <t>رسوم الأشعة</t>
  </si>
  <si>
    <t>رسوم المختبر</t>
  </si>
  <si>
    <t xml:space="preserve">رسوم العمليات </t>
  </si>
  <si>
    <t>رسوم الولادة</t>
  </si>
  <si>
    <t>الإعانات وتسديد فوائد القروض</t>
  </si>
  <si>
    <t>ديوان صاحب السمو الملكي رئيس الوزراء</t>
  </si>
  <si>
    <t>كلية المعلمين (جامعة البحرين)</t>
  </si>
  <si>
    <t>صندوق النفقة</t>
  </si>
  <si>
    <t>بوليتكنك البحرين</t>
  </si>
  <si>
    <t>حساب الاحتياطي (3%)</t>
  </si>
  <si>
    <t>صكوك التأجير الإسلامية الدولية</t>
  </si>
  <si>
    <t xml:space="preserve">قروض صناديق التنمية </t>
  </si>
  <si>
    <t>عوائد الاستثمارات في النفط</t>
  </si>
  <si>
    <t>توزيعات أرباح مستلمة (الشركة القابضة للنفط والغاز)</t>
  </si>
  <si>
    <t xml:space="preserve">9- المصروفات المتكررة مصنفة حسب الأبواب والأقسام والبنود </t>
  </si>
  <si>
    <t>نفقات القوى العاملة</t>
  </si>
  <si>
    <t>وظائف البحرينيين</t>
  </si>
  <si>
    <t>الرواتب الأساسية</t>
  </si>
  <si>
    <t>العمل الإضافي</t>
  </si>
  <si>
    <t>علاوات شخصية أخرى</t>
  </si>
  <si>
    <t>تكاليف السكن</t>
  </si>
  <si>
    <t>وظائف غير البحرينيين</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</si>
  <si>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</si>
  <si>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</si>
  <si>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</si>
  <si>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</si>
  <si>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</si>
  <si>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</si>
  <si>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</si>
  <si>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9- المصروفات المتكررة مصنفة حسب الأبواب والأقسام والبنود (تتمة)</t>
  </si>
  <si>
    <t>تدريب الموظفين خارج البحرين</t>
  </si>
  <si>
    <t>علاوات التدريب</t>
  </si>
  <si>
    <t>أجور السفر</t>
  </si>
  <si>
    <t>أدوات ومعدات أخرى</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</si>
  <si>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</si>
  <si>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</si>
  <si>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</si>
  <si>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</si>
  <si>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</si>
  <si>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</si>
  <si>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</si>
  <si>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</si>
  <si>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</si>
  <si>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</si>
  <si>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</si>
  <si>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</si>
  <si>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</si>
  <si>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</si>
  <si>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</si>
  <si>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</si>
  <si>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</si>
  <si>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</si>
  <si>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</si>
  <si>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</si>
  <si>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</si>
  <si>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</si>
  <si>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</si>
  <si>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</si>
  <si>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</si>
  <si>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</si>
  <si>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</si>
  <si>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</si>
  <si>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</si>
  <si>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</si>
  <si>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</si>
  <si>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</si>
  <si>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</si>
  <si>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</si>
  <si>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</si>
  <si>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الإشتراكات في الجرائد والمجلات والنشرات</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</si>
  <si>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</si>
  <si>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</si>
  <si>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</si>
  <si>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</si>
  <si>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</si>
  <si>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</si>
  <si>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</si>
  <si>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</si>
  <si>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اعتمادات محولة</t>
  </si>
  <si>
    <t>الغاز</t>
  </si>
  <si>
    <t>غاز لتوليد الكهرباء</t>
  </si>
  <si>
    <t>غاز لتشغيل محطات المياه</t>
  </si>
  <si>
    <t>وقود ومواد تزييت وتشحيم</t>
  </si>
  <si>
    <t>مواد تزييت وتشحيم</t>
  </si>
  <si>
    <t>وقود وزيوت للطائرات</t>
  </si>
  <si>
    <t>وقود وزيوت أخرى</t>
  </si>
  <si>
    <t>مؤن ومواد وأدوات</t>
  </si>
  <si>
    <t>مشتريات المياه (الكهرباء والماء)</t>
  </si>
  <si>
    <t>مشتريات الكهرباء (الكهرباء والماء)</t>
  </si>
  <si>
    <t>مشتريات الكهرباء (الكهرباء والماء- الحد)</t>
  </si>
  <si>
    <t>مركبات كيماوية وإبادة الحشرات</t>
  </si>
  <si>
    <t>عدد وأدوات خفيفة متنوعة</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</si>
  <si>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</si>
  <si>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</si>
  <si>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</si>
  <si>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</si>
  <si>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</si>
  <si>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</si>
  <si>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</si>
  <si>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</si>
  <si>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</si>
  <si>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</si>
  <si>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</si>
  <si>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</si>
  <si>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</si>
  <si>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</si>
  <si>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</si>
  <si>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</si>
  <si>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</si>
  <si>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</si>
  <si>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</si>
  <si>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</si>
  <si>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</si>
  <si>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</si>
  <si>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</si>
  <si>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السفن والمعدات البحرية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</si>
  <si>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</si>
  <si>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</si>
  <si>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</si>
  <si>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</si>
  <si>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</si>
  <si>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</si>
  <si>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</si>
  <si>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</si>
  <si>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</si>
  <si>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</si>
  <si>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</si>
  <si>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</si>
  <si>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</si>
  <si>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</si>
  <si>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</si>
  <si>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التخلص من الأجهزة السلكية واللاسلكية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</si>
  <si>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</si>
  <si>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</si>
  <si>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</si>
  <si>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</si>
  <si>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</si>
  <si>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</si>
  <si>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</si>
  <si>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</si>
  <si>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</si>
  <si>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</si>
  <si>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</si>
  <si>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</si>
  <si>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</si>
  <si>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تحويل اعتماد داخلى</t>
  </si>
  <si>
    <t>نفقات الصيانة</t>
  </si>
  <si>
    <t>صيانة المباني الحكومية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</si>
  <si>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</si>
  <si>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</si>
  <si>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</si>
  <si>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</si>
  <si>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</si>
  <si>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</si>
  <si>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</si>
  <si>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</si>
  <si>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</si>
  <si>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</si>
  <si>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</si>
  <si>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</si>
  <si>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</si>
  <si>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</si>
  <si>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</si>
  <si>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</si>
  <si>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</si>
  <si>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</si>
  <si>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</si>
  <si>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</si>
  <si>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</si>
  <si>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</si>
  <si>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الشوار</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</si>
  <si>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</si>
  <si>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</si>
  <si>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</si>
  <si>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</si>
  <si>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</si>
  <si>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</si>
  <si>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</si>
  <si>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(دينار بحرينى)</t>
  </si>
  <si>
    <t>15,7,6</t>
  </si>
  <si>
    <t>16,6</t>
  </si>
  <si>
    <t xml:space="preserve">   الإعانات وتسديد فوائد القروض</t>
  </si>
  <si>
    <t>علاوة خاصة</t>
  </si>
  <si>
    <t>مؤتمرات داخلية</t>
  </si>
  <si>
    <t>هيئة شئون الإعلام</t>
  </si>
  <si>
    <t>مجلس المناقصات والمزايدات</t>
  </si>
  <si>
    <t>سندات التنمية الحكومية الدولية</t>
  </si>
  <si>
    <t>مشتريات الطائرات ومعداتها</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</si>
  <si>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</si>
  <si>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</si>
  <si>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</si>
  <si>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</si>
  <si>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</si>
  <si>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</si>
  <si>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</si>
  <si>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</si>
  <si>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</si>
  <si>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</si>
  <si>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</si>
  <si>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</si>
  <si>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</si>
  <si>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</si>
  <si>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</si>
  <si>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</si>
  <si>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</si>
  <si>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</si>
  <si>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</si>
  <si>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</si>
  <si>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</si>
  <si>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</si>
  <si>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هيئة التشريع والإفتاء القانوني</t>
  </si>
  <si>
    <t>ديوان الرقابة المالية والإدارية</t>
  </si>
  <si>
    <t>11- مصروفات المشاريع مصنفة حسب الوزارات والجهات الحكومية</t>
  </si>
  <si>
    <t>سندات التنمية الحكومية المحلية</t>
  </si>
  <si>
    <t>11,6,3</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</si>
  <si>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</si>
  <si>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</si>
  <si>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</si>
  <si>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</si>
  <si>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</si>
  <si>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</si>
  <si>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</si>
  <si>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</si>
  <si>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</si>
  <si>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</si>
  <si>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الاعتمادات المدورة من سنوات سابقة</t>
  </si>
  <si>
    <t>الأوقاف السنية</t>
  </si>
  <si>
    <t>دعم برنامج الاسكان (علاوة الإيجار)</t>
  </si>
  <si>
    <t>دعم برنامج الاسكان (تخفيض الأقساط الاسكانية)</t>
  </si>
  <si>
    <t>الهيئه الوطنية لتنظيم المهن والخدمات الصحية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</si>
  <si>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</si>
  <si>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</si>
  <si>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</si>
  <si>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</si>
  <si>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</si>
  <si>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مركز الشيخ محمد بن خليفة آل خليفة التخصصي للقلب (إيضاح رقم 13)</t>
  </si>
  <si>
    <t>الأمانة العامة للمجلس الأعلى للشباب والرياضة</t>
  </si>
  <si>
    <t>وزارة الثقافة</t>
  </si>
  <si>
    <t>إشتراكات أخرى</t>
  </si>
  <si>
    <t>مركبات كيماوية وإبادة الحشرات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</si>
  <si>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</si>
  <si>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</si>
  <si>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</si>
  <si>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</si>
  <si>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</si>
  <si>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</si>
  <si>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</si>
  <si>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</si>
  <si>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</si>
  <si>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</si>
  <si>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</si>
  <si>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</si>
  <si>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صندوق قطر للتنمية</t>
  </si>
  <si>
    <t>الأخبار والخدمات الإعلامية</t>
  </si>
  <si>
    <t>إعانة الغاز- هيئة الكهرباء والماء</t>
  </si>
  <si>
    <t>نادي راشد للفروسية وسباق الخيل</t>
  </si>
  <si>
    <t>المؤسسة الوطنية لحقوق الإنسان</t>
  </si>
  <si>
    <t>مركز عيسى الثقافي</t>
  </si>
  <si>
    <t>معرض البحرين الدولي للطيران</t>
  </si>
  <si>
    <t>قصر القضيبية</t>
  </si>
  <si>
    <t>دعم الأسر محدودة الدخل</t>
  </si>
  <si>
    <t>المؤسسة الخيرية الملكية</t>
  </si>
  <si>
    <t>نسبة الصرف
 %</t>
  </si>
  <si>
    <t>نسبة 
الصرف
 %</t>
  </si>
  <si>
    <t>نسبة 
التحصيل
 %</t>
  </si>
  <si>
    <t>الاعتمادات 
الأصلية</t>
  </si>
  <si>
    <t>الاعتماد 
الإضافي</t>
  </si>
  <si>
    <t xml:space="preserve">الاعتمادات 
المتوفرة  </t>
  </si>
  <si>
    <t>المصروفات 
الفعلية</t>
  </si>
  <si>
    <t>الاعتمادات 
المتوفرة</t>
  </si>
  <si>
    <t>سلع 
رأسمالية</t>
  </si>
  <si>
    <t>نفقات 
تحويلية</t>
  </si>
  <si>
    <t>برنامج التقاعد المبكر</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</si>
  <si>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</si>
  <si>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</si>
  <si>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</si>
  <si>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</si>
  <si>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</si>
  <si>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</si>
  <si>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</si>
  <si>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صافي التدفقات النقدية من الأنشطة التمويلية</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</si>
  <si>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</si>
  <si>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</si>
  <si>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</si>
  <si>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</si>
  <si>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</si>
  <si>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</si>
  <si>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</si>
  <si>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</si>
  <si>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</si>
  <si>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 xml:space="preserve">   مصروفات المشاريع</t>
  </si>
  <si>
    <t>مركز البحرين للدراسات الاستراتيجية والدولية والطاقة</t>
  </si>
  <si>
    <t>الأمانة العامة لمجلس الدفاع الأعلى</t>
  </si>
  <si>
    <t>8- المصروفات المتكررة مصنفة حسب الأبواب والوزارات والجهات الحكومية</t>
  </si>
  <si>
    <t>مشتريات سيارات النقل والشاحنات بأنواعها</t>
  </si>
  <si>
    <t>إضافات سيارات الركاب</t>
  </si>
  <si>
    <t>صيانة المباني غير الحكومية</t>
  </si>
  <si>
    <t>4- الإيرادات مصنفة حسب الأبواب والوزارات والجهات الحكومية (تتمة)</t>
  </si>
  <si>
    <t>8- المصروفات المتكررة مصنفة حسب الأبواب والوزارات والجهات الحكومية (تتمة)</t>
  </si>
  <si>
    <t>المجلس الأعلى للبيئة</t>
  </si>
  <si>
    <t>فوائض نقدية</t>
  </si>
  <si>
    <t>الفوائض التشغيلية</t>
  </si>
  <si>
    <t>الفوائض في الاعتمادات</t>
  </si>
  <si>
    <t>جائزة عيسى لخدمة الإنسانية</t>
  </si>
  <si>
    <t>تحويل اعتماد داخلي</t>
  </si>
  <si>
    <t>تسوية مصروفات سنوات سابقة</t>
  </si>
  <si>
    <t>رسوم تقديم الخدمات الاستشارية</t>
  </si>
  <si>
    <t>مبالغ مستلمة لصالح الغير</t>
  </si>
  <si>
    <t>5- القروض</t>
  </si>
  <si>
    <t>ضــرائـب ورســوم</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</si>
  <si>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</si>
  <si>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</si>
  <si>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</si>
  <si>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</si>
  <si>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عقود الإيجار لتقنية المعلومات</t>
  </si>
  <si>
    <t>جوائز لغير الموظفين</t>
  </si>
  <si>
    <t>التعديل على المخزون</t>
  </si>
  <si>
    <t>الأجهزة - الخوادم</t>
  </si>
  <si>
    <t>الأجهزة - التخزين</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</si>
  <si>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</si>
  <si>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</si>
  <si>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</si>
  <si>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</si>
  <si>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</si>
  <si>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</si>
  <si>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</si>
  <si>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</si>
  <si>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</si>
  <si>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</si>
  <si>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</si>
  <si>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</si>
  <si>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</si>
  <si>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</si>
  <si>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</si>
  <si>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</si>
  <si>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</si>
  <si>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</si>
  <si>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</si>
  <si>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صيانة برمجيات إدارة تقنية المعلومات</t>
  </si>
  <si>
    <t>المجلس الأعلى للقضاء</t>
  </si>
  <si>
    <t>وزارة شئون حقوق الإنسان</t>
  </si>
  <si>
    <t>العلاوة الاجتماعية</t>
  </si>
  <si>
    <t>علاوة تحسين المعيشة</t>
  </si>
  <si>
    <t xml:space="preserve">مكافأة انضباط </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</si>
  <si>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</si>
  <si>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</si>
  <si>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</si>
  <si>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</si>
  <si>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</si>
  <si>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</si>
  <si>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</si>
  <si>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علاوات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</si>
  <si>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</si>
  <si>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</si>
  <si>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</si>
  <si>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</si>
  <si>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</si>
  <si>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</si>
  <si>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</si>
  <si>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البريد</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</si>
  <si>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</si>
  <si>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</si>
  <si>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</si>
  <si>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</si>
  <si>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</si>
  <si>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النقل والشحن بأنواعها</t>
  </si>
  <si>
    <t>مكافآت لغير الموظفين</t>
  </si>
  <si>
    <t>إدارة وتشغيل المستشفيات من قبل القطاع الخاص</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</si>
  <si>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</si>
  <si>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</si>
  <si>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</si>
  <si>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</si>
  <si>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</si>
  <si>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</si>
  <si>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</si>
  <si>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</si>
  <si>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</si>
  <si>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</si>
  <si>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</si>
  <si>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</si>
  <si>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</si>
  <si>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</si>
  <si>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</si>
  <si>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</si>
  <si>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</si>
  <si>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</si>
  <si>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</si>
  <si>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</si>
  <si>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</si>
  <si>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</si>
  <si>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</si>
  <si>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</si>
  <si>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</si>
  <si>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</si>
  <si>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</si>
  <si>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</si>
  <si>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</si>
  <si>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</si>
  <si>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تحويلات محلية للرواتب</t>
  </si>
  <si>
    <t>فوائد صكوك التأجير الإسلامية الدولية - الإصدار الثاني</t>
  </si>
  <si>
    <t>قروض خارجية أخرى</t>
  </si>
  <si>
    <t>فوائد سندات التنمية</t>
  </si>
  <si>
    <t>فوائد صكوك الإسلامية</t>
  </si>
  <si>
    <t>مساعدات اجتماعية</t>
  </si>
  <si>
    <t>مساعدات ذوي الاحتياجات الخاصة</t>
  </si>
  <si>
    <t>المجلس الأعلى للصحة</t>
  </si>
  <si>
    <t>علاوة تحسين مستوى المعيشة للمتقاعدين</t>
  </si>
  <si>
    <t>اللجنة الأولمبية البحرينية</t>
  </si>
  <si>
    <t>تحويلات محلية للاتحادات الرياضية</t>
  </si>
  <si>
    <t>رسوم وتراخيص المواد الصيدلانية</t>
  </si>
  <si>
    <t xml:space="preserve">  </t>
  </si>
  <si>
    <t>مجموع القروض الداخلية</t>
  </si>
  <si>
    <t xml:space="preserve">هيئة التشريع والإفتاء القانوني </t>
  </si>
  <si>
    <t>مجموع الاعتمادات المدورة</t>
  </si>
  <si>
    <t>مكتب صاحب السمو الملكي النائب الأول لرئيس مجلس الوزراء</t>
  </si>
  <si>
    <t>منتجات خدمية وسلعية حكومية</t>
  </si>
  <si>
    <t>عوائد الشركة القابضة للنفط والغاز</t>
  </si>
  <si>
    <t>رسوم وتراخيص المرافق الصحية</t>
  </si>
  <si>
    <t>الهيئة العامة للتأمين الاجتماعي</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</si>
  <si>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</si>
  <si>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</si>
  <si>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</si>
  <si>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</si>
  <si>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</si>
  <si>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</si>
  <si>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جميع التسهيلات الإئتمانية المذكورة أعلاه عبارة عن عملية تسوية توفيقية لضمان سرعة انسياب التحويلات النقدية بين الحسابات المصرفية الحكومية.</t>
  </si>
  <si>
    <t>مقابل الالتزامات</t>
  </si>
  <si>
    <t>مبيعات منتجات أخرى</t>
  </si>
  <si>
    <t>الأمانة العامة لمجلس الوزراء</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</si>
  <si>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</si>
  <si>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</si>
  <si>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</si>
  <si>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</si>
  <si>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</si>
  <si>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</si>
  <si>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</si>
  <si>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</si>
  <si>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تصفية مصاريف المركبات</t>
  </si>
  <si>
    <t>صيانة برمجيات الأعمال</t>
  </si>
  <si>
    <t xml:space="preserve">صيانة برمجيات قواعد البيانات </t>
  </si>
  <si>
    <t>وزارة المواصلات والاتصالات</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</si>
  <si>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</si>
  <si>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</si>
  <si>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</si>
  <si>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إيرادات الغاز الطبيعي</t>
  </si>
  <si>
    <t xml:space="preserve">مكاتب مستشاري صاحب السمو الملكي رئيس مجلس الوزراء </t>
  </si>
  <si>
    <t>غرامــات وجزاءات وإيرادات متنوعة</t>
  </si>
  <si>
    <t>رسوم الأجهزة اللاسلكية</t>
  </si>
  <si>
    <t>تحليق وإرشاد الطائرات</t>
  </si>
  <si>
    <t>خدمات الصحة العامة</t>
  </si>
  <si>
    <t>الغرامات والجزاءات والإيرادات المتنوعة</t>
  </si>
  <si>
    <t>إيرادات أخرى</t>
  </si>
  <si>
    <t>إعانات وتسديد فوائد القروض</t>
  </si>
  <si>
    <t>مكاتب نواب صاحب السمو الملكي رئيس مجلس الوزراء</t>
  </si>
  <si>
    <t>مكاتب مستشاري صاحب السمو الملكي رئيس مجلس الوزراء</t>
  </si>
  <si>
    <t>تكاليف تركيب واستخدام الإنترنت</t>
  </si>
  <si>
    <t>تكاليف تغيير الأنظمة التشغيلية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</si>
  <si>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</si>
  <si>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</si>
  <si>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</si>
  <si>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</si>
  <si>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</si>
  <si>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</si>
  <si>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</si>
  <si>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</si>
  <si>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</si>
  <si>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</si>
  <si>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</si>
  <si>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المساهمات في المنظمات الإقليمية والدولية</t>
  </si>
  <si>
    <t xml:space="preserve"> المنتجات الخدمية والسلعية الحكومية</t>
  </si>
  <si>
    <t>6- التسهيلات الإئتمانية</t>
  </si>
  <si>
    <t xml:space="preserve">صافي (النقص)/الزيادة في النقد </t>
  </si>
  <si>
    <t>الفعلي
2015</t>
  </si>
  <si>
    <t>Ministry</t>
  </si>
  <si>
    <t>Code</t>
  </si>
  <si>
    <t>Oil and Gas</t>
  </si>
  <si>
    <r>
      <rPr>
        <b/>
        <sz val="11"/>
        <color rgb="FF000000"/>
        <rFont val="Times New Roman"/>
        <family val="1"/>
      </rPr>
      <t>T</t>
    </r>
    <r>
      <rPr>
        <b/>
        <sz val="11"/>
        <color rgb="FF000000"/>
        <rFont val="Times New Roman"/>
        <family val="1"/>
      </rPr>
      <t>a</t>
    </r>
    <r>
      <rPr>
        <b/>
        <sz val="11"/>
        <color rgb="FF000000"/>
        <rFont val="Times New Roman"/>
        <family val="1"/>
      </rPr>
      <t>x</t>
    </r>
    <r>
      <rPr>
        <b/>
        <sz val="11"/>
        <color rgb="FF000000"/>
        <rFont val="Times New Roman"/>
        <family val="1"/>
      </rPr>
      <t>a</t>
    </r>
    <r>
      <rPr>
        <b/>
        <sz val="11"/>
        <color rgb="FF000000"/>
        <rFont val="Times New Roman"/>
        <family val="1"/>
      </rPr>
      <t>ti</t>
    </r>
    <r>
      <rPr>
        <b/>
        <sz val="11"/>
        <color rgb="FF000000"/>
        <rFont val="Times New Roman"/>
        <family val="1"/>
      </rPr>
      <t>o</t>
    </r>
    <r>
      <rPr>
        <b/>
        <sz val="11"/>
        <color rgb="FF000000"/>
        <rFont val="Times New Roman"/>
        <family val="1"/>
      </rPr>
      <t>n,</t>
    </r>
    <r>
      <rPr>
        <b/>
        <sz val="11"/>
        <color rgb="FF000000"/>
        <rFont val="Times New Roman"/>
        <family val="1"/>
      </rPr>
      <t xml:space="preserve"> </t>
    </r>
    <r>
      <rPr>
        <b/>
        <sz val="11"/>
        <color rgb="FF000000"/>
        <rFont val="Times New Roman"/>
        <family val="1"/>
      </rPr>
      <t>Fees</t>
    </r>
  </si>
  <si>
    <r>
      <rPr>
        <b/>
        <sz val="11"/>
        <color rgb="FF000000"/>
        <rFont val="Times New Roman"/>
        <family val="1"/>
      </rPr>
      <t>G</t>
    </r>
    <r>
      <rPr>
        <b/>
        <sz val="11"/>
        <color rgb="FF000000"/>
        <rFont val="Times New Roman"/>
        <family val="1"/>
      </rPr>
      <t>o</t>
    </r>
    <r>
      <rPr>
        <b/>
        <sz val="11"/>
        <color rgb="FF000000"/>
        <rFont val="Times New Roman"/>
        <family val="1"/>
      </rPr>
      <t>v</t>
    </r>
    <r>
      <rPr>
        <b/>
        <sz val="11"/>
        <color rgb="FF000000"/>
        <rFont val="Times New Roman"/>
        <family val="1"/>
      </rPr>
      <t>t</t>
    </r>
    <r>
      <rPr>
        <b/>
        <sz val="11"/>
        <color rgb="FF000000"/>
        <rFont val="Times New Roman"/>
        <family val="1"/>
      </rPr>
      <t xml:space="preserve"> </t>
    </r>
    <r>
      <rPr>
        <b/>
        <sz val="11"/>
        <color rgb="FF000000"/>
        <rFont val="Times New Roman"/>
        <family val="1"/>
      </rPr>
      <t>Go</t>
    </r>
    <r>
      <rPr>
        <b/>
        <sz val="11"/>
        <color rgb="FF000000"/>
        <rFont val="Times New Roman"/>
        <family val="1"/>
      </rPr>
      <t>o</t>
    </r>
    <r>
      <rPr>
        <b/>
        <sz val="11"/>
        <color rgb="FF000000"/>
        <rFont val="Times New Roman"/>
        <family val="1"/>
      </rPr>
      <t>ds,</t>
    </r>
    <r>
      <rPr>
        <b/>
        <sz val="11"/>
        <color rgb="FF000000"/>
        <rFont val="Times New Roman"/>
        <family val="1"/>
      </rPr>
      <t xml:space="preserve"> </t>
    </r>
    <r>
      <rPr>
        <b/>
        <sz val="11"/>
        <color rgb="FF000000"/>
        <rFont val="Times New Roman"/>
        <family val="1"/>
      </rPr>
      <t>S</t>
    </r>
    <r>
      <rPr>
        <b/>
        <sz val="11"/>
        <color rgb="FF000000"/>
        <rFont val="Times New Roman"/>
        <family val="1"/>
      </rPr>
      <t>e</t>
    </r>
    <r>
      <rPr>
        <b/>
        <sz val="11"/>
        <color rgb="FF000000"/>
        <rFont val="Times New Roman"/>
        <family val="1"/>
      </rPr>
      <t>rvi</t>
    </r>
    <r>
      <rPr>
        <b/>
        <sz val="11"/>
        <color rgb="FF000000"/>
        <rFont val="Times New Roman"/>
        <family val="1"/>
      </rPr>
      <t>c</t>
    </r>
    <r>
      <rPr>
        <b/>
        <sz val="11"/>
        <color rgb="FF000000"/>
        <rFont val="Times New Roman"/>
        <family val="1"/>
      </rPr>
      <t>es</t>
    </r>
  </si>
  <si>
    <r>
      <rPr>
        <b/>
        <sz val="11"/>
        <color rgb="FF000000"/>
        <rFont val="Times New Roman"/>
        <family val="1"/>
      </rPr>
      <t>Investments,</t>
    </r>
    <r>
      <rPr>
        <b/>
        <sz val="11"/>
        <color rgb="FF000000"/>
        <rFont val="Times New Roman"/>
        <family val="1"/>
      </rPr>
      <t xml:space="preserve"> </t>
    </r>
    <r>
      <rPr>
        <b/>
        <sz val="11"/>
        <color rgb="FF000000"/>
        <rFont val="Times New Roman"/>
        <family val="1"/>
      </rPr>
      <t>G</t>
    </r>
    <r>
      <rPr>
        <b/>
        <sz val="11"/>
        <color rgb="FF000000"/>
        <rFont val="Times New Roman"/>
        <family val="1"/>
      </rPr>
      <t>ovt</t>
    </r>
    <r>
      <rPr>
        <b/>
        <sz val="11"/>
        <color rgb="FF000000"/>
        <rFont val="Times New Roman"/>
        <family val="1"/>
      </rPr>
      <t xml:space="preserve"> </t>
    </r>
    <r>
      <rPr>
        <b/>
        <sz val="11"/>
        <color rgb="FF000000"/>
        <rFont val="Times New Roman"/>
        <family val="1"/>
      </rPr>
      <t>Properties</t>
    </r>
  </si>
  <si>
    <t>Grants</t>
  </si>
  <si>
    <t>Sale of</t>
  </si>
  <si>
    <r>
      <rPr>
        <b/>
        <sz val="11"/>
        <color rgb="FF000000"/>
        <rFont val="Times New Roman"/>
        <family val="1"/>
      </rPr>
      <t>Fines,Penalt</t>
    </r>
    <r>
      <rPr>
        <b/>
        <sz val="11"/>
        <color rgb="FF000000"/>
        <rFont val="Times New Roman"/>
        <family val="1"/>
      </rPr>
      <t xml:space="preserve"> </t>
    </r>
    <r>
      <rPr>
        <b/>
        <sz val="11"/>
        <color rgb="FF000000"/>
        <rFont val="Times New Roman"/>
        <family val="1"/>
      </rPr>
      <t>ies</t>
    </r>
    <r>
      <rPr>
        <b/>
        <sz val="11"/>
        <color rgb="FF000000"/>
        <rFont val="Times New Roman"/>
        <family val="1"/>
      </rPr>
      <t xml:space="preserve"> </t>
    </r>
    <r>
      <rPr>
        <b/>
        <sz val="11"/>
        <color rgb="FF000000"/>
        <rFont val="Times New Roman"/>
        <family val="1"/>
      </rPr>
      <t>,</t>
    </r>
    <r>
      <rPr>
        <b/>
        <sz val="11"/>
        <color rgb="FF000000"/>
        <rFont val="Times New Roman"/>
        <family val="1"/>
      </rPr>
      <t xml:space="preserve"> </t>
    </r>
    <r>
      <rPr>
        <b/>
        <sz val="11"/>
        <color rgb="FF000000"/>
        <rFont val="Times New Roman"/>
        <family val="1"/>
      </rPr>
      <t>M</t>
    </r>
    <r>
      <rPr>
        <b/>
        <sz val="11"/>
        <color rgb="FF000000"/>
        <rFont val="Times New Roman"/>
        <family val="1"/>
      </rPr>
      <t>i</t>
    </r>
    <r>
      <rPr>
        <b/>
        <sz val="11"/>
        <color rgb="FF000000"/>
        <rFont val="Times New Roman"/>
        <family val="1"/>
      </rPr>
      <t>sc</t>
    </r>
  </si>
  <si>
    <t>Total</t>
  </si>
  <si>
    <t>Budget</t>
  </si>
  <si>
    <t>Actual-PY</t>
  </si>
  <si>
    <r>
      <rPr>
        <sz val="8"/>
        <color rgb="FF000000"/>
        <rFont val="Times New Roman"/>
        <family val="1"/>
      </rPr>
      <t>The</t>
    </r>
    <r>
      <rPr>
        <sz val="8"/>
        <color rgb="FF000000"/>
        <rFont val="Times New Roman"/>
        <family val="1"/>
      </rPr>
      <t xml:space="preserve"> </t>
    </r>
    <r>
      <rPr>
        <sz val="8"/>
        <color rgb="FF000000"/>
        <rFont val="Times New Roman"/>
        <family val="1"/>
      </rPr>
      <t>Court</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H.R.H</t>
    </r>
    <r>
      <rPr>
        <sz val="8"/>
        <color rgb="FF000000"/>
        <rFont val="Times New Roman"/>
        <family val="1"/>
      </rPr>
      <t xml:space="preserve"> </t>
    </r>
    <r>
      <rPr>
        <sz val="8"/>
        <color rgb="FF000000"/>
        <rFont val="Times New Roman"/>
        <family val="1"/>
      </rPr>
      <t>The</t>
    </r>
    <r>
      <rPr>
        <sz val="8"/>
        <color rgb="FF000000"/>
        <rFont val="Times New Roman"/>
        <family val="1"/>
      </rPr>
      <t xml:space="preserve"> </t>
    </r>
    <r>
      <rPr>
        <sz val="8"/>
        <color rgb="FF000000"/>
        <rFont val="Times New Roman"/>
        <family val="1"/>
      </rPr>
      <t>Pri</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 xml:space="preserve">Minister-1
</t>
    </r>
    <r>
      <rPr>
        <sz val="8"/>
        <color rgb="FF000000"/>
        <rFont val="Times New Roman"/>
        <family val="1"/>
      </rPr>
      <t>1</t>
    </r>
  </si>
  <si>
    <t>Ministry of Interior-13</t>
  </si>
  <si>
    <t>National Security Agency-14</t>
  </si>
  <si>
    <t>Legislation &amp; Legal Opinion Com-15</t>
  </si>
  <si>
    <t>Min. of Foreign Affairs-16</t>
  </si>
  <si>
    <t>Min. of Justice &amp; Islamic Aff &amp; Awqaf (J</t>
  </si>
  <si>
    <t>Min. of Education-21</t>
  </si>
  <si>
    <t>Ministry of Health-22</t>
  </si>
  <si>
    <t>Min. of Works, Mun Aff &amp; Urb Plg -23 (</t>
  </si>
  <si>
    <r>
      <rPr>
        <sz val="8"/>
        <color rgb="FF000000"/>
        <rFont val="Times New Roman"/>
        <family val="1"/>
      </rPr>
      <t>M</t>
    </r>
    <r>
      <rPr>
        <sz val="8"/>
        <color rgb="FF000000"/>
        <rFont val="Times New Roman"/>
        <family val="1"/>
      </rPr>
      <t>un</t>
    </r>
    <r>
      <rPr>
        <sz val="8"/>
        <color rgb="FF000000"/>
        <rFont val="Times New Roman"/>
        <family val="1"/>
      </rPr>
      <t xml:space="preserve"> </t>
    </r>
    <r>
      <rPr>
        <sz val="8"/>
        <color rgb="FF000000"/>
        <rFont val="Times New Roman"/>
        <family val="1"/>
      </rPr>
      <t>A</t>
    </r>
    <r>
      <rPr>
        <sz val="8"/>
        <color rgb="FF000000"/>
        <rFont val="Times New Roman"/>
        <family val="1"/>
      </rPr>
      <t>f</t>
    </r>
    <r>
      <rPr>
        <sz val="8"/>
        <color rgb="FF000000"/>
        <rFont val="Times New Roman"/>
        <family val="1"/>
      </rPr>
      <t>f</t>
    </r>
    <r>
      <rPr>
        <sz val="8"/>
        <color rgb="FF000000"/>
        <rFont val="Times New Roman"/>
        <family val="1"/>
      </rPr>
      <t>&amp;</t>
    </r>
    <r>
      <rPr>
        <sz val="8"/>
        <color rgb="FF000000"/>
        <rFont val="Times New Roman"/>
        <family val="1"/>
      </rPr>
      <t>Urb</t>
    </r>
    <r>
      <rPr>
        <sz val="8"/>
        <color rgb="FF000000"/>
        <rFont val="Times New Roman"/>
        <family val="1"/>
      </rPr>
      <t xml:space="preserve"> </t>
    </r>
    <r>
      <rPr>
        <sz val="8"/>
        <color rgb="FF000000"/>
        <rFont val="Times New Roman"/>
        <family val="1"/>
      </rPr>
      <t>Plg)</t>
    </r>
    <r>
      <rPr>
        <sz val="8"/>
        <color rgb="FF000000"/>
        <rFont val="Times New Roman"/>
        <family val="1"/>
      </rPr>
      <t xml:space="preserve">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L</t>
    </r>
    <r>
      <rPr>
        <sz val="8"/>
        <color rgb="FF000000"/>
        <rFont val="Times New Roman"/>
        <family val="1"/>
      </rPr>
      <t>abour</t>
    </r>
    <r>
      <rPr>
        <sz val="8"/>
        <color rgb="FF000000"/>
        <rFont val="Times New Roman"/>
        <family val="1"/>
      </rPr>
      <t xml:space="preserve"> </t>
    </r>
    <r>
      <rPr>
        <sz val="8"/>
        <color rgb="FF000000"/>
        <rFont val="Times New Roman"/>
        <family val="1"/>
      </rPr>
      <t>-24</t>
    </r>
  </si>
  <si>
    <t>General Organization for Youth&amp;Sport-26</t>
  </si>
  <si>
    <t>Min. of Social Development-29</t>
  </si>
  <si>
    <t>Min of Industry &amp; Commerce-34</t>
  </si>
  <si>
    <t>Ministry of Housing-36</t>
  </si>
  <si>
    <t>The Supreme Council for the Environment</t>
  </si>
  <si>
    <t>National Oil &amp; Gas Authority-51</t>
  </si>
  <si>
    <t>Tender Board-59</t>
  </si>
  <si>
    <t>Revenue Account under MOF Control</t>
  </si>
  <si>
    <t>Information Affairs Authority-65</t>
  </si>
  <si>
    <t>Civil Service Bureau-72</t>
  </si>
  <si>
    <t>Central Informatics Org-73</t>
  </si>
  <si>
    <t>Min. of Justice &amp; Islamic Aff &amp; Awqaf (I</t>
  </si>
  <si>
    <t>Survey&amp;Land Reg Bureau-78</t>
  </si>
  <si>
    <t>Ministry of Finance-81</t>
  </si>
  <si>
    <t>Customs Affairs-83</t>
  </si>
  <si>
    <r>
      <rPr>
        <b/>
        <i/>
        <sz val="11"/>
        <color rgb="FF000000"/>
        <rFont val="Times New Roman"/>
        <family val="1"/>
      </rPr>
      <t>G</t>
    </r>
    <r>
      <rPr>
        <b/>
        <i/>
        <sz val="11"/>
        <color rgb="FF000000"/>
        <rFont val="Times New Roman"/>
        <family val="1"/>
      </rPr>
      <t>o</t>
    </r>
    <r>
      <rPr>
        <b/>
        <i/>
        <sz val="11"/>
        <color rgb="FF000000"/>
        <rFont val="Times New Roman"/>
        <family val="1"/>
      </rPr>
      <t>v</t>
    </r>
    <r>
      <rPr>
        <b/>
        <i/>
        <sz val="11"/>
        <color rgb="FF000000"/>
        <rFont val="Times New Roman"/>
        <family val="1"/>
      </rPr>
      <t>er</t>
    </r>
    <r>
      <rPr>
        <b/>
        <i/>
        <sz val="11"/>
        <color rgb="FF000000"/>
        <rFont val="Times New Roman"/>
        <family val="1"/>
      </rPr>
      <t>n</t>
    </r>
    <r>
      <rPr>
        <b/>
        <i/>
        <sz val="11"/>
        <color rgb="FF000000"/>
        <rFont val="Times New Roman"/>
        <family val="1"/>
      </rPr>
      <t>m</t>
    </r>
    <r>
      <rPr>
        <b/>
        <i/>
        <sz val="11"/>
        <color rgb="FF000000"/>
        <rFont val="Times New Roman"/>
        <family val="1"/>
      </rPr>
      <t>e</t>
    </r>
    <r>
      <rPr>
        <b/>
        <i/>
        <sz val="11"/>
        <color rgb="FF000000"/>
        <rFont val="Times New Roman"/>
        <family val="1"/>
      </rPr>
      <t>n</t>
    </r>
    <r>
      <rPr>
        <b/>
        <i/>
        <sz val="11"/>
        <color rgb="FF000000"/>
        <rFont val="Times New Roman"/>
        <family val="1"/>
      </rPr>
      <t>t</t>
    </r>
    <r>
      <rPr>
        <b/>
        <i/>
        <sz val="11"/>
        <color rgb="FF000000"/>
        <rFont val="Times New Roman"/>
        <family val="1"/>
      </rPr>
      <t xml:space="preserve"> </t>
    </r>
    <r>
      <rPr>
        <b/>
        <i/>
        <sz val="11"/>
        <color rgb="FF000000"/>
        <rFont val="Times New Roman"/>
        <family val="1"/>
      </rPr>
      <t>A</t>
    </r>
    <r>
      <rPr>
        <b/>
        <i/>
        <sz val="11"/>
        <color rgb="FF000000"/>
        <rFont val="Times New Roman"/>
        <family val="1"/>
      </rPr>
      <t>g</t>
    </r>
    <r>
      <rPr>
        <b/>
        <i/>
        <sz val="11"/>
        <color rgb="FF000000"/>
        <rFont val="Times New Roman"/>
        <family val="1"/>
      </rPr>
      <t>e</t>
    </r>
    <r>
      <rPr>
        <b/>
        <i/>
        <sz val="11"/>
        <color rgb="FF000000"/>
        <rFont val="Times New Roman"/>
        <family val="1"/>
      </rPr>
      <t>n</t>
    </r>
    <r>
      <rPr>
        <b/>
        <i/>
        <sz val="11"/>
        <color rgb="FF000000"/>
        <rFont val="Times New Roman"/>
        <family val="1"/>
      </rPr>
      <t>cy</t>
    </r>
    <r>
      <rPr>
        <b/>
        <i/>
        <sz val="11"/>
        <color rgb="FF000000"/>
        <rFont val="Times New Roman"/>
        <family val="1"/>
      </rPr>
      <t xml:space="preserve"> </t>
    </r>
    <r>
      <rPr>
        <b/>
        <i/>
        <sz val="11"/>
        <color rgb="FF000000"/>
        <rFont val="Times New Roman"/>
        <family val="1"/>
      </rPr>
      <t>N</t>
    </r>
    <r>
      <rPr>
        <b/>
        <i/>
        <sz val="11"/>
        <color rgb="FF000000"/>
        <rFont val="Times New Roman"/>
        <family val="1"/>
      </rPr>
      <t>a</t>
    </r>
    <r>
      <rPr>
        <b/>
        <i/>
        <sz val="11"/>
        <color rgb="FF000000"/>
        <rFont val="Times New Roman"/>
        <family val="1"/>
      </rPr>
      <t>me</t>
    </r>
  </si>
  <si>
    <r>
      <rPr>
        <b/>
        <i/>
        <sz val="11"/>
        <color rgb="FF000000"/>
        <rFont val="Times New Roman"/>
        <family val="1"/>
      </rPr>
      <t>A</t>
    </r>
    <r>
      <rPr>
        <b/>
        <i/>
        <sz val="11"/>
        <color rgb="FF000000"/>
        <rFont val="Times New Roman"/>
        <family val="1"/>
      </rPr>
      <t>c</t>
    </r>
    <r>
      <rPr>
        <b/>
        <i/>
        <sz val="11"/>
        <color rgb="FF000000"/>
        <rFont val="Times New Roman"/>
        <family val="1"/>
      </rPr>
      <t>tu</t>
    </r>
    <r>
      <rPr>
        <b/>
        <i/>
        <sz val="11"/>
        <color rgb="FF000000"/>
        <rFont val="Times New Roman"/>
        <family val="1"/>
      </rPr>
      <t>a</t>
    </r>
    <r>
      <rPr>
        <b/>
        <i/>
        <sz val="11"/>
        <color rgb="FF000000"/>
        <rFont val="Times New Roman"/>
        <family val="1"/>
      </rPr>
      <t>l</t>
    </r>
  </si>
  <si>
    <r>
      <rPr>
        <b/>
        <i/>
        <sz val="11"/>
        <color rgb="FF000000"/>
        <rFont val="Times New Roman"/>
        <family val="1"/>
      </rPr>
      <t>R</t>
    </r>
    <r>
      <rPr>
        <b/>
        <i/>
        <sz val="11"/>
        <color rgb="FF000000"/>
        <rFont val="Times New Roman"/>
        <family val="1"/>
      </rPr>
      <t>e</t>
    </r>
    <r>
      <rPr>
        <b/>
        <i/>
        <sz val="11"/>
        <color rgb="FF000000"/>
        <rFont val="Times New Roman"/>
        <family val="1"/>
      </rPr>
      <t>ven</t>
    </r>
    <r>
      <rPr>
        <b/>
        <i/>
        <sz val="11"/>
        <color rgb="FF000000"/>
        <rFont val="Times New Roman"/>
        <family val="1"/>
      </rPr>
      <t>u</t>
    </r>
    <r>
      <rPr>
        <b/>
        <i/>
        <sz val="11"/>
        <color rgb="FF000000"/>
        <rFont val="Times New Roman"/>
        <family val="1"/>
      </rPr>
      <t xml:space="preserve">e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</si>
  <si>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t>
    </r>
    <r>
      <rPr>
        <b/>
        <i/>
        <sz val="11"/>
        <color rgb="FF000000"/>
        <rFont val="Times New Roman"/>
        <family val="1"/>
      </rPr>
      <t xml:space="preserve"> </t>
    </r>
    <r>
      <rPr>
        <b/>
        <i/>
        <sz val="11"/>
        <color rgb="FF000000"/>
        <rFont val="Times New Roman"/>
        <family val="1"/>
      </rPr>
      <t>Spent</t>
    </r>
  </si>
  <si>
    <r>
      <rPr>
        <b/>
        <i/>
        <sz val="11"/>
        <color rgb="FF000000"/>
        <rFont val="Times New Roman"/>
        <family val="1"/>
      </rPr>
      <t xml:space="preserve">Recurrent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</si>
  <si>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P</t>
    </r>
    <r>
      <rPr>
        <b/>
        <i/>
        <sz val="11"/>
        <color rgb="FF000000"/>
        <rFont val="Times New Roman"/>
        <family val="1"/>
      </rPr>
      <t>r</t>
    </r>
    <r>
      <rPr>
        <b/>
        <i/>
        <sz val="11"/>
        <color rgb="FF000000"/>
        <rFont val="Times New Roman"/>
        <family val="1"/>
      </rPr>
      <t>o</t>
    </r>
    <r>
      <rPr>
        <b/>
        <i/>
        <sz val="11"/>
        <color rgb="FF000000"/>
        <rFont val="Times New Roman"/>
        <family val="1"/>
      </rPr>
      <t>je</t>
    </r>
    <r>
      <rPr>
        <b/>
        <i/>
        <sz val="11"/>
        <color rgb="FF000000"/>
        <rFont val="Times New Roman"/>
        <family val="1"/>
      </rPr>
      <t>c</t>
    </r>
    <r>
      <rPr>
        <b/>
        <i/>
        <sz val="11"/>
        <color rgb="FF000000"/>
        <rFont val="Times New Roman"/>
        <family val="1"/>
      </rPr>
      <t xml:space="preserve">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</si>
  <si>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t>The Court of H.R.H The Prime Minister-11</t>
  </si>
  <si>
    <t>Ministry of Defence-12</t>
  </si>
  <si>
    <t>Deputy of H.R.H The PM-17</t>
  </si>
  <si>
    <t>Min. of Justice &amp; Islamic Aff &amp; Awqaf (Justice Aff)-18</t>
  </si>
  <si>
    <t>Supreme Council for Oil</t>
  </si>
  <si>
    <t>Ministry of Information-20 (Old)</t>
  </si>
  <si>
    <t>Min. of Works, Mun Aff &amp; Urb Plg -23 (Mun Aff&amp;Urb Plg)</t>
  </si>
  <si>
    <t>Min. of Labour -24</t>
  </si>
  <si>
    <t>Min. of Muncipalities &amp; Agriculture Aff. (Muncipalities Affairs)</t>
  </si>
  <si>
    <t>Environmental Affairs ( Old )</t>
  </si>
  <si>
    <t>Rashed Club for Equestrian &amp; Horse Racing-28</t>
  </si>
  <si>
    <t>Deputy of H.R.H The PM-30</t>
  </si>
  <si>
    <t>Advisor to H.R.H The PM for Economic Aff-31</t>
  </si>
  <si>
    <t>Min. of Follow-up Affairs-32</t>
  </si>
  <si>
    <t>Advisor to H.R.H PM-33</t>
  </si>
  <si>
    <t>Advisor to H.R.H PM for Security Aff-35</t>
  </si>
  <si>
    <t>Advisor to H.R.H The PM for Industrial &amp; Oil Aff-37</t>
  </si>
  <si>
    <t>Advisor to H.R.H The PM-38</t>
  </si>
  <si>
    <t>Ministry of State-39</t>
  </si>
  <si>
    <t>Min. of Energy-40</t>
  </si>
  <si>
    <t>The Supreme Council for the Environment-41</t>
  </si>
  <si>
    <t>Bahrain Royal Flight ( Old )</t>
  </si>
  <si>
    <t>Mohammed bin Khalifa Al Khalifa Cardiac Center-43</t>
  </si>
  <si>
    <t>Deputy of H.R.H The PM-44</t>
  </si>
  <si>
    <t>Min.Of Housing -Old</t>
  </si>
  <si>
    <t>Min. of Works, Mun Aff &amp; Urb Plg -46 (Works Aff)</t>
  </si>
  <si>
    <t>Elec &amp; Water Authority-47</t>
  </si>
  <si>
    <t>Min. of Transportation &amp; Telecommunications-48</t>
  </si>
  <si>
    <t>Ministry of State ( Old )</t>
  </si>
  <si>
    <t>National Guard-50</t>
  </si>
  <si>
    <t>Civil Aviation Aff-52</t>
  </si>
  <si>
    <t>Ministry of State of Telecommunication Affairs</t>
  </si>
  <si>
    <t>Min. of Shura Council &amp; Representatives Council Aff-54</t>
  </si>
  <si>
    <t>Min. of Information Aff-55</t>
  </si>
  <si>
    <t>Ministy of State 4</t>
  </si>
  <si>
    <t>Ministry of Human Rights Affairs-58</t>
  </si>
  <si>
    <t>Transfers</t>
  </si>
  <si>
    <t>Special Projects</t>
  </si>
  <si>
    <t>General Services ( Special Projects )</t>
  </si>
  <si>
    <t>Bahrain Authority for Culture &amp; Antiquities-66</t>
  </si>
  <si>
    <t>Supreme Council for Health-67</t>
  </si>
  <si>
    <t>Administrative Organization for Public Prosecution-68</t>
  </si>
  <si>
    <t>First Deputy of H.R.H The PM Office-70</t>
  </si>
  <si>
    <t>General Secretariat of the Cabinet -71</t>
  </si>
  <si>
    <t>Deputy of H.R.H The PM-74</t>
  </si>
  <si>
    <t>General Secretariat for Youth &amp; Sports High Council-75</t>
  </si>
  <si>
    <t>Supreme Judicial Council (76)</t>
  </si>
  <si>
    <t>Min. of Justice &amp; Islamic Aff &amp; Awqaf (Islamic Aff)-77</t>
  </si>
  <si>
    <t>Ministry of Youth and Sport Affairs -79</t>
  </si>
  <si>
    <t>Manpower</t>
  </si>
  <si>
    <t>Services</t>
  </si>
  <si>
    <t>Consumables</t>
  </si>
  <si>
    <t>Assets</t>
  </si>
  <si>
    <t>Maintenance</t>
  </si>
  <si>
    <t>The Court of H.R.H The Prime Minist</t>
  </si>
  <si>
    <t>Min. of Justice &amp; Islamic Aff &amp;  Awq</t>
  </si>
  <si>
    <t>Min. of Works, Mun Aff &amp; Urb Plg -</t>
  </si>
  <si>
    <t>General Organization for Youth&amp;Spo</t>
  </si>
  <si>
    <t>Rashed Club for Equestrian &amp; Horse</t>
  </si>
  <si>
    <t>Advisor to H.R.H The PM for Econo</t>
  </si>
  <si>
    <t>Advisor to H.R.H The PM for Industr</t>
  </si>
  <si>
    <t>The Supreme Council for the Environ</t>
  </si>
  <si>
    <t>Mohammed bin Khalifa Al Khalifa Ca</t>
  </si>
  <si>
    <t>Min. of Transportation &amp; Telecommu</t>
  </si>
  <si>
    <t>Min. of Shura Council &amp; Representati</t>
  </si>
  <si>
    <t>Bahrain Authority for Culture &amp; Anti</t>
  </si>
  <si>
    <t>Administrative Organization for Publi</t>
  </si>
  <si>
    <t>First Deputy of H.R.H The PM Office</t>
  </si>
  <si>
    <t>General Secretariat for Youth &amp; Sport</t>
  </si>
  <si>
    <t>Ministry of Youth and Sport Affairs -</t>
  </si>
  <si>
    <t>King Hamad University Hospital-88</t>
  </si>
  <si>
    <t>Actual-CY</t>
  </si>
  <si>
    <t>وزارة شئون الشباب والرياضة</t>
  </si>
  <si>
    <t>مكتب وزير شئون مجلس الوزراء</t>
  </si>
  <si>
    <t>هيئة البحرين للثقافة والآثار</t>
  </si>
  <si>
    <t>Deputies</t>
  </si>
  <si>
    <t>A</t>
  </si>
  <si>
    <t>D</t>
  </si>
  <si>
    <t>Advisors</t>
  </si>
  <si>
    <t>الجهاز الإداري للنيابة العامة</t>
  </si>
  <si>
    <t>Entity Names</t>
  </si>
  <si>
    <t>نائب رئيس مجلس الوزراء – الشيخ خالد بن عبدالله آل خليفة</t>
  </si>
  <si>
    <t>نائب رئيس مجلس الوزراء – جواد بن سالم العريض</t>
  </si>
  <si>
    <t>مستشار رئيس الوزراء للشئون الاقتصادية</t>
  </si>
  <si>
    <t>مستشار رئيس مجلس الوزراء – ماجد الجشي</t>
  </si>
  <si>
    <t>مستشار رئيس الوزراء للشئون الأمنية</t>
  </si>
  <si>
    <t>مستشار سمو رئيس الوزراء للشئون الصناعية والنفطية</t>
  </si>
  <si>
    <t>مكتب مستشار رئيس مجلس الوزراء</t>
  </si>
  <si>
    <t>نائب رئيس مجلس الوزراء – الشيخ محمد بن مبارك آل خليفة</t>
  </si>
  <si>
    <t>وزارة الدولة لشئون الاتصالات</t>
  </si>
  <si>
    <t>وزارة شئون الاعلام</t>
  </si>
  <si>
    <t>وزارة الدولة لشئون حقوق الانسان</t>
  </si>
  <si>
    <t>مكتب صاحب السمو الملكي النائب الاول لرئيس مجلس الوزراء</t>
  </si>
  <si>
    <t>نائب رئيس مجلس الوزراء – الشيخ علي بن خليفة آل خليفة</t>
  </si>
  <si>
    <t>المجلس الاعلى للقضاء</t>
  </si>
  <si>
    <t>مجلـس المناقصات والمزايدات</t>
  </si>
  <si>
    <t>Description</t>
  </si>
  <si>
    <t>Actual</t>
  </si>
  <si>
    <t>Difference</t>
  </si>
  <si>
    <t>Oil Sales - Bahrain Field</t>
  </si>
  <si>
    <t>Oil Sales - Abu-Sa'afa Field</t>
  </si>
  <si>
    <t>Future Generations Reserve- Abu-Sa'afa Field</t>
  </si>
  <si>
    <t>Gas Sales - Hidd Power Station</t>
  </si>
  <si>
    <t>Gas Sales to Electricity Power and Water Station</t>
  </si>
  <si>
    <t>Gas Sales - Alba</t>
  </si>
  <si>
    <t>Gas Sales - Bapco</t>
  </si>
  <si>
    <t>Gas Sales - Banagas</t>
  </si>
  <si>
    <t>Gas Sales - Other Companies</t>
  </si>
  <si>
    <t>Gas Income Tax</t>
  </si>
  <si>
    <t>Petrol Tax</t>
  </si>
  <si>
    <t>Customs Duty on Essential Trade</t>
  </si>
  <si>
    <t>Customs Duty on Vehicles</t>
  </si>
  <si>
    <t>Customs Duty on Manuf./Unmanuf. Tabacco</t>
  </si>
  <si>
    <t>Customs Duty on Luxury Goods</t>
  </si>
  <si>
    <t>Customs Duty on Yachts</t>
  </si>
  <si>
    <t>Protection of Domestic Industries</t>
  </si>
  <si>
    <t>General Trade Activities Registration Fees</t>
  </si>
  <si>
    <t>Industrial Activities Registration Fees</t>
  </si>
  <si>
    <t>Financial Service Activities Registration Fees</t>
  </si>
  <si>
    <t>Miscellaneous Service Activities Registration Fees</t>
  </si>
  <si>
    <t>Commercial Agencies Registration Fees</t>
  </si>
  <si>
    <t>Organizing Engineering Professional Practice Fees</t>
  </si>
  <si>
    <t>Pharmaceutical Products Licenses &amp; Fees</t>
  </si>
  <si>
    <t>Health Facilities Licenses &amp; Fees</t>
  </si>
  <si>
    <t>Health Professions Licenses &amp; Fees</t>
  </si>
  <si>
    <t>Passport Fees</t>
  </si>
  <si>
    <t>Residence Permit Fees</t>
  </si>
  <si>
    <t>Visa &amp; NOC Fees</t>
  </si>
  <si>
    <t>Population Card Fees</t>
  </si>
  <si>
    <t>CONSUITANCY SERVICES FEES</t>
  </si>
  <si>
    <t>Labour Market Regulatory Authority Fee</t>
  </si>
  <si>
    <t>Ownership Registration Fees</t>
  </si>
  <si>
    <t>Ownership Transfer Fees</t>
  </si>
  <si>
    <t>Car Registration Fees</t>
  </si>
  <si>
    <t>Driving License Fees</t>
  </si>
  <si>
    <t>Legal Fees</t>
  </si>
  <si>
    <t>Documentation Fees</t>
  </si>
  <si>
    <t>Certification of Official Documents Fees</t>
  </si>
  <si>
    <t>Tourism Services Classification Fees</t>
  </si>
  <si>
    <t>Hotel Service Fees</t>
  </si>
  <si>
    <t>Gold Assaying Fees</t>
  </si>
  <si>
    <t>Pearl Assaying Fees</t>
  </si>
  <si>
    <t>Design &amp; Measurement Fees</t>
  </si>
  <si>
    <t>Design &amp; Trademark Fees</t>
  </si>
  <si>
    <t>Trademarks &amp; Commercial Reg. Amend. Fees</t>
  </si>
  <si>
    <t>Departure Fees</t>
  </si>
  <si>
    <t>Entrance Permit Fees</t>
  </si>
  <si>
    <t>Tender Fees</t>
  </si>
  <si>
    <t>Wireless Equipment Fees</t>
  </si>
  <si>
    <t>Vedio Sales Distribution Rights</t>
  </si>
  <si>
    <t>Ship Arrival and Departure Permit Fees</t>
  </si>
  <si>
    <t>Lawyer &amp; Pilgrim Contractors Permit</t>
  </si>
  <si>
    <t>Application Fees</t>
  </si>
  <si>
    <t>Hospital Private Room Charges</t>
  </si>
  <si>
    <t>Primary Health Care Charges</t>
  </si>
  <si>
    <t>Parcel &amp; Postal Fees</t>
  </si>
  <si>
    <t>Special Medical Services Charges</t>
  </si>
  <si>
    <t>Road Accident Treatment Fees</t>
  </si>
  <si>
    <t>Limited Private Practice Charges</t>
  </si>
  <si>
    <t>Out-Patient Charges</t>
  </si>
  <si>
    <t>Medical Commission Fees</t>
  </si>
  <si>
    <t>Occupational Injury Treatment Fees</t>
  </si>
  <si>
    <t>Pre-employment Medical Examination Fees</t>
  </si>
  <si>
    <t>X-Ray Fees</t>
  </si>
  <si>
    <t>Lab. Fees</t>
  </si>
  <si>
    <t>Operations Fees</t>
  </si>
  <si>
    <t>Maternity Services</t>
  </si>
  <si>
    <t>Public University Tution Fees for Non-Bahrainis</t>
  </si>
  <si>
    <t>Public University Fees for Bahrainis</t>
  </si>
  <si>
    <t>Post Box Rental</t>
  </si>
  <si>
    <t>Transit Post Fees</t>
  </si>
  <si>
    <t>Stamp Sales</t>
  </si>
  <si>
    <t>Franking Machine Sales</t>
  </si>
  <si>
    <t>Container Handling &amp; Storage Charges</t>
  </si>
  <si>
    <t>Harbor Services Charges</t>
  </si>
  <si>
    <t>Port Operation Charges</t>
  </si>
  <si>
    <t>Port Administration Service Charges</t>
  </si>
  <si>
    <t>Customs Stamp - Containers</t>
  </si>
  <si>
    <t>Aeroplane Landing Fees</t>
  </si>
  <si>
    <t>Aeroplane Parking Fees</t>
  </si>
  <si>
    <t>Overflying Fees</t>
  </si>
  <si>
    <t>Telephone Usage Charges</t>
  </si>
  <si>
    <t>Vehicle Parking Fees</t>
  </si>
  <si>
    <t>Driving Instruction Fees</t>
  </si>
  <si>
    <t>Advertisement Sales</t>
  </si>
  <si>
    <t>Security Guard Income</t>
  </si>
  <si>
    <t>Subscriptions to Training Programmes</t>
  </si>
  <si>
    <t>Water Wells Drilling Income</t>
  </si>
  <si>
    <t>Land Survey Charges</t>
  </si>
  <si>
    <t>Issue of Certificate Charges</t>
  </si>
  <si>
    <t>Examination Charges</t>
  </si>
  <si>
    <t>News and Media Services</t>
  </si>
  <si>
    <t>E-Services Fees</t>
  </si>
  <si>
    <t>Agricultural Product Sales</t>
  </si>
  <si>
    <t>Animal Product Sale</t>
  </si>
  <si>
    <t>Printing Press Sales</t>
  </si>
  <si>
    <t>Publication Fees</t>
  </si>
  <si>
    <t>Book Sales</t>
  </si>
  <si>
    <t>Magazines &amp; Newspaper Sales</t>
  </si>
  <si>
    <t>Official Forms and Documents Sales</t>
  </si>
  <si>
    <t>Airport Information Publication</t>
  </si>
  <si>
    <t>Philatelic Office Sales</t>
  </si>
  <si>
    <t>Handmade Product Sales</t>
  </si>
  <si>
    <t>Other Product Sales</t>
  </si>
  <si>
    <t>Shares Dividends and Capital Income</t>
  </si>
  <si>
    <t>Government returns from Oil &amp; Gas Holding Comp</t>
  </si>
  <si>
    <t>Interest of Deposits &amp; Bank Accounts</t>
  </si>
  <si>
    <t>Land Rent</t>
  </si>
  <si>
    <t>Industrial Estates Rent</t>
  </si>
  <si>
    <t>Houses &amp; Building Rents</t>
  </si>
  <si>
    <t>Commercial Stores Rents</t>
  </si>
  <si>
    <t>Galleries &amp; Theaters Rents</t>
  </si>
  <si>
    <t>Equipment Rents</t>
  </si>
  <si>
    <t>Exhibition Rents</t>
  </si>
  <si>
    <t>Government Concessions</t>
  </si>
  <si>
    <t>External Grant Income</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</si>
  <si>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</si>
  <si>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</si>
  <si>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</si>
  <si>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</si>
  <si>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</si>
  <si>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</si>
  <si>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Fines</t>
  </si>
  <si>
    <t>Penalties (Delay in Works Execution)</t>
  </si>
  <si>
    <t>Compensations</t>
  </si>
  <si>
    <t>Vehicle Towing Fees</t>
  </si>
  <si>
    <t>Traffic Accident &amp; Report Fees</t>
  </si>
  <si>
    <t>Forfeited Trust Monies</t>
  </si>
  <si>
    <t>Adjustments to Prior Years Results</t>
  </si>
  <si>
    <t>Recovery of Fixed Expenses</t>
  </si>
  <si>
    <t>Labour and Employees Cost</t>
  </si>
  <si>
    <t>Variance of Revenue Stamp Sales</t>
  </si>
  <si>
    <t>Other Institutions Revenues</t>
  </si>
  <si>
    <t>Unclassified Revenue</t>
  </si>
  <si>
    <t>Operation Surplus</t>
  </si>
  <si>
    <t>Budget Surplus</t>
  </si>
  <si>
    <t>Item</t>
  </si>
  <si>
    <t>Chp</t>
  </si>
  <si>
    <t>Sec</t>
  </si>
  <si>
    <t>Acct</t>
  </si>
  <si>
    <t>Basic Salaries</t>
  </si>
  <si>
    <t>Overtime</t>
  </si>
  <si>
    <t>Social Allowance</t>
  </si>
  <si>
    <t>Standard of Living Improvement</t>
  </si>
  <si>
    <t>Car &amp; Parking Allowance</t>
  </si>
  <si>
    <t>Telephone &amp; Internet Allowance</t>
  </si>
  <si>
    <t>Other Personal Allowances</t>
  </si>
  <si>
    <t>Special Award</t>
  </si>
  <si>
    <t>Performance Award</t>
  </si>
  <si>
    <t>DISCIPLINE AWARD</t>
  </si>
  <si>
    <t>On Call Allowance (Consultant-Doctor)</t>
  </si>
  <si>
    <t>Dedicated Govt Practice Allowance (Consultant-Do</t>
  </si>
  <si>
    <t>Air Navigation Allowance</t>
  </si>
  <si>
    <t>Nursing Allowance</t>
  </si>
  <si>
    <t>Housing Cost</t>
  </si>
  <si>
    <t>Supervisory &amp; Administative Allowance</t>
  </si>
  <si>
    <t>Other Allowances</t>
  </si>
  <si>
    <t>Expatriate Inducements</t>
  </si>
  <si>
    <t>Recruitment, Termination and Leave Cost</t>
  </si>
  <si>
    <t>Travel Costs</t>
  </si>
  <si>
    <t>Training Entitlements</t>
  </si>
  <si>
    <t>IT- IT Training Entitlements</t>
  </si>
  <si>
    <t>Course Expenses</t>
  </si>
  <si>
    <t>Computer Course Expenses</t>
  </si>
  <si>
    <t>IT- Courses Expenses and Tuition Fees for IT</t>
  </si>
  <si>
    <t>Academic Entitlements</t>
  </si>
  <si>
    <t>Books and Stationery (Training)</t>
  </si>
  <si>
    <t>IT- Cost of Study Materials</t>
  </si>
  <si>
    <t>Training Allowances</t>
  </si>
  <si>
    <t>IT- IT Travel Costs</t>
  </si>
  <si>
    <t>Government Share in Pension Scheme</t>
  </si>
  <si>
    <t>Govt Pension Share for Bahraini Military Persons</t>
  </si>
  <si>
    <t>Govt Incentives for Non- Bahraini Military Persons</t>
  </si>
  <si>
    <t>Govt Unemployment Insurance Share</t>
  </si>
  <si>
    <t>Purchasing Virtual Years Of Service</t>
  </si>
  <si>
    <t>Garments for Employees</t>
  </si>
  <si>
    <t>Food for Employees</t>
  </si>
  <si>
    <t>Supply of Contract Labor</t>
  </si>
  <si>
    <t>Part-Time Labour</t>
  </si>
  <si>
    <t>Internal Conferences</t>
  </si>
  <si>
    <t>Overseas Conferences and Missions</t>
  </si>
  <si>
    <t>Official Business Visit</t>
  </si>
  <si>
    <t>Exhibition Costs</t>
  </si>
  <si>
    <t>Internal Sports Tournament</t>
  </si>
  <si>
    <t>External Sports Tournament</t>
  </si>
  <si>
    <t>Cost of Guest Entertainment</t>
  </si>
  <si>
    <t>Telephone Installation and Usage Charges</t>
  </si>
  <si>
    <t>Intercom Equipment</t>
  </si>
  <si>
    <t>Telex Installation &amp; Usage Charges</t>
  </si>
  <si>
    <t>Wireless Instruments</t>
  </si>
  <si>
    <t>Telegram Charges</t>
  </si>
  <si>
    <t>Internet Installation &amp; Usage Charges</t>
  </si>
  <si>
    <t>IT -Licenses Support -Operating Systems</t>
  </si>
  <si>
    <t>IT -Licenses Support -Business Software</t>
  </si>
  <si>
    <t>IT -Licenses Support -Productivity Software</t>
  </si>
  <si>
    <t>IT -Licenses Support -Application Infrastructure S</t>
  </si>
  <si>
    <t>IT - Licenses Support - Database Software</t>
  </si>
  <si>
    <t>IT- Licenses Support - Secur ity Software</t>
  </si>
  <si>
    <t>IT- Licenses Support - IT Management</t>
  </si>
  <si>
    <t>IT - Contractual Services</t>
  </si>
  <si>
    <t>IT- Operational Service – Change Management</t>
  </si>
  <si>
    <t>Postage Charges.</t>
  </si>
  <si>
    <t>Desalinated and Artesian Water Costs</t>
  </si>
  <si>
    <t>Electricity Supply and Usage Costs</t>
  </si>
  <si>
    <t>Arrears of electricity &amp; water consumption</t>
  </si>
  <si>
    <t>Municipality Fees-Various</t>
  </si>
  <si>
    <t>Land Rental</t>
  </si>
  <si>
    <t>Operating Lease</t>
  </si>
  <si>
    <t>Financing Lease</t>
  </si>
  <si>
    <t>Computer CPU Rental</t>
  </si>
  <si>
    <t>Computer Peripherals Rental</t>
  </si>
  <si>
    <t>Systems &amp; Application Software Rental</t>
  </si>
  <si>
    <t>Operational Services - Rent/Lease Agreement - IT</t>
  </si>
  <si>
    <t>IT- Operational Services – Rent/Lease Agreements</t>
  </si>
  <si>
    <t>Vehicles Including Trucks Rental</t>
  </si>
  <si>
    <t>Tools and Heavy Machinery Rental</t>
  </si>
  <si>
    <t>Instruments and Equipment Rental</t>
  </si>
  <si>
    <t>Cleaning of Buildings and Power Stations</t>
  </si>
  <si>
    <t>Transportation and Freight - Various</t>
  </si>
  <si>
    <t>Insurance for Power and Desalination Stations</t>
  </si>
  <si>
    <t>Insurance on Vehicles</t>
  </si>
  <si>
    <t>Insurance on Building &amp; Office Assets</t>
  </si>
  <si>
    <t>Insurance on Machinery and Equipment</t>
  </si>
  <si>
    <t>Insurance on Ships and Planes</t>
  </si>
  <si>
    <t>Advertising</t>
  </si>
  <si>
    <t>Subscriptions to Papers and Magazines</t>
  </si>
  <si>
    <t>Subscriptions to Exhibitions, Societies and Clubs</t>
  </si>
  <si>
    <t>Subscriptions to Radio, TV &amp; Press Agencies</t>
  </si>
  <si>
    <t>Subscriptions to Various Organizations</t>
  </si>
  <si>
    <t>Other Subscriptions</t>
  </si>
  <si>
    <t>Printing</t>
  </si>
  <si>
    <t>Guards and Security</t>
  </si>
  <si>
    <t>Incentives for Non-Employees</t>
  </si>
  <si>
    <t>Presents for Non- Employees</t>
  </si>
  <si>
    <t>Fees and Commissions</t>
  </si>
  <si>
    <t>Consultation and Research Costs</t>
  </si>
  <si>
    <t>Scholarships for Non-Employees</t>
  </si>
  <si>
    <t>Overseas Treatment</t>
  </si>
  <si>
    <t>Other Miscellaneous Costs &amp; Petty Cash</t>
  </si>
  <si>
    <t>Other Military Expenses</t>
  </si>
  <si>
    <t>Gas for Laboratories and Office Use</t>
  </si>
  <si>
    <t>Gas for Other Purposes</t>
  </si>
  <si>
    <t>Fuel &amp; Oil for Generators</t>
  </si>
  <si>
    <t>Fuel for Heavy Vehicles &amp; Machinery</t>
  </si>
  <si>
    <t>Lubricants</t>
  </si>
  <si>
    <t>Aircraft Expenses</t>
  </si>
  <si>
    <t>Fuel for Ships</t>
  </si>
  <si>
    <t>Aircraft Fuel &amp; Oil</t>
  </si>
  <si>
    <t>Other Fuel &amp; Oil</t>
  </si>
  <si>
    <t>Garments and Food for Non-Employees</t>
  </si>
  <si>
    <t>Food for Non-Employees (non-stock)</t>
  </si>
  <si>
    <t>Chemical, Insecticides and Detergents</t>
  </si>
  <si>
    <t>Chemicals,Insecticides and Detergents (non-stock</t>
  </si>
  <si>
    <t>Utensils and Miscellaneous Light Equipment</t>
  </si>
  <si>
    <t>Decorating Materials for Special Occasions Nationa</t>
  </si>
  <si>
    <t>Other Supplies &amp; Materials</t>
  </si>
  <si>
    <t>Rate Variance Gain/Loss</t>
  </si>
  <si>
    <t>Invoice Price Variance</t>
  </si>
  <si>
    <t>Inventory Write 0n/off</t>
  </si>
  <si>
    <t>Stock Adjustment</t>
  </si>
  <si>
    <t>Average Cost Adjustment</t>
  </si>
  <si>
    <t>Computer Stationery</t>
  </si>
  <si>
    <t>Stationery</t>
  </si>
  <si>
    <t>Printing and Photocopying Items</t>
  </si>
  <si>
    <t>Books</t>
  </si>
  <si>
    <t>Maps and Posters</t>
  </si>
  <si>
    <t>Drugs and Medicines</t>
  </si>
  <si>
    <t>Surgical Materials</t>
  </si>
  <si>
    <t>X-Ray Materials</t>
  </si>
  <si>
    <t>Laboratory Materials</t>
  </si>
  <si>
    <t>Drugs and Medicines (non-stock)</t>
  </si>
  <si>
    <t>Surgical Materials (non-stock)</t>
  </si>
  <si>
    <t>X-ray Materials (non-stock)</t>
  </si>
  <si>
    <t>Laboratory Materials (non-stock)</t>
  </si>
  <si>
    <t>Advertising and Informative Programs</t>
  </si>
  <si>
    <t>Educational Programs</t>
  </si>
  <si>
    <t>Television Programmes</t>
  </si>
  <si>
    <t>Aircraft Imprest</t>
  </si>
  <si>
    <t>IT-Expence Consumbles</t>
  </si>
  <si>
    <t>Furnishing Additions</t>
  </si>
  <si>
    <t>Passenger Vehicles Additions</t>
  </si>
  <si>
    <t>Heavy Machinery and Tools Additions</t>
  </si>
  <si>
    <t>Machines &amp; Instruments Additions</t>
  </si>
  <si>
    <t>Motorcycle and Bicycles Additions</t>
  </si>
  <si>
    <t>Passenger Vehicles</t>
  </si>
  <si>
    <t>Trucks &amp; Transport Vehicles</t>
  </si>
  <si>
    <t>Special Purpose Vehicles</t>
  </si>
  <si>
    <t>Motorcycles &amp; Bicycles</t>
  </si>
  <si>
    <t>Machines &amp; Equipment-Clearing-In</t>
  </si>
  <si>
    <t>Asset Expense</t>
  </si>
  <si>
    <t>Computer (CPU) Additions</t>
  </si>
  <si>
    <t>Computer Peripherals Additions</t>
  </si>
  <si>
    <t>Personal Computer Additions</t>
  </si>
  <si>
    <t>System and Application Software Addition</t>
  </si>
  <si>
    <t>IT- Hardware Acquisition- Communication</t>
  </si>
  <si>
    <t>IT- Hardware Acquisition - Server</t>
  </si>
  <si>
    <t>IT- Hardware Acquisition - Storage</t>
  </si>
  <si>
    <t>IT- Hardware Acquisition - Security</t>
  </si>
  <si>
    <t>IT- Hardware Acquisition - Productivity</t>
  </si>
  <si>
    <t>IT- Hardware Acquisition - Supporting</t>
  </si>
  <si>
    <t>IT- License Acquisition - Business Software</t>
  </si>
  <si>
    <t>IT- License Acquisition- Productivity</t>
  </si>
  <si>
    <t>IT- License acquisition - Application Infra</t>
  </si>
  <si>
    <t>IT- License Acquisition - Database</t>
  </si>
  <si>
    <t>IT- License Acquisition - Security Software</t>
  </si>
  <si>
    <t>IT- License Acquisition - IT Management</t>
  </si>
  <si>
    <t>IT- License Acquisition - Operating</t>
  </si>
  <si>
    <t>Asset Expense Consumble - IT</t>
  </si>
  <si>
    <t>Television Equipment Additions</t>
  </si>
  <si>
    <t>Broadcasting Equipment Additions</t>
  </si>
  <si>
    <t>Medical Equipment Additions</t>
  </si>
  <si>
    <t>Wire and Wireless Equipment Additions</t>
  </si>
  <si>
    <t>Photocopiers, Printers &amp; Word Processing Equip A</t>
  </si>
  <si>
    <t>Agricultural Equipment Additions</t>
  </si>
  <si>
    <t>Air Conditioning and Heating Equipment Additions</t>
  </si>
  <si>
    <t>Fire Extinguishing Equipment Additions</t>
  </si>
  <si>
    <t>Other Equipment Additions</t>
  </si>
  <si>
    <t>Television &amp; Broadcasting Equipments</t>
  </si>
  <si>
    <t>Office's Equipments</t>
  </si>
  <si>
    <t>Agriculture Equipments</t>
  </si>
  <si>
    <t>Fire Extinguishing Equipments - Clearing-In</t>
  </si>
  <si>
    <t>Air Conditioning &amp; Heating Equipments Clearing-I</t>
  </si>
  <si>
    <t>Medical Equipments Clearing-In</t>
  </si>
  <si>
    <t>Furniture Clearing-In</t>
  </si>
  <si>
    <t>Wireless Equipment Clearing-In</t>
  </si>
  <si>
    <t>Catering Equipment</t>
  </si>
  <si>
    <t>Education Equipment</t>
  </si>
  <si>
    <t>Electrical Equipment</t>
  </si>
  <si>
    <t>Machinery Equipment</t>
  </si>
  <si>
    <t>Sports Equipment</t>
  </si>
  <si>
    <t>Other Equipment</t>
  </si>
  <si>
    <t>Poultry &amp; Animals</t>
  </si>
  <si>
    <t>Poultry and Animals</t>
  </si>
  <si>
    <t>Recurrent Asset Additions Clearing In</t>
  </si>
  <si>
    <t>Other Equipment Clearing-In</t>
  </si>
  <si>
    <t>Air Conditioning Equipment-Clearing-In</t>
  </si>
  <si>
    <t>Medical Equipment-Clearing-In</t>
  </si>
  <si>
    <t>Prior Year Retained Earnings</t>
  </si>
  <si>
    <t>Future Clearing - Expense</t>
  </si>
  <si>
    <t>Other Equipment Clearing - Expense</t>
  </si>
  <si>
    <t>Medical Equipment Clearing - Expense</t>
  </si>
  <si>
    <t>Computer Hardware Clearing - Expense</t>
  </si>
  <si>
    <t>Residential Buildings Maintenance</t>
  </si>
  <si>
    <t>Office Buildings Maintenance</t>
  </si>
  <si>
    <t>Office Building Maintenance (non-stock)</t>
  </si>
  <si>
    <t>Passenger Vehicle Maintenance</t>
  </si>
  <si>
    <t>Trucks &amp; Transport Vehicle Maintenance</t>
  </si>
  <si>
    <t>Special Purpose Vehicles Maintenance</t>
  </si>
  <si>
    <t>Motorcycles and Bicycles Maintenance</t>
  </si>
  <si>
    <t>Ships and Marine Equipment Maintenance</t>
  </si>
  <si>
    <t>Aircraft and Related Equipment Maintenance</t>
  </si>
  <si>
    <t>Furniture Maintenance</t>
  </si>
  <si>
    <t>Heavy Machinery &amp; Tools Maintenance</t>
  </si>
  <si>
    <t>Machines and Instruments Maintenance</t>
  </si>
  <si>
    <t>Computer (CPU) Maintenance</t>
  </si>
  <si>
    <t>Computer Peripherals Maintenance</t>
  </si>
  <si>
    <t>Personal Computers Maintenance</t>
  </si>
  <si>
    <t>System and Application Software Maintenance</t>
  </si>
  <si>
    <t>Operational Services - Maintenance Agreements - I</t>
  </si>
  <si>
    <t>Operational Services - Repairs - IT</t>
  </si>
  <si>
    <t>IT- Maintenance - Communication</t>
  </si>
  <si>
    <t>IT- Maintenance - Server Hardware</t>
  </si>
  <si>
    <t>IT- Maintenance - Storage Hardware</t>
  </si>
  <si>
    <t>IT- Maintenance - Security Hardware</t>
  </si>
  <si>
    <t>IT- Maintenance - Productivity Hardware</t>
  </si>
  <si>
    <t>IT- Productivity Software Maintenance</t>
  </si>
  <si>
    <t>IT- Database Software Maintenance</t>
  </si>
  <si>
    <t>IT- Security Software Maintenance</t>
  </si>
  <si>
    <t>Other IT -Equipment Maintenance</t>
  </si>
  <si>
    <t>Television Equipment Maintenance</t>
  </si>
  <si>
    <t>Medical Equipment Maintenance</t>
  </si>
  <si>
    <t>Agricultural Equipment Maintenance</t>
  </si>
  <si>
    <t>Medical Equipment Maintenance (non-stock</t>
  </si>
  <si>
    <t>Wire and Wireless Equipment Maintenance</t>
  </si>
  <si>
    <t>Photocopiers, Printers and Word Proc Equip Maint</t>
  </si>
  <si>
    <t>Air Conditioning and Heating Equipment Maintena</t>
  </si>
  <si>
    <t>Fire Extinguishing Equipment Maintenance</t>
  </si>
  <si>
    <t>Elevators Maintenance</t>
  </si>
  <si>
    <t>Other Equipment Maintenance</t>
  </si>
  <si>
    <t>Other Maintenance</t>
  </si>
  <si>
    <t>Public Water Distribution Maintenance</t>
  </si>
  <si>
    <t>Water Production Plants Maintenance</t>
  </si>
  <si>
    <t>Public Power Distribution Maintenance</t>
  </si>
  <si>
    <t>Power Houses &amp; Sub-Stations Maintenance</t>
  </si>
  <si>
    <t>Public Parks Maintenance</t>
  </si>
  <si>
    <t>Runways Maintenance (Planes) Maintenance</t>
  </si>
  <si>
    <t>External Budget Transfer</t>
  </si>
  <si>
    <t>Local Transfers</t>
  </si>
  <si>
    <t>Local Transfers Payroll</t>
  </si>
  <si>
    <t>Contribution to the GCC</t>
  </si>
  <si>
    <t>Internal Budget Transfer</t>
  </si>
  <si>
    <t>Saudi Development Fund Interest</t>
  </si>
  <si>
    <t>Abu Dhabi Fund for Economic Development Intere</t>
  </si>
  <si>
    <t>Other External Loans Interest</t>
  </si>
  <si>
    <t>Interest Int.L Bond-2044</t>
  </si>
  <si>
    <t>New Int.Dev.Bonds-Interest</t>
  </si>
  <si>
    <t>Interest on Development Bonds</t>
  </si>
  <si>
    <t>Interest on Treasury Bills</t>
  </si>
  <si>
    <t>Interest - Others</t>
  </si>
  <si>
    <t>AL-Salam Islamic Security Interest</t>
  </si>
  <si>
    <t>Interest on Islamic Leasing Security</t>
  </si>
  <si>
    <t>Flour Subsidy</t>
  </si>
  <si>
    <t>Lamb and Beef Subsidy</t>
  </si>
  <si>
    <t>Chicken Subsidy</t>
  </si>
  <si>
    <t>Grants to Societies</t>
  </si>
  <si>
    <t>Grants to National Clubs</t>
  </si>
  <si>
    <t>Grants to Overseas Student Clubs</t>
  </si>
  <si>
    <t>Reduce Cost of Living Burden</t>
  </si>
  <si>
    <t>Improve the Standard of Living of Pensioners</t>
  </si>
  <si>
    <t>Supporting Childhood</t>
  </si>
  <si>
    <t>Supporting Elderly</t>
  </si>
  <si>
    <t>Other Grants</t>
  </si>
  <si>
    <t>Grants to Foreign Bodies</t>
  </si>
  <si>
    <t>Total Expense</t>
  </si>
  <si>
    <t>Sect.</t>
  </si>
  <si>
    <t>Chpt.</t>
  </si>
  <si>
    <t>Type</t>
  </si>
  <si>
    <t>مبيعات الأثاث</t>
  </si>
  <si>
    <t>الغرامات والجزاءات والايرادات المتنوعة</t>
  </si>
  <si>
    <t>ايرادات أخرى</t>
  </si>
  <si>
    <t>مكافأة انضباط</t>
  </si>
  <si>
    <t>توريد الأيدي العاملة والعمل الجزئي</t>
  </si>
  <si>
    <t>تكاليف تركيب واستخدام الأنترنت</t>
  </si>
  <si>
    <t>غاز للإستعمال المعملي والمكتبي</t>
  </si>
  <si>
    <t>مصروفات نثرية</t>
  </si>
  <si>
    <t>وزارة العدل والشئون الإسلامية والأوقاف (شئون العدل)</t>
  </si>
  <si>
    <t>وزارة العدل والشئون الإسلامية والأوقاف (الشئون الإسلامية)</t>
  </si>
  <si>
    <t xml:space="preserve">     الفعلي 2015</t>
  </si>
  <si>
    <t>Ministry of Industry</t>
  </si>
  <si>
    <t>رسوم تسجيل الطلبة غير البحرينين في الجامعات الحكومية</t>
  </si>
  <si>
    <t>رسوم تسجيل الطلبة البحرينين في الجامعات الحكومية</t>
  </si>
  <si>
    <t>مساعدات البرامج الاجتماعية للطفولة</t>
  </si>
  <si>
    <t>مساعدات البرامج الاجتماعية للمسنين</t>
  </si>
  <si>
    <t>Bahrain Polytechnic Revenues</t>
  </si>
  <si>
    <t>مستشفى الملك حمد الجامعي (إيضاح رقم 14،13)</t>
  </si>
  <si>
    <t>وزارة شئون الشباب والرياضة (مكتب الوزير)</t>
  </si>
  <si>
    <t>وزارة الصناعة والتجارة والسياحة</t>
  </si>
  <si>
    <t>الهيئة الوطنية لعلوم الفضاء</t>
  </si>
  <si>
    <t>برنامج الأمم المتحدة الإنمائي</t>
  </si>
  <si>
    <t>Old</t>
  </si>
  <si>
    <t>Ministry of Oil - 61</t>
  </si>
  <si>
    <t>National Health Regulatory Authority (89)</t>
  </si>
  <si>
    <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T</t>
    </r>
    <r>
      <rPr>
        <sz val="8"/>
        <color rgb="FF000000"/>
        <rFont val="Times New Roman"/>
        <family val="1"/>
      </rPr>
      <t>ransportation</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T</t>
    </r>
    <r>
      <rPr>
        <sz val="8"/>
        <color rgb="FF000000"/>
        <rFont val="Times New Roman"/>
        <family val="1"/>
      </rPr>
      <t>eleco</t>
    </r>
    <r>
      <rPr>
        <sz val="8"/>
        <color rgb="FF000000"/>
        <rFont val="Times New Roman"/>
        <family val="1"/>
      </rPr>
      <t>m</t>
    </r>
    <r>
      <rPr>
        <sz val="8"/>
        <color rgb="FF000000"/>
        <rFont val="Times New Roman"/>
        <family val="1"/>
      </rPr>
      <t>m</t>
    </r>
    <r>
      <rPr>
        <sz val="8"/>
        <color rgb="FF000000"/>
        <rFont val="Times New Roman"/>
        <family val="1"/>
      </rPr>
      <t>unicat</t>
    </r>
  </si>
  <si>
    <t>Min. of Shura Council &amp; Representatives Council Aff 54</t>
  </si>
  <si>
    <r>
      <t>Min.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In</t>
    </r>
    <r>
      <rPr>
        <sz val="8"/>
        <color rgb="FF000000"/>
        <rFont val="Times New Roman"/>
        <family val="1"/>
      </rPr>
      <t>f</t>
    </r>
    <r>
      <rPr>
        <sz val="8"/>
        <color rgb="FF000000"/>
        <rFont val="Times New Roman"/>
        <family val="1"/>
      </rPr>
      <t>or</t>
    </r>
    <r>
      <rPr>
        <sz val="8"/>
        <color rgb="FF000000"/>
        <rFont val="Times New Roman"/>
        <family val="1"/>
      </rPr>
      <t>m</t>
    </r>
    <r>
      <rPr>
        <sz val="8"/>
        <color rgb="FF000000"/>
        <rFont val="Times New Roman"/>
        <family val="1"/>
      </rPr>
      <t>ation</t>
    </r>
    <r>
      <rPr>
        <sz val="8"/>
        <color rgb="FF000000"/>
        <rFont val="Times New Roman"/>
        <family val="1"/>
      </rPr>
      <t xml:space="preserve"> </t>
    </r>
    <r>
      <rPr>
        <sz val="8"/>
        <color rgb="FF000000"/>
        <rFont val="Times New Roman"/>
        <family val="1"/>
      </rPr>
      <t>A</t>
    </r>
    <r>
      <rPr>
        <sz val="8"/>
        <color rgb="FF000000"/>
        <rFont val="Times New Roman"/>
        <family val="1"/>
      </rPr>
      <t>f</t>
    </r>
    <r>
      <rPr>
        <sz val="8"/>
        <color rgb="FF000000"/>
        <rFont val="Times New Roman"/>
        <family val="1"/>
      </rPr>
      <t>f</t>
    </r>
    <r>
      <rPr>
        <sz val="8"/>
        <color rgb="FF000000"/>
        <rFont val="Times New Roman"/>
        <family val="1"/>
      </rPr>
      <t>-55</t>
    </r>
  </si>
  <si>
    <r>
      <rPr>
        <sz val="8"/>
        <color rgb="FF000000"/>
        <rFont val="Times New Roman"/>
        <family val="1"/>
      </rPr>
      <t>Revenue</t>
    </r>
    <r>
      <rPr>
        <sz val="8"/>
        <color rgb="FF000000"/>
        <rFont val="Times New Roman"/>
        <family val="1"/>
      </rPr>
      <t xml:space="preserve"> </t>
    </r>
    <r>
      <rPr>
        <sz val="8"/>
        <color rgb="FF000000"/>
        <rFont val="Times New Roman"/>
        <family val="1"/>
      </rPr>
      <t>Account</t>
    </r>
    <r>
      <rPr>
        <sz val="8"/>
        <color rgb="FF000000"/>
        <rFont val="Times New Roman"/>
        <family val="1"/>
      </rPr>
      <t xml:space="preserve"> </t>
    </r>
    <r>
      <rPr>
        <sz val="8"/>
        <color rgb="FF000000"/>
        <rFont val="Times New Roman"/>
        <family val="1"/>
      </rPr>
      <t>under</t>
    </r>
    <r>
      <rPr>
        <sz val="8"/>
        <color rgb="FF000000"/>
        <rFont val="Times New Roman"/>
        <family val="1"/>
      </rPr>
      <t xml:space="preserve"> </t>
    </r>
    <r>
      <rPr>
        <sz val="8"/>
        <color rgb="FF000000"/>
        <rFont val="Times New Roman"/>
        <family val="1"/>
      </rPr>
      <t>M</t>
    </r>
    <r>
      <rPr>
        <sz val="8"/>
        <color rgb="FF000000"/>
        <rFont val="Times New Roman"/>
        <family val="1"/>
      </rPr>
      <t>OF</t>
    </r>
    <r>
      <rPr>
        <sz val="8"/>
        <color rgb="FF000000"/>
        <rFont val="Times New Roman"/>
        <family val="1"/>
      </rPr>
      <t xml:space="preserve"> </t>
    </r>
    <r>
      <rPr>
        <sz val="8"/>
        <color rgb="FF000000"/>
        <rFont val="Times New Roman"/>
        <family val="1"/>
      </rPr>
      <t>Control</t>
    </r>
  </si>
  <si>
    <t>General Secretariat for Youth &amp; Sports High Council 75</t>
  </si>
  <si>
    <t>Air Transport Activities</t>
  </si>
  <si>
    <t>Air Licensing Activities</t>
  </si>
  <si>
    <t>Land Transport Licenses</t>
  </si>
  <si>
    <t>Post Regulatory Licenses</t>
  </si>
  <si>
    <t>Sand Mining License Fees</t>
  </si>
  <si>
    <t>Fees on Private Tobacco Goods</t>
  </si>
  <si>
    <t>Fees on Private Luxury Goods</t>
  </si>
  <si>
    <t>Partial Land Subdivision Fees</t>
  </si>
  <si>
    <t>Main Land Subdivision Fees</t>
  </si>
  <si>
    <t>Fees of Sand Extraction &amp; Sale</t>
  </si>
  <si>
    <t>Government Return from Eskan Bank</t>
  </si>
  <si>
    <t>Revenue-Unidentified Customer</t>
  </si>
  <si>
    <t>Revenue-Unapplied Invoice</t>
  </si>
  <si>
    <t>Car Allowance</t>
  </si>
  <si>
    <t>Year Employee Bonus</t>
  </si>
  <si>
    <t>Acting Allowance</t>
  </si>
  <si>
    <t>Government Service Reward</t>
  </si>
  <si>
    <t>Medical Insurance for staff and Employees In publi</t>
  </si>
  <si>
    <t>Board of Directors, Committees &amp; Sub committees</t>
  </si>
  <si>
    <t>Other Miscellaneous Services</t>
  </si>
  <si>
    <t>Contractual Building Maint - Office &amp; Residential</t>
  </si>
  <si>
    <t>Non-Contractual Building Maint - Other Building</t>
  </si>
  <si>
    <t>Contractual Building Maint - Other Building Maint</t>
  </si>
  <si>
    <t>IT- Operating Systems Maintenance</t>
  </si>
  <si>
    <t>Int. Islamic Leasing Sec. Interest</t>
  </si>
  <si>
    <t>Islamic Fund - Interest</t>
  </si>
  <si>
    <t>Grants to Under-Privileged Families</t>
  </si>
  <si>
    <t>National Health Regulatory Authority</t>
  </si>
  <si>
    <t xml:space="preserve">  للسنة المالية المنتهية في 31 ديسمبر 2016</t>
  </si>
  <si>
    <t xml:space="preserve">     الفعلي 2016</t>
  </si>
  <si>
    <t>الفعلي
2016</t>
  </si>
  <si>
    <t>وزير شئون الكهرباء والماء</t>
  </si>
  <si>
    <t>تم الدمج في آخر الجدول</t>
  </si>
  <si>
    <t>الهيئة الوطنية لتنظيم المهن والخدمات الصحية</t>
  </si>
  <si>
    <t xml:space="preserve">الفعلي 2015  </t>
  </si>
  <si>
    <t>البيــــــــان</t>
  </si>
  <si>
    <t>حقل البحرين</t>
  </si>
  <si>
    <t>احتياطي الأجيال القادمة</t>
  </si>
  <si>
    <t>محطة الحد للكهرباء وتحلية المياه</t>
  </si>
  <si>
    <t>محطة الحد للمياه</t>
  </si>
  <si>
    <t>مبيعات الغاز إلى محطات انتاج الكهرباء والماء</t>
  </si>
  <si>
    <t>شركة المنيوم البحرين (البا)</t>
  </si>
  <si>
    <t>ضرائب جمركية على المركبات</t>
  </si>
  <si>
    <t>ضرائب جمركية على اليخوت</t>
  </si>
  <si>
    <t>نشاطات النقل الجوي</t>
  </si>
  <si>
    <t>نشاطات التراخيص الجوية</t>
  </si>
  <si>
    <t>رسوم ترخيص مزاولة التطوير العقاري</t>
  </si>
  <si>
    <t>تراخيص ومنتجات الصيدلة</t>
  </si>
  <si>
    <t>رسوم تراخيص النقل البري</t>
  </si>
  <si>
    <t>رسوم تراخيص تنظيم البريد</t>
  </si>
  <si>
    <t>رسوم السلع الخاصة للتبغ</t>
  </si>
  <si>
    <t>رسوم السلع الخاصة للسلع الكمالية</t>
  </si>
  <si>
    <t>رسوم الخدمات الفندقية</t>
  </si>
  <si>
    <t>رسوم تقسيم قطعة أرض للتقسيم الجزئي</t>
  </si>
  <si>
    <t>رسوم تقسيم قطعة أرض للتقسيم الرئيسي</t>
  </si>
  <si>
    <t>رسوم التنازل عن خدمة الاتصالات</t>
  </si>
  <si>
    <t>رسوم الأجهزة اللآسلكية</t>
  </si>
  <si>
    <t>رخص المحاماة ومقاولي الحج</t>
  </si>
  <si>
    <t>رسوم الخدمات الاستشارية</t>
  </si>
  <si>
    <t>حصة الحكومة من رسوم هيئة تنظيم سوق العمل</t>
  </si>
  <si>
    <t>رسوم الدورات والمحاضرات</t>
  </si>
  <si>
    <t>تحليق وارشاد الطائرات</t>
  </si>
  <si>
    <t>تعرفة المواصلات</t>
  </si>
  <si>
    <t>اصلاح وصيانة</t>
  </si>
  <si>
    <t>الاشتراكات</t>
  </si>
  <si>
    <t>رسوم الفحص الطبي للمتقدمين على التوظيف</t>
  </si>
  <si>
    <t>رسوم الأشعة السينية</t>
  </si>
  <si>
    <t>رسوم العمليات الجراحية</t>
  </si>
  <si>
    <t>خدمات الأمومة</t>
  </si>
  <si>
    <t>خدمات الإعلام والاخبار</t>
  </si>
  <si>
    <t>رسوم الخدمات اللكترونية</t>
  </si>
  <si>
    <t>مبيعات مطبوعات استعلامات المطار</t>
  </si>
  <si>
    <t>مبيعات المنتجات الحرفية</t>
  </si>
  <si>
    <t>مبيعات أخرى</t>
  </si>
  <si>
    <t>شركة خدمات مطار البحرين</t>
  </si>
  <si>
    <t>شركة البحرين لتزويد الوقود</t>
  </si>
  <si>
    <t>عوائد الحكومة من الشركة القابضة للنفط والغاز</t>
  </si>
  <si>
    <t>عوائد الحكومة من هيئة تنظيم الاتصالات</t>
  </si>
  <si>
    <t>عوائد بنك الإسكان</t>
  </si>
  <si>
    <t>ايجار الأراضي</t>
  </si>
  <si>
    <t>ايجار المناطق الصناعية</t>
  </si>
  <si>
    <t>ايجار البيوت والمباني</t>
  </si>
  <si>
    <t>ايجار المحلات التجارية</t>
  </si>
  <si>
    <t>ايجار المعدات</t>
  </si>
  <si>
    <t>ايجار المسارح وقاعات العرض</t>
  </si>
  <si>
    <t>ايجار المعارض (Exhibition)</t>
  </si>
  <si>
    <t>الربح المحقق (المصاريف العمومية)</t>
  </si>
  <si>
    <t>إيرادات المؤسسات الأخرى</t>
  </si>
  <si>
    <t>فائض التشفيل</t>
  </si>
  <si>
    <t>فائض الميزانية</t>
  </si>
  <si>
    <t>علاوة السيارة</t>
  </si>
  <si>
    <t>مكافأة موظف السنة</t>
  </si>
  <si>
    <t>علاوة القضاء</t>
  </si>
  <si>
    <t>بدل ندب</t>
  </si>
  <si>
    <t>بدلات أخرى</t>
  </si>
  <si>
    <t>علاوة المواصلات</t>
  </si>
  <si>
    <t>علاوة الاتصال</t>
  </si>
  <si>
    <t>مكافأة العمل الخاص</t>
  </si>
  <si>
    <t>مكافأة الإنجازات الاستثنائية</t>
  </si>
  <si>
    <t>بدل علاوة الأطباء المستشارين</t>
  </si>
  <si>
    <t>علاوة التراخيص الجوية</t>
  </si>
  <si>
    <t>بدل تفرغ للأطباء الاستشاريين</t>
  </si>
  <si>
    <t>علاوات وتكاليف اخرى</t>
  </si>
  <si>
    <t>مكافأة الخدمة الحكومية</t>
  </si>
  <si>
    <t>اشتراكات إصابات العمل للموظفين الغير بحرينيين</t>
  </si>
  <si>
    <t>توريد الأيدي العاملة</t>
  </si>
  <si>
    <t>نفقات اقامة المؤتمرات والمهمات الرسمية والمعارض والدورات</t>
  </si>
  <si>
    <t>نفقات اقامة المعارض داخل وخارج البحرين</t>
  </si>
  <si>
    <t>نفقات اقامة الدورات الرياضية داخل البحرين</t>
  </si>
  <si>
    <t>نفقات اقامة الدورات الرياضية خارج البحرين</t>
  </si>
  <si>
    <t>دعم تراخيص تقنية المعلومات - أنظمة التشغيل</t>
  </si>
  <si>
    <t>دعم تراخيص تقنية المعلومات - برمجيات الأعمال</t>
  </si>
  <si>
    <t>دعم تراخيص تقنية المعلومات - برمجيات الإنتاجية</t>
  </si>
  <si>
    <t>دعم تراخيص تقنية المعلومات - برمجيات قواعد البيانات</t>
  </si>
  <si>
    <t>دعم تراخيص تقنية المعلومات - برمجيات الحماية</t>
  </si>
  <si>
    <t>دعم تراخيص تقنية المعلومات - برمجيات إدارة تقنية المعلومات</t>
  </si>
  <si>
    <t>خدمات تقنية المعلومات القائمة على العقود</t>
  </si>
  <si>
    <t>ايجار المركبات والشاحنات</t>
  </si>
  <si>
    <t>ايجار العدد والآليات الثقيلة</t>
  </si>
  <si>
    <t>ايجار الأجهزة والمعدات</t>
  </si>
  <si>
    <t>التأمين على المعامل والمختبرات</t>
  </si>
  <si>
    <t>التامين الصحي للموظفين والعاملين بالقطاع العام</t>
  </si>
  <si>
    <t>الإعلان</t>
  </si>
  <si>
    <t>الإشتراكات في المعارض والجمعيات والأندية</t>
  </si>
  <si>
    <t>الإشتراكات في وكالات الأنباء الإخبارية والمصورة</t>
  </si>
  <si>
    <t>الإشتراكات في الهيئات والمنظمات بأنواعها</t>
  </si>
  <si>
    <t>مكافآت مجالس الإدارة واللجان واللجان الفرعية</t>
  </si>
  <si>
    <t>مصروفات أجور المدربين</t>
  </si>
  <si>
    <t>استشارات فنية وابحاث ودراسات</t>
  </si>
  <si>
    <t>خدمات عسكرية</t>
  </si>
  <si>
    <t>نفقات السلع المستهلكة</t>
  </si>
  <si>
    <t>غاز للإستخدامات الأخرى</t>
  </si>
  <si>
    <t>مركبات كيماوية وابادة الحشرات</t>
  </si>
  <si>
    <t>زينة للمناسبات والفعاليات الوطنية</t>
  </si>
  <si>
    <t>إحتياطي سنوات سابقة</t>
  </si>
  <si>
    <t>فروقات الاسعار</t>
  </si>
  <si>
    <t>تكلفة البضاعة المباعة</t>
  </si>
  <si>
    <t>عقاقير وأدوية(غير مخزنة)</t>
  </si>
  <si>
    <t>المصاريف الاستهلاكية لتقنية المعلومات</t>
  </si>
  <si>
    <t>السفن والمعدات البحرية</t>
  </si>
  <si>
    <t>المعدات المتصلة بإعدادات الطائرات</t>
  </si>
  <si>
    <t>مشتريات أجهزة الإتصالات</t>
  </si>
  <si>
    <t>مشتريات أجهزة الخوادم</t>
  </si>
  <si>
    <t>مشتريات أجهزة التخزين</t>
  </si>
  <si>
    <t>مشتريات أجهزة الحماية</t>
  </si>
  <si>
    <t>مشتريات أجهزة الإنتاجية</t>
  </si>
  <si>
    <t>مشتريات الأجهزة الداعمة للبنى التحتية</t>
  </si>
  <si>
    <t>مشتريات التراخيص - برمجيات الأعمال</t>
  </si>
  <si>
    <t>مشتريات التراخيص - برمجيات الإنتاجية</t>
  </si>
  <si>
    <t>مشتريات التراخيص - تطبيقات البنى التحتية</t>
  </si>
  <si>
    <t>مشتريات التراخيص - برمجيات قواعد البيانات</t>
  </si>
  <si>
    <t>مشتريات التراخيص - برمجيات الحماية</t>
  </si>
  <si>
    <t>مشتريات التراخيص - برمجيات إدارة تقنية المعلومات</t>
  </si>
  <si>
    <t>مشتريات التراخيص - أنظمة التشغيل</t>
  </si>
  <si>
    <t>أجهزة فحص المعادن والأحجار الكريمة</t>
  </si>
  <si>
    <t>صيانة أجهزة لتقنية المعلومات</t>
  </si>
  <si>
    <t>صيانة الأجهزة الداعمة للبنى التحتية</t>
  </si>
  <si>
    <t>صيانة أجهزة اطفاء الحريق</t>
  </si>
  <si>
    <t>صيانة محطات انتاج المياه</t>
  </si>
  <si>
    <t>نفقات تحويلية أخرى</t>
  </si>
  <si>
    <t>فوائد صكوك التاجير الإسلامية الدولية - الإصدار الثاني</t>
  </si>
  <si>
    <t>الصندوق الاسلامي</t>
  </si>
  <si>
    <t>فوائد صكوك التاجير الإسلامية الدولية - الإصدار الأول</t>
  </si>
  <si>
    <t>خصم اصدار السندات</t>
  </si>
  <si>
    <t>سندات التنمية الدولية</t>
  </si>
  <si>
    <t>إصدارات سندات دولية</t>
  </si>
  <si>
    <t>اعانة المواد الغذائية</t>
  </si>
  <si>
    <t>تخفيف اللأعباء المعيشيه</t>
  </si>
  <si>
    <t>إعانة تخفيف أعباء المعيشة</t>
  </si>
  <si>
    <t>2015 الفعلي</t>
  </si>
  <si>
    <t>ضرائب جمركية على السلع الأساسية الثانوية للأستعمال</t>
  </si>
  <si>
    <t>دعم تراخيص تقنية المعلومات - تطبيقات البنى التحتية</t>
  </si>
  <si>
    <t>رسوم استخراج رمال بحرية</t>
  </si>
  <si>
    <t>تراخيص ورسوم المرافق الصحية</t>
  </si>
  <si>
    <t>تراخيص ورسوم الصحة المهنية</t>
  </si>
  <si>
    <t>مبيعات الأراضي Income on sale of land</t>
  </si>
  <si>
    <t>مبيعات المباني</t>
  </si>
  <si>
    <t>بدل اغتراب</t>
  </si>
  <si>
    <t>توظيف واجازة وانهاء عقود الموظفين</t>
  </si>
  <si>
    <t>حصة الحكومة في نظام التامين ضد التعطل</t>
  </si>
  <si>
    <t>أعمال تعاقدية - أعمال الصرف الصحي لمحطة المحرق</t>
  </si>
  <si>
    <t>أعمال تعاقدية - أعمال الصرف الصحي لمحطة المدينة الشمالية</t>
  </si>
  <si>
    <t>أعمال تعاقدية - صيانة مباني إدارية وسكنية - أعمال مدنية</t>
  </si>
  <si>
    <t>أعمال تعاقدية - صيانة مباني إدارية وسكنية - أعمال كهربائية</t>
  </si>
  <si>
    <t>أعمال تعاقدية - صيانة مباني إدارية وسكنية - أعمال ميكانيكية</t>
  </si>
  <si>
    <t>أعمال تعاقدية - صيانة مباني إدارية وسكنية - أعمال المسطحات الأرضية والزراعية</t>
  </si>
  <si>
    <t>أعمال تعاقدية - صيانة مباني إدارية وسكنية - أعمال صيانة أخرى</t>
  </si>
  <si>
    <t>أعمال تعاقدية - صيانة مباني أخرى - أعمال مدنية</t>
  </si>
  <si>
    <t>أعمال تعاقدية - صيانة مباني أخرى - أعمال كهربائية</t>
  </si>
  <si>
    <t>أعمال تعاقدية - صيانة مباني أخرى - أعمال ميكانيكية</t>
  </si>
  <si>
    <t>أعمال تعاقدية - صيانة مباني أخرى - أعمال المسطحات الأرضية والزراعية</t>
  </si>
  <si>
    <t>أعمال تعاقدية - صيانة مباني أخرى - أعمال صيانة أخرى</t>
  </si>
  <si>
    <t>أعمال تعاقدية - صيانة مباني - تزويد أيدي عاملة</t>
  </si>
  <si>
    <t>أعمال غير تعاقدية - صيانة مباني إدارية وسكنية - أعمال مدنية</t>
  </si>
  <si>
    <t>أعمال غير تعاقدية - صيانة مباني إدارية وسكنية - أعمال كهربائية</t>
  </si>
  <si>
    <t>أعمال غير تعاقدية - صيانة مباني إدارية وسكنية - أعمال ميكانيكية</t>
  </si>
  <si>
    <t>أعمال غير تعاقدية - صيانة مباني إدارية وسكنية - أعمال المسطحات الأرضية والزراعية</t>
  </si>
  <si>
    <t>أعمال غير تعاقدية - صيانة مباني إدارية وسكنية - أعمال صيانة أخرى</t>
  </si>
  <si>
    <t>أعمال غير تعاقدية - صيانة مباني أخرى - أعمال مدنية</t>
  </si>
  <si>
    <t>أعمال غير تعاقدية - صيانة مباني أخرى - أعمال كهربائية</t>
  </si>
  <si>
    <t>أعمال غير تعاقدية - صيانة مباني أخرى - أعمال ميكانيكية</t>
  </si>
  <si>
    <t>أعمال غير تعاقدية - صيانة مباني أخرى - أعمال المسطحات الأرضية والزراعية</t>
  </si>
  <si>
    <t>أعمال غير تعاقدية - صيانة مباني أخرى - أعمال صيانة أخرى</t>
  </si>
  <si>
    <t xml:space="preserve">  الفعلي 2015</t>
  </si>
  <si>
    <t>Bahrain Authority for Culture &amp; Antiquities 66</t>
  </si>
  <si>
    <r>
      <t>Ad</t>
    </r>
    <r>
      <rPr>
        <sz val="8"/>
        <color rgb="FF000000"/>
        <rFont val="Times New Roman"/>
        <family val="1"/>
      </rPr>
      <t>m</t>
    </r>
    <r>
      <rPr>
        <sz val="8"/>
        <color rgb="FF000000"/>
        <rFont val="Times New Roman"/>
        <family val="1"/>
      </rPr>
      <t>inistrative</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for</t>
    </r>
    <r>
      <rPr>
        <sz val="8"/>
        <color rgb="FF000000"/>
        <rFont val="Times New Roman"/>
        <family val="1"/>
      </rPr>
      <t xml:space="preserve"> </t>
    </r>
    <r>
      <rPr>
        <sz val="8"/>
        <color rgb="FF000000"/>
        <rFont val="Times New Roman"/>
        <family val="1"/>
      </rPr>
      <t>Public</t>
    </r>
    <r>
      <rPr>
        <sz val="8"/>
        <color rgb="FF000000"/>
        <rFont val="Times New Roman"/>
        <family val="1"/>
      </rPr>
      <t xml:space="preserve"> </t>
    </r>
    <r>
      <rPr>
        <sz val="8"/>
        <color rgb="FF000000"/>
        <rFont val="Times New Roman"/>
        <family val="1"/>
      </rPr>
      <t>Pr</t>
    </r>
  </si>
  <si>
    <r>
      <t>Supre</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Judicial</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(76)</t>
    </r>
  </si>
  <si>
    <t>Grand Total</t>
  </si>
  <si>
    <t>Non-Contractual Building Maint - Office &amp; Resident</t>
  </si>
  <si>
    <r>
      <t>Non-</t>
    </r>
    <r>
      <rPr>
        <sz val="8"/>
        <color rgb="FF000000"/>
        <rFont val="Times New Roman"/>
        <family val="1"/>
      </rPr>
      <t>Co</t>
    </r>
    <r>
      <rPr>
        <sz val="8"/>
        <color rgb="FF000000"/>
        <rFont val="Times New Roman"/>
        <family val="1"/>
      </rPr>
      <t>n</t>
    </r>
    <r>
      <rPr>
        <sz val="8"/>
        <color rgb="FF000000"/>
        <rFont val="Times New Roman"/>
        <family val="1"/>
      </rPr>
      <t>t</t>
    </r>
    <r>
      <rPr>
        <sz val="8"/>
        <color rgb="FF000000"/>
        <rFont val="Times New Roman"/>
        <family val="1"/>
      </rPr>
      <t>r</t>
    </r>
    <r>
      <rPr>
        <sz val="8"/>
        <color rgb="FF000000"/>
        <rFont val="Times New Roman"/>
        <family val="1"/>
      </rPr>
      <t>a</t>
    </r>
    <r>
      <rPr>
        <sz val="8"/>
        <color rgb="FF000000"/>
        <rFont val="Times New Roman"/>
        <family val="1"/>
      </rPr>
      <t>ctual</t>
    </r>
    <r>
      <rPr>
        <sz val="8"/>
        <color rgb="FF000000"/>
        <rFont val="Times New Roman"/>
        <family val="1"/>
      </rPr>
      <t xml:space="preserve"> </t>
    </r>
    <r>
      <rPr>
        <sz val="8"/>
        <color rgb="FF000000"/>
        <rFont val="Times New Roman"/>
        <family val="1"/>
      </rPr>
      <t>Bu</t>
    </r>
    <r>
      <rPr>
        <sz val="8"/>
        <color rgb="FF000000"/>
        <rFont val="Times New Roman"/>
        <family val="1"/>
      </rPr>
      <t>i</t>
    </r>
    <r>
      <rPr>
        <sz val="8"/>
        <color rgb="FF000000"/>
        <rFont val="Times New Roman"/>
        <family val="1"/>
      </rPr>
      <t>l</t>
    </r>
    <r>
      <rPr>
        <sz val="8"/>
        <color rgb="FF000000"/>
        <rFont val="Times New Roman"/>
        <family val="1"/>
      </rPr>
      <t>ding</t>
    </r>
    <r>
      <rPr>
        <sz val="8"/>
        <color rgb="FF000000"/>
        <rFont val="Times New Roman"/>
        <family val="1"/>
      </rPr>
      <t xml:space="preserve"> </t>
    </r>
    <r>
      <rPr>
        <sz val="8"/>
        <color rgb="FF000000"/>
        <rFont val="Times New Roman"/>
        <family val="1"/>
      </rPr>
      <t>M</t>
    </r>
    <r>
      <rPr>
        <sz val="8"/>
        <color rgb="FF000000"/>
        <rFont val="Times New Roman"/>
        <family val="1"/>
      </rPr>
      <t>a</t>
    </r>
    <r>
      <rPr>
        <sz val="8"/>
        <color rgb="FF000000"/>
        <rFont val="Times New Roman"/>
        <family val="1"/>
      </rPr>
      <t>i</t>
    </r>
    <r>
      <rPr>
        <sz val="8"/>
        <color rgb="FF000000"/>
        <rFont val="Times New Roman"/>
        <family val="1"/>
      </rPr>
      <t>nt</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O</t>
    </r>
    <r>
      <rPr>
        <sz val="8"/>
        <color rgb="FF000000"/>
        <rFont val="Times New Roman"/>
        <family val="1"/>
      </rPr>
      <t>th</t>
    </r>
    <r>
      <rPr>
        <sz val="8"/>
        <color rgb="FF000000"/>
        <rFont val="Times New Roman"/>
        <family val="1"/>
      </rPr>
      <t>e</t>
    </r>
    <r>
      <rPr>
        <sz val="8"/>
        <color rgb="FF000000"/>
        <rFont val="Times New Roman"/>
        <family val="1"/>
      </rPr>
      <t>r</t>
    </r>
    <r>
      <rPr>
        <sz val="8"/>
        <color rgb="FF000000"/>
        <rFont val="Times New Roman"/>
        <family val="1"/>
      </rPr>
      <t xml:space="preserve"> </t>
    </r>
    <r>
      <rPr>
        <sz val="8"/>
        <color rgb="FF000000"/>
        <rFont val="Times New Roman"/>
        <family val="1"/>
      </rPr>
      <t>Bu</t>
    </r>
    <r>
      <rPr>
        <sz val="8"/>
        <color rgb="FF000000"/>
        <rFont val="Times New Roman"/>
        <family val="1"/>
      </rPr>
      <t>i</t>
    </r>
    <r>
      <rPr>
        <sz val="8"/>
        <color rgb="FF000000"/>
        <rFont val="Times New Roman"/>
        <family val="1"/>
      </rPr>
      <t>lding</t>
    </r>
  </si>
  <si>
    <r>
      <t>Res</t>
    </r>
    <r>
      <rPr>
        <sz val="8"/>
        <color rgb="FF000000"/>
        <rFont val="Times New Roman"/>
        <family val="1"/>
      </rPr>
      <t>i</t>
    </r>
    <r>
      <rPr>
        <sz val="8"/>
        <color rgb="FF000000"/>
        <rFont val="Times New Roman"/>
        <family val="1"/>
      </rPr>
      <t>d</t>
    </r>
    <r>
      <rPr>
        <sz val="8"/>
        <color rgb="FF000000"/>
        <rFont val="Times New Roman"/>
        <family val="1"/>
      </rPr>
      <t>en</t>
    </r>
    <r>
      <rPr>
        <sz val="8"/>
        <color rgb="FF000000"/>
        <rFont val="Times New Roman"/>
        <family val="1"/>
      </rPr>
      <t>t</t>
    </r>
    <r>
      <rPr>
        <sz val="8"/>
        <color rgb="FF000000"/>
        <rFont val="Times New Roman"/>
        <family val="1"/>
      </rPr>
      <t>i</t>
    </r>
    <r>
      <rPr>
        <sz val="8"/>
        <color rgb="FF000000"/>
        <rFont val="Times New Roman"/>
        <family val="1"/>
      </rPr>
      <t>al</t>
    </r>
    <r>
      <rPr>
        <sz val="8"/>
        <color rgb="FF000000"/>
        <rFont val="Times New Roman"/>
        <family val="1"/>
      </rPr>
      <t xml:space="preserve"> </t>
    </r>
    <r>
      <rPr>
        <sz val="8"/>
        <color rgb="FF000000"/>
        <rFont val="Times New Roman"/>
        <family val="1"/>
      </rPr>
      <t>B</t>
    </r>
    <r>
      <rPr>
        <sz val="8"/>
        <color rgb="FF000000"/>
        <rFont val="Times New Roman"/>
        <family val="1"/>
      </rPr>
      <t>u</t>
    </r>
    <r>
      <rPr>
        <sz val="8"/>
        <color rgb="FF000000"/>
        <rFont val="Times New Roman"/>
        <family val="1"/>
      </rPr>
      <t>ild</t>
    </r>
    <r>
      <rPr>
        <sz val="8"/>
        <color rgb="FF000000"/>
        <rFont val="Times New Roman"/>
        <family val="1"/>
      </rPr>
      <t>i</t>
    </r>
    <r>
      <rPr>
        <sz val="8"/>
        <color rgb="FF000000"/>
        <rFont val="Times New Roman"/>
        <family val="1"/>
      </rPr>
      <t>n</t>
    </r>
    <r>
      <rPr>
        <sz val="8"/>
        <color rgb="FF000000"/>
        <rFont val="Times New Roman"/>
        <family val="1"/>
      </rPr>
      <t>gs</t>
    </r>
    <r>
      <rPr>
        <sz val="8"/>
        <color rgb="FF000000"/>
        <rFont val="Times New Roman"/>
        <family val="1"/>
      </rPr>
      <t xml:space="preserve"> </t>
    </r>
    <r>
      <rPr>
        <sz val="8"/>
        <color rgb="FF000000"/>
        <rFont val="Times New Roman"/>
        <family val="1"/>
      </rPr>
      <t>M</t>
    </r>
    <r>
      <rPr>
        <sz val="8"/>
        <color rgb="FF000000"/>
        <rFont val="Times New Roman"/>
        <family val="1"/>
      </rPr>
      <t>ai</t>
    </r>
    <r>
      <rPr>
        <sz val="8"/>
        <color rgb="FF000000"/>
        <rFont val="Times New Roman"/>
        <family val="1"/>
      </rPr>
      <t>n</t>
    </r>
    <r>
      <rPr>
        <sz val="8"/>
        <color rgb="FF000000"/>
        <rFont val="Times New Roman"/>
        <family val="1"/>
      </rPr>
      <t>t</t>
    </r>
    <r>
      <rPr>
        <sz val="8"/>
        <color rgb="FF000000"/>
        <rFont val="Times New Roman"/>
        <family val="1"/>
      </rPr>
      <t>enance</t>
    </r>
  </si>
  <si>
    <t>IT- Maintenance - Supporting Infrastructure Hardwa</t>
  </si>
  <si>
    <r>
      <t>I</t>
    </r>
    <r>
      <rPr>
        <sz val="8"/>
        <color rgb="FF000000"/>
        <rFont val="Times New Roman"/>
        <family val="1"/>
      </rPr>
      <t>T</t>
    </r>
    <r>
      <rPr>
        <sz val="8"/>
        <color rgb="FF000000"/>
        <rFont val="Times New Roman"/>
        <family val="1"/>
      </rPr>
      <t>-</t>
    </r>
    <r>
      <rPr>
        <sz val="8"/>
        <color rgb="FF000000"/>
        <rFont val="Times New Roman"/>
        <family val="1"/>
      </rPr>
      <t xml:space="preserve"> </t>
    </r>
    <r>
      <rPr>
        <sz val="8"/>
        <color rgb="FF000000"/>
        <rFont val="Times New Roman"/>
        <family val="1"/>
      </rPr>
      <t>B</t>
    </r>
    <r>
      <rPr>
        <sz val="8"/>
        <color rgb="FF000000"/>
        <rFont val="Times New Roman"/>
        <family val="1"/>
      </rPr>
      <t>us</t>
    </r>
    <r>
      <rPr>
        <sz val="8"/>
        <color rgb="FF000000"/>
        <rFont val="Times New Roman"/>
        <family val="1"/>
      </rPr>
      <t>i</t>
    </r>
    <r>
      <rPr>
        <sz val="8"/>
        <color rgb="FF000000"/>
        <rFont val="Times New Roman"/>
        <family val="1"/>
      </rPr>
      <t>n</t>
    </r>
    <r>
      <rPr>
        <sz val="8"/>
        <color rgb="FF000000"/>
        <rFont val="Times New Roman"/>
        <family val="1"/>
      </rPr>
      <t>ess</t>
    </r>
    <r>
      <rPr>
        <sz val="8"/>
        <color rgb="FF000000"/>
        <rFont val="Times New Roman"/>
        <family val="1"/>
      </rPr>
      <t xml:space="preserve"> </t>
    </r>
    <r>
      <rPr>
        <sz val="8"/>
        <color rgb="FF000000"/>
        <rFont val="Times New Roman"/>
        <family val="1"/>
      </rPr>
      <t>Softwa</t>
    </r>
    <r>
      <rPr>
        <sz val="8"/>
        <color rgb="FF000000"/>
        <rFont val="Times New Roman"/>
        <family val="1"/>
      </rPr>
      <t>r</t>
    </r>
    <r>
      <rPr>
        <sz val="8"/>
        <color rgb="FF000000"/>
        <rFont val="Times New Roman"/>
        <family val="1"/>
      </rPr>
      <t>e</t>
    </r>
    <r>
      <rPr>
        <sz val="8"/>
        <color rgb="FF000000"/>
        <rFont val="Times New Roman"/>
        <family val="1"/>
      </rPr>
      <t xml:space="preserve"> </t>
    </r>
    <r>
      <rPr>
        <sz val="8"/>
        <color rgb="FF000000"/>
        <rFont val="Times New Roman"/>
        <family val="1"/>
      </rPr>
      <t>M</t>
    </r>
    <r>
      <rPr>
        <sz val="8"/>
        <color rgb="FF000000"/>
        <rFont val="Times New Roman"/>
        <family val="1"/>
      </rPr>
      <t>ain</t>
    </r>
    <r>
      <rPr>
        <sz val="8"/>
        <color rgb="FF000000"/>
        <rFont val="Times New Roman"/>
        <family val="1"/>
      </rPr>
      <t>t</t>
    </r>
    <r>
      <rPr>
        <sz val="8"/>
        <color rgb="FF000000"/>
        <rFont val="Times New Roman"/>
        <family val="1"/>
      </rPr>
      <t>en</t>
    </r>
    <r>
      <rPr>
        <sz val="8"/>
        <color rgb="FF000000"/>
        <rFont val="Times New Roman"/>
        <family val="1"/>
      </rPr>
      <t>a</t>
    </r>
    <r>
      <rPr>
        <sz val="8"/>
        <color rgb="FF000000"/>
        <rFont val="Times New Roman"/>
        <family val="1"/>
      </rPr>
      <t>n</t>
    </r>
    <r>
      <rPr>
        <sz val="8"/>
        <color rgb="FF000000"/>
        <rFont val="Times New Roman"/>
        <family val="1"/>
      </rPr>
      <t>ce</t>
    </r>
  </si>
  <si>
    <t>Arab Fund - Economic &amp; Social Development Interest</t>
  </si>
  <si>
    <r>
      <t>K</t>
    </r>
    <r>
      <rPr>
        <sz val="8"/>
        <color rgb="FF000000"/>
        <rFont val="Times New Roman"/>
        <family val="1"/>
      </rPr>
      <t>uwait</t>
    </r>
    <r>
      <rPr>
        <sz val="8"/>
        <color rgb="FF000000"/>
        <rFont val="Times New Roman"/>
        <family val="1"/>
      </rPr>
      <t xml:space="preserve"> </t>
    </r>
    <r>
      <rPr>
        <sz val="8"/>
        <color rgb="FF000000"/>
        <rFont val="Times New Roman"/>
        <family val="1"/>
      </rPr>
      <t>Fund</t>
    </r>
    <r>
      <rPr>
        <sz val="8"/>
        <color rgb="FF000000"/>
        <rFont val="Times New Roman"/>
        <family val="1"/>
      </rPr>
      <t xml:space="preserve"> </t>
    </r>
    <r>
      <rPr>
        <sz val="8"/>
        <color rgb="FF000000"/>
        <rFont val="Times New Roman"/>
        <family val="1"/>
      </rPr>
      <t>for</t>
    </r>
    <r>
      <rPr>
        <sz val="8"/>
        <color rgb="FF000000"/>
        <rFont val="Times New Roman"/>
        <family val="1"/>
      </rPr>
      <t xml:space="preserve"> </t>
    </r>
    <r>
      <rPr>
        <sz val="8"/>
        <color rgb="FF000000"/>
        <rFont val="Times New Roman"/>
        <family val="1"/>
      </rPr>
      <t>A</t>
    </r>
    <r>
      <rPr>
        <sz val="8"/>
        <color rgb="FF000000"/>
        <rFont val="Times New Roman"/>
        <family val="1"/>
      </rPr>
      <t>r</t>
    </r>
    <r>
      <rPr>
        <sz val="8"/>
        <color rgb="FF000000"/>
        <rFont val="Times New Roman"/>
        <family val="1"/>
      </rPr>
      <t>ab</t>
    </r>
    <r>
      <rPr>
        <sz val="8"/>
        <color rgb="FF000000"/>
        <rFont val="Times New Roman"/>
        <family val="1"/>
      </rPr>
      <t xml:space="preserve"> </t>
    </r>
    <r>
      <rPr>
        <sz val="8"/>
        <color rgb="FF000000"/>
        <rFont val="Times New Roman"/>
        <family val="1"/>
      </rPr>
      <t>E</t>
    </r>
    <r>
      <rPr>
        <sz val="8"/>
        <color rgb="FF000000"/>
        <rFont val="Times New Roman"/>
        <family val="1"/>
      </rPr>
      <t>con</t>
    </r>
    <r>
      <rPr>
        <sz val="8"/>
        <color rgb="FF000000"/>
        <rFont val="Times New Roman"/>
        <family val="1"/>
      </rPr>
      <t>o</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D</t>
    </r>
    <r>
      <rPr>
        <sz val="8"/>
        <color rgb="FF000000"/>
        <rFont val="Times New Roman"/>
        <family val="1"/>
      </rPr>
      <t>e</t>
    </r>
    <r>
      <rPr>
        <sz val="8"/>
        <color rgb="FF000000"/>
        <rFont val="Times New Roman"/>
        <family val="1"/>
      </rPr>
      <t>v</t>
    </r>
    <r>
      <rPr>
        <sz val="8"/>
        <color rgb="FF000000"/>
        <rFont val="Times New Roman"/>
        <family val="1"/>
      </rPr>
      <t>el</t>
    </r>
    <r>
      <rPr>
        <sz val="8"/>
        <color rgb="FF000000"/>
        <rFont val="Times New Roman"/>
        <family val="1"/>
      </rPr>
      <t>o</t>
    </r>
    <r>
      <rPr>
        <sz val="8"/>
        <color rgb="FF000000"/>
        <rFont val="Times New Roman"/>
        <family val="1"/>
      </rPr>
      <t>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I</t>
    </r>
    <r>
      <rPr>
        <sz val="8"/>
        <color rgb="FF000000"/>
        <rFont val="Times New Roman"/>
        <family val="1"/>
      </rPr>
      <t>n</t>
    </r>
    <r>
      <rPr>
        <sz val="8"/>
        <color rgb="FF000000"/>
        <rFont val="Times New Roman"/>
        <family val="1"/>
      </rPr>
      <t>ter</t>
    </r>
  </si>
  <si>
    <t>Grants to the General Committee of Bahrain Workers</t>
  </si>
  <si>
    <r>
      <t>Rewa</t>
    </r>
    <r>
      <rPr>
        <sz val="8"/>
        <color rgb="FF000000"/>
        <rFont val="Times New Roman"/>
        <family val="1"/>
      </rPr>
      <t>r</t>
    </r>
    <r>
      <rPr>
        <sz val="8"/>
        <color rgb="FF000000"/>
        <rFont val="Times New Roman"/>
        <family val="1"/>
      </rPr>
      <t>d</t>
    </r>
    <r>
      <rPr>
        <sz val="8"/>
        <color rgb="FF000000"/>
        <rFont val="Times New Roman"/>
        <family val="1"/>
      </rPr>
      <t>i</t>
    </r>
    <r>
      <rPr>
        <sz val="8"/>
        <color rgb="FF000000"/>
        <rFont val="Times New Roman"/>
        <family val="1"/>
      </rPr>
      <t>ng</t>
    </r>
    <r>
      <rPr>
        <sz val="8"/>
        <color rgb="FF000000"/>
        <rFont val="Times New Roman"/>
        <family val="1"/>
      </rPr>
      <t xml:space="preserve"> </t>
    </r>
    <r>
      <rPr>
        <sz val="8"/>
        <color rgb="FF000000"/>
        <rFont val="Times New Roman"/>
        <family val="1"/>
      </rPr>
      <t>t</t>
    </r>
    <r>
      <rPr>
        <sz val="8"/>
        <color rgb="FF000000"/>
        <rFont val="Times New Roman"/>
        <family val="1"/>
      </rPr>
      <t>h</t>
    </r>
    <r>
      <rPr>
        <sz val="8"/>
        <color rgb="FF000000"/>
        <rFont val="Times New Roman"/>
        <family val="1"/>
      </rPr>
      <t>e</t>
    </r>
    <r>
      <rPr>
        <sz val="8"/>
        <color rgb="FF000000"/>
        <rFont val="Times New Roman"/>
        <family val="1"/>
      </rPr>
      <t xml:space="preserve"> </t>
    </r>
    <r>
      <rPr>
        <sz val="8"/>
        <color rgb="FF000000"/>
        <rFont val="Times New Roman"/>
        <family val="1"/>
      </rPr>
      <t>D</t>
    </r>
    <r>
      <rPr>
        <sz val="8"/>
        <color rgb="FF000000"/>
        <rFont val="Times New Roman"/>
        <family val="1"/>
      </rPr>
      <t>i</t>
    </r>
    <r>
      <rPr>
        <sz val="8"/>
        <color rgb="FF000000"/>
        <rFont val="Times New Roman"/>
        <family val="1"/>
      </rPr>
      <t>s</t>
    </r>
    <r>
      <rPr>
        <sz val="8"/>
        <color rgb="FF000000"/>
        <rFont val="Times New Roman"/>
        <family val="1"/>
      </rPr>
      <t>ab</t>
    </r>
    <r>
      <rPr>
        <sz val="8"/>
        <color rgb="FF000000"/>
        <rFont val="Times New Roman"/>
        <family val="1"/>
      </rPr>
      <t>l</t>
    </r>
    <r>
      <rPr>
        <sz val="8"/>
        <color rgb="FF000000"/>
        <rFont val="Times New Roman"/>
        <family val="1"/>
      </rPr>
      <t>ed</t>
    </r>
  </si>
  <si>
    <r>
      <t>Custo</t>
    </r>
    <r>
      <rPr>
        <sz val="8"/>
        <color rgb="FF000000"/>
        <rFont val="Times New Roman"/>
        <family val="1"/>
      </rPr>
      <t>m</t>
    </r>
    <r>
      <rPr>
        <sz val="8"/>
        <color rgb="FF000000"/>
        <rFont val="Times New Roman"/>
        <family val="1"/>
      </rPr>
      <t>s</t>
    </r>
    <r>
      <rPr>
        <sz val="8"/>
        <color rgb="FF000000"/>
        <rFont val="Times New Roman"/>
        <family val="1"/>
      </rPr>
      <t xml:space="preserve"> </t>
    </r>
    <r>
      <rPr>
        <sz val="8"/>
        <color rgb="FF000000"/>
        <rFont val="Times New Roman"/>
        <family val="1"/>
      </rPr>
      <t>Affairs-83</t>
    </r>
  </si>
  <si>
    <t xml:space="preserve">  الفعلي 2015  </t>
  </si>
  <si>
    <t>وزارة الأشغال وشئون البلديات والتخطيط العمراني (الإدارة العامة للتخطيط العمراني وإدارة الإستملاك والتعويض وشئون الزراعة والثروة البحرية)</t>
  </si>
  <si>
    <t>وزارة العمل والتنمية الاجتماعية (العمل)</t>
  </si>
  <si>
    <t>وزارة العمل والتنمية الاجتماعية (التنمية الاجتماعية)</t>
  </si>
  <si>
    <t>وزارة الأشغال وشئون البلديات والتخطيط العمراني (الأشغال)</t>
  </si>
  <si>
    <t>هيئة المعلومات والحكومة الإلكترونية</t>
  </si>
  <si>
    <t>التزامات متنوعة ومبالغ محجوزة أو مدورة</t>
  </si>
  <si>
    <t>إيرادات بوليتكنك البحرين</t>
  </si>
  <si>
    <t>علاوة الهاتف</t>
  </si>
  <si>
    <t>علاوة إدارية</t>
  </si>
  <si>
    <t>خدمات تشغيلية - الخدمات التعاقدية لتقنية المعلومات</t>
  </si>
  <si>
    <t>غاز للاستعمال المعملي والمكتبي</t>
  </si>
  <si>
    <t>عقاقير وأدوية ومواد طبية (غير مخزنة)</t>
  </si>
  <si>
    <t>صيانة برمجيات الإنتاجية</t>
  </si>
  <si>
    <t>صيانة أجهزة ومعدات تقنية المعلومات الأخرى</t>
  </si>
  <si>
    <t>إصدارات دولية</t>
  </si>
  <si>
    <t>تخفيف الأعباء المعيشية</t>
  </si>
  <si>
    <t>الرصيد في 2016/1/1</t>
  </si>
  <si>
    <t xml:space="preserve">     الرصيد في    2016/12/31</t>
  </si>
  <si>
    <t>الإيضاحات الواردة على الصفحات من (5) إلى (35) هي جزء مكمل للحساب الختامي الموحد للدولة.</t>
  </si>
  <si>
    <t>رسوم استخراج وبيع الرمال البحرية</t>
  </si>
  <si>
    <t>العملاء غير المصنفين</t>
  </si>
  <si>
    <t>الفواتير غير المصنفة</t>
  </si>
  <si>
    <t>قطاع الخدمات الاقتصادية</t>
  </si>
  <si>
    <t>مكتب وزير شئون الكهرباء والماء</t>
  </si>
  <si>
    <t>هيئة جودة التعليم والتدريب</t>
  </si>
  <si>
    <t>هيئة البحرين للسياحة والمعارض</t>
  </si>
  <si>
    <t>الهيئة العليا للإعلام والاتصال</t>
  </si>
  <si>
    <t>علاوة الاتصالات</t>
  </si>
  <si>
    <t>مشتريات الأجهزة - الاتصالات</t>
  </si>
  <si>
    <t>صيانات الأجهزة الأخرى</t>
  </si>
  <si>
    <t>4- الارتباطات حسب الأبواب</t>
  </si>
  <si>
    <t>هي السلع والخدمات التي تم استلامها من قبل الوزارات والجهات الحكومية وتم تسجيلها كمصروفات على حسابات السنة المالية 2016، ولم يتم تسجيلها ضمن حسابات المطلوبات (الذمم الدائنة).</t>
  </si>
  <si>
    <t>الجهاز التنفيذي والإداري لمجلس احتياطي الأجيال القادمة</t>
  </si>
  <si>
    <t>نصيب البحرين في مجلس التعاون الخليجي</t>
  </si>
  <si>
    <t xml:space="preserve"> تسديد القروض </t>
  </si>
  <si>
    <t>الإعانات و تسديد فوائد القروض</t>
  </si>
  <si>
    <t xml:space="preserve">   السلع الاستهلاكية</t>
  </si>
  <si>
    <t xml:space="preserve">   الاستثمارات والأملاك الحكومية</t>
  </si>
  <si>
    <t>استثمارات وأملاك حكومية</t>
  </si>
  <si>
    <t>رسوم تقسيم أرضي</t>
  </si>
  <si>
    <t>الاستثمارات والأملاك الحكومية</t>
  </si>
  <si>
    <t>الاستثمارات</t>
  </si>
  <si>
    <t>السلع الاستهلاكية</t>
  </si>
  <si>
    <t>رسوم تقسيم أرضي رئيسية</t>
  </si>
  <si>
    <t>وزارة الأشغال وشئون البلديات والتخطيط العمراني (الإدارة العامة للتخطيط العمراني وإدارة الاستملاك والتعويض وشئون الزراعة والثروة البحرية)</t>
  </si>
  <si>
    <t>سلع 
استهلاكية</t>
  </si>
  <si>
    <t>غرفة البحرين لتسوية المنازعات</t>
  </si>
  <si>
    <t>بورصة البحرين</t>
  </si>
  <si>
    <t>دعم السلع الغذائية</t>
  </si>
  <si>
    <t>معهد الإدارة العامة</t>
  </si>
  <si>
    <t>اشتراكات ومساهمات في المنظمات العربية</t>
  </si>
  <si>
    <t>الهيئة العامة للتأمين الاجتماعي- تكلفة احتساب العلاوة الاجتماعية ضمن المعاش التقاعدي</t>
  </si>
  <si>
    <t>الهيئة العامة للتأمين الاجتماعي - النفقات الاكتوارية</t>
  </si>
  <si>
    <t xml:space="preserve">الهيئة العامة للتأمين الاجتماعي - تقاعد أعضاء مجلسي الشورى والنواب </t>
  </si>
  <si>
    <t xml:space="preserve">إعانات </t>
  </si>
  <si>
    <t>نفط وغاز طبيعي</t>
  </si>
  <si>
    <t>بدالة إنترنت البحرين</t>
  </si>
  <si>
    <t>اشتراكات ومساهمات في منظمات الأمم المتحدة</t>
  </si>
  <si>
    <t>التزامات متنوعة</t>
  </si>
  <si>
    <t>دعم برنامج الإسكان (علاوة الإيجار)</t>
  </si>
  <si>
    <t>الهيئة العامة للتأمين الاجتماعي - تسوية الحد الأدنى من المعاش التقاعدي</t>
  </si>
  <si>
    <t>نفقات السلع الاستهلاكية</t>
  </si>
  <si>
    <t>وزارة شئون الإعلام (إيضاح رقم 17)</t>
  </si>
  <si>
    <t>وزارة شئون الشباب والرياضة (إيضاح رقم 17)</t>
  </si>
  <si>
    <t>شركة ألمنيوم البحرين (ألبا)</t>
  </si>
  <si>
    <t>مبيعات الغاز إلى محطات إنتاج الكهرباء والماء</t>
  </si>
  <si>
    <t>الشركات المحلية الأخرى</t>
  </si>
  <si>
    <t>رسوم علاج إصابات حوادث الطرق</t>
  </si>
  <si>
    <t>رسوم علاج إصابات العمل</t>
  </si>
  <si>
    <t>إصدار الشهادات</t>
  </si>
  <si>
    <t>رسوم الخدمات الإلكترونية</t>
  </si>
  <si>
    <t>مبيعات الاستمارات والأوراق الرسمية</t>
  </si>
  <si>
    <t>مبيعات مكتب الهواة</t>
  </si>
  <si>
    <t xml:space="preserve">عوائد الحكومة من هيئة تنظيم الاتصالات </t>
  </si>
  <si>
    <t>الامتيازات</t>
  </si>
  <si>
    <t>الامتيازات الحكومية</t>
  </si>
  <si>
    <t xml:space="preserve">مبيعات الأثاث </t>
  </si>
  <si>
    <t>قطاع الخدمات الاجتماعية</t>
  </si>
  <si>
    <t>مجلس التنمية الاقتصادية</t>
  </si>
  <si>
    <t>الصندوق الاجتماعي الوطني</t>
  </si>
  <si>
    <t>دعم برنامج الإسكان (تخفيض الأقساط الإسكانية)</t>
  </si>
  <si>
    <t>الاتصالات والتراخيص</t>
  </si>
  <si>
    <t>أجهزة الاتصال الداخلي</t>
  </si>
  <si>
    <t>الإعلان والطباعة والاشتراكات</t>
  </si>
  <si>
    <t>الاشتراكات في الجرائد والمجلات والنشرات</t>
  </si>
  <si>
    <t>الاشتراكات في المعارض والجمعيات والأندية</t>
  </si>
  <si>
    <t>الاشتراكات في وكالات الأنباء الإخبارية والمصورة</t>
  </si>
  <si>
    <t>الاشتراكات في الهيئات والمنظمات بأنواعها</t>
  </si>
  <si>
    <t>اشتراكات أخرى</t>
  </si>
  <si>
    <t>صيانة أجهزة الاتصالات</t>
  </si>
  <si>
    <t>صندوق أبوظبي للإنماء الاقتصادي</t>
  </si>
  <si>
    <t>الصندوق العربي للإنماء الاقتصادي والاجتماعي</t>
  </si>
  <si>
    <t>الصندوق الكويتي للتنمية الاقتصادية العربية</t>
  </si>
  <si>
    <t xml:space="preserve"> الغرامات والجزاءات والإيرادات المتنوعة</t>
  </si>
  <si>
    <t xml:space="preserve"> السلع الاستهلاكية </t>
  </si>
  <si>
    <t>يقصد بها الارتباطات المالية الخاصة بمشتريات المصروفات المتكررة والمشاريع التي صدرت لها أوامر شراء أو أوامر تنفيذ عقود، ولكن لم يتم استلام أو تنفيذ المشتريات المطلوبة من قبل المجهز أو المتعاقد معه حتى نهاية السنة المالية.</t>
  </si>
  <si>
    <t>الميزانيات التحويلية (إيضاح رقم 10)</t>
  </si>
  <si>
    <t>الميزانيات التحويلية وحسابات تحت إشراف وزارة المالية (إيضاح رقم 10)</t>
  </si>
  <si>
    <t xml:space="preserve">مكاتب نواب رئيس مجلس الوزراء </t>
  </si>
  <si>
    <t>مكاتب نواب رئيس مجلس الوزراء</t>
  </si>
  <si>
    <t>الجهاز المركزي للمعلومات (إيضاح رقم 17)</t>
  </si>
  <si>
    <t>هيئة الحكومة الإلكترونية (إيضاح رقم 17)</t>
  </si>
  <si>
    <t>فوائد صكوك التأجير الإسلامية</t>
  </si>
  <si>
    <t>مستشفى الملك حمد الجامعي (إيضاحي رقم 13 و14)</t>
  </si>
  <si>
    <t>رسم تسجيل الطلبة غير البحرينيين في الجامعات الحكومية (بوليتكنك)</t>
  </si>
  <si>
    <t>رسم تسجيل الطلبة البحرينيين في الجامعات الحكومية (بوليتكنك)</t>
  </si>
  <si>
    <t>التأمين الصحي للموظفين والعاملين بالقطاع العام</t>
  </si>
  <si>
    <t>إضافات أجهزة أخرى</t>
  </si>
  <si>
    <t>دعم برامج الإسكان (علاوة الإيجار- تخفيض الأقساط)</t>
  </si>
  <si>
    <t xml:space="preserve"> فعلي 2016</t>
  </si>
  <si>
    <t>فعلي 2015</t>
  </si>
  <si>
    <t>فعلي 2016</t>
  </si>
  <si>
    <t>(آلاف الدنانير البحرينية)</t>
  </si>
  <si>
    <t>رسوم تراخيص استخراج رمال بحرية</t>
  </si>
  <si>
    <t>تكلفة الخدمات الأخرى والسلف النثرية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</si>
</sst>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_-* #,##0_-;_-* #,##0\-;_-* &quot;-&quot;_-;_-@_-"/>
    <numFmt numFmtId="165" formatCode="_-&quot;د.ب.&quot;\ * #,##0.00_-;_-&quot;د.ب.&quot;\ * #,##0.00\-;_-&quot;د.ب.&quot;\ * &quot;-&quot;??_-;_-@_-"/>
    <numFmt numFmtId="166" formatCode="_(&quot; &quot;* #,##0_);_(&quot; &quot;* \(#,##0\);_(&quot; &quot;* &quot;-&quot;_);_(@_)"/>
    <numFmt numFmtId="167" formatCode="_(&quot;د.ب.&quot;\ * #,##0.00_);_(&quot;د.ب.&quot;\ * \(#,##0.00\);_(&quot;د.ب.&quot;\ * &quot;-&quot;??_);_(@_)"/>
    <numFmt numFmtId="168" formatCode="00"/>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 numFmtId="175" formatCode="_-* #,##0.00_-;_-* #,##0.00\-;_-* &quot;-&quot;??_-;_-@_-"/>
    <numFmt numFmtId="176" formatCode="_-* #,##0.00\ _k_r_-;\-* #,##0.00\ _k_r_-;_-* &quot;-&quot;??\ _k_r_-;_-@_-"/>
  </numFmts>
  <fonts count="104">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abic Transparent"/>
      <charset val="178"/>
    </font>
    <font>
      <sz val="10"/>
      <name val="Arabic Transparent"/>
      <charset val="178"/>
    </font>
    <font>
      <sz val="14"/>
      <name val="Arabic Transparent"/>
      <charset val="178"/>
    </font>
    <font>
      <b/>
      <sz val="14"/>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9"/>
      <color indexed="81"/>
      <name val="Tahoma"/>
      <family val="2"/>
    </font>
    <font>
      <b/>
      <sz val="9"/>
      <color indexed="81"/>
      <name val="Tahoma"/>
      <family val="2"/>
    </font>
    <font>
      <sz val="10"/>
      <name val="Cambria"/>
      <family val="1"/>
      <scheme val="major"/>
    </font>
    <font>
      <b/>
      <sz val="12"/>
      <name val="Cambria"/>
      <family val="1"/>
      <scheme val="major"/>
    </font>
    <font>
      <b/>
      <sz val="10"/>
      <name val="Cambria"/>
      <family val="1"/>
      <scheme val="major"/>
    </font>
    <font>
      <sz val="11"/>
      <name val="Cambria"/>
      <family val="1"/>
      <scheme val="major"/>
    </font>
    <font>
      <b/>
      <sz val="11"/>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u val="doubleAccounting"/>
      <sz val="11"/>
      <name val="Times New Roman"/>
      <family val="1"/>
    </font>
    <font>
      <b/>
      <sz val="16"/>
      <name val="Times New Roman"/>
      <family val="1"/>
    </font>
    <font>
      <b/>
      <sz val="10"/>
      <name val="Times New Roman"/>
      <family val="1"/>
    </font>
    <font>
      <sz val="10"/>
      <color rgb="FFFF0000"/>
      <name val="Times New Roman"/>
      <family val="1"/>
    </font>
    <font>
      <b/>
      <sz val="11"/>
      <color rgb="FF000000"/>
      <name val="Times New Roman"/>
      <family val="1"/>
    </font>
    <font>
      <sz val="8"/>
      <color rgb="FF000000"/>
      <name val="Times New Roman"/>
      <family val="1"/>
    </font>
    <font>
      <b/>
      <i/>
      <sz val="11"/>
      <color rgb="FF000000"/>
      <name val="Times New Roman"/>
      <family val="1"/>
    </font>
    <font>
      <sz val="9"/>
      <color rgb="FF000000"/>
      <name val="Times New Roman"/>
      <family val="1"/>
    </font>
    <font>
      <sz val="8"/>
      <color rgb="FF000000"/>
      <name val="Arial"/>
      <family val="2"/>
    </font>
    <font>
      <b/>
      <sz val="18"/>
      <name val="Times New Roman"/>
      <family val="1"/>
    </font>
    <font>
      <sz val="18"/>
      <name val="Times New Roman"/>
      <family val="1"/>
    </font>
    <font>
      <b/>
      <sz val="11"/>
      <color indexed="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13"/>
      <name val="Times New Roman"/>
      <family val="1"/>
    </font>
    <font>
      <b/>
      <sz val="10"/>
      <color rgb="FFFF0000"/>
      <name val="Times New Roman"/>
      <family val="1"/>
    </font>
    <font>
      <sz val="9"/>
      <name val="Times New Roman"/>
      <family val="1"/>
    </font>
    <font>
      <b/>
      <sz val="8"/>
      <color rgb="FF000000"/>
      <name val="Times New Roman"/>
      <family val="1"/>
    </font>
    <font>
      <b/>
      <sz val="10"/>
      <color rgb="FF000000"/>
      <name val="Times New Roman"/>
      <family val="1"/>
    </font>
    <font>
      <b/>
      <u/>
      <sz val="11"/>
      <name val="Times New Roman"/>
      <family val="1"/>
    </font>
    <font>
      <b/>
      <u val="doubleAccounting"/>
      <sz val="14"/>
      <name val="Times New Roman"/>
      <family val="1"/>
    </font>
    <font>
      <sz val="13"/>
      <name val="Times New Roman"/>
      <family val="1"/>
    </font>
    <font>
      <b/>
      <i/>
      <sz val="10"/>
      <color rgb="FF000000"/>
      <name val="Times New Roman"/>
      <family val="1"/>
    </font>
    <font>
      <i/>
      <sz val="10"/>
      <color rgb="FF000000"/>
      <name val="Times New Roman"/>
      <family val="1"/>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s>
  <borders count="92">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7F"/>
      </top>
      <bottom style="thin">
        <color rgb="FF00007F"/>
      </bottom>
      <diagonal/>
    </border>
    <border>
      <left/>
      <right/>
      <top style="thin">
        <color rgb="FF00007F"/>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s>
  <cellStyleXfs count="2171">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4" fillId="16" borderId="1" applyNumberFormat="0" applyAlignment="0">
      <alignment horizontal="center" vertical="center"/>
    </xf>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20" borderId="0" applyNumberFormat="0" applyBorder="0" applyAlignment="0" applyProtection="0"/>
    <xf numFmtId="0" fontId="20" fillId="3" borderId="0" applyNumberFormat="0" applyBorder="0" applyAlignment="0" applyProtection="0"/>
    <xf numFmtId="0" fontId="21" fillId="21" borderId="2" applyNumberFormat="0" applyAlignment="0" applyProtection="0"/>
    <xf numFmtId="0" fontId="22" fillId="22" borderId="3" applyNumberFormat="0" applyAlignment="0" applyProtection="0"/>
    <xf numFmtId="43" fontId="8"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6"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7" borderId="2" applyNumberFormat="0" applyAlignment="0" applyProtection="0"/>
    <xf numFmtId="0" fontId="29" fillId="0" borderId="7" applyNumberFormat="0" applyFill="0" applyAlignment="0" applyProtection="0"/>
    <xf numFmtId="0" fontId="10" fillId="0" borderId="0" applyNumberFormat="0">
      <alignment horizontal="right"/>
    </xf>
    <xf numFmtId="0" fontId="30" fillId="23" borderId="0" applyNumberFormat="0" applyBorder="0" applyAlignment="0" applyProtection="0"/>
    <xf numFmtId="0" fontId="16" fillId="0" borderId="0"/>
    <xf numFmtId="0" fontId="16" fillId="0" borderId="0"/>
    <xf numFmtId="0" fontId="17" fillId="0" borderId="0"/>
    <xf numFmtId="0" fontId="16" fillId="0" borderId="0"/>
    <xf numFmtId="0" fontId="31" fillId="24" borderId="8" applyNumberFormat="0" applyFont="0" applyAlignment="0" applyProtection="0"/>
    <xf numFmtId="0" fontId="32" fillId="21" borderId="9" applyNumberFormat="0" applyAlignment="0" applyProtection="0"/>
    <xf numFmtId="0" fontId="33" fillId="0" borderId="0" applyNumberFormat="0" applyFill="0" applyBorder="0" applyAlignment="0" applyProtection="0"/>
    <xf numFmtId="0" fontId="34" fillId="0" borderId="10" applyNumberFormat="0" applyFill="0" applyAlignment="0" applyProtection="0"/>
    <xf numFmtId="0" fontId="35" fillId="0" borderId="0" applyNumberForma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7" fillId="0" borderId="0"/>
    <xf numFmtId="0" fontId="49" fillId="0" borderId="0" applyNumberFormat="0" applyFill="0" applyBorder="0" applyAlignment="0" applyProtection="0"/>
    <xf numFmtId="0" fontId="50" fillId="0" borderId="16" applyNumberFormat="0" applyFill="0" applyAlignment="0" applyProtection="0"/>
    <xf numFmtId="0" fontId="51" fillId="0" borderId="17" applyNumberFormat="0" applyFill="0" applyAlignment="0" applyProtection="0"/>
    <xf numFmtId="0" fontId="52" fillId="0" borderId="18" applyNumberFormat="0" applyFill="0" applyAlignment="0" applyProtection="0"/>
    <xf numFmtId="0" fontId="52"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5" fillId="30" borderId="0" applyNumberFormat="0" applyBorder="0" applyAlignment="0" applyProtection="0"/>
    <xf numFmtId="0" fontId="56" fillId="31" borderId="19" applyNumberFormat="0" applyAlignment="0" applyProtection="0"/>
    <xf numFmtId="0" fontId="57" fillId="32" borderId="20" applyNumberFormat="0" applyAlignment="0" applyProtection="0"/>
    <xf numFmtId="0" fontId="58" fillId="32" borderId="19" applyNumberFormat="0" applyAlignment="0" applyProtection="0"/>
    <xf numFmtId="0" fontId="59" fillId="0" borderId="21" applyNumberFormat="0" applyFill="0" applyAlignment="0" applyProtection="0"/>
    <xf numFmtId="0" fontId="60" fillId="33" borderId="22" applyNumberFormat="0" applyAlignment="0" applyProtection="0"/>
    <xf numFmtId="0" fontId="61" fillId="0" borderId="0" applyNumberFormat="0" applyFill="0" applyBorder="0" applyAlignment="0" applyProtection="0"/>
    <xf numFmtId="0" fontId="7" fillId="34" borderId="23" applyNumberFormat="0" applyFont="0" applyAlignment="0" applyProtection="0"/>
    <xf numFmtId="0" fontId="62" fillId="0" borderId="0" applyNumberFormat="0" applyFill="0" applyBorder="0" applyAlignment="0" applyProtection="0"/>
    <xf numFmtId="0" fontId="63" fillId="0" borderId="24" applyNumberFormat="0" applyFill="0" applyAlignment="0" applyProtection="0"/>
    <xf numFmtId="0" fontId="64"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7" fillId="44" borderId="0" applyNumberFormat="0" applyBorder="0" applyAlignment="0" applyProtection="0"/>
    <xf numFmtId="0" fontId="7"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64" fillId="50" borderId="0" applyNumberFormat="0" applyBorder="0" applyAlignment="0" applyProtection="0"/>
    <xf numFmtId="0" fontId="64" fillId="51"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64" fillId="54" borderId="0" applyNumberFormat="0" applyBorder="0" applyAlignment="0" applyProtection="0"/>
    <xf numFmtId="0" fontId="64" fillId="55"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64" fillId="58" borderId="0" applyNumberFormat="0" applyBorder="0" applyAlignment="0" applyProtection="0"/>
    <xf numFmtId="0" fontId="6" fillId="0" borderId="0"/>
    <xf numFmtId="0" fontId="88" fillId="0" borderId="0"/>
    <xf numFmtId="0" fontId="88" fillId="0" borderId="0"/>
    <xf numFmtId="0" fontId="8" fillId="0" borderId="0"/>
    <xf numFmtId="43" fontId="8" fillId="0" borderId="0" applyNumberFormat="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8" fillId="0" borderId="0"/>
    <xf numFmtId="43" fontId="8" fillId="0" borderId="0" applyFont="0" applyFill="0" applyBorder="0" applyProtection="0"/>
    <xf numFmtId="41" fontId="8" fillId="0" borderId="0" applyFont="0" applyFill="0" applyBorder="0" applyAlignment="0" applyProtection="0"/>
    <xf numFmtId="43" fontId="8" fillId="0" borderId="0" applyFont="0" applyFill="0" applyBorder="0" applyProtection="0"/>
    <xf numFmtId="0" fontId="18" fillId="2"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20" borderId="0" applyNumberFormat="0" applyBorder="0" applyAlignment="0" applyProtection="0"/>
    <xf numFmtId="0" fontId="20" fillId="3" borderId="0" applyNumberFormat="0" applyBorder="0" applyAlignment="0" applyProtection="0"/>
    <xf numFmtId="0" fontId="21" fillId="21" borderId="2" applyNumberFormat="0" applyAlignment="0" applyProtection="0"/>
    <xf numFmtId="0" fontId="22" fillId="22" borderId="3" applyNumberFormat="0" applyAlignment="0" applyProtection="0"/>
    <xf numFmtId="38" fontId="17" fillId="0" borderId="0" applyFont="0" applyFill="0" applyBorder="0" applyAlignment="0" applyProtection="0"/>
    <xf numFmtId="38" fontId="17"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7" borderId="2" applyNumberFormat="0" applyAlignment="0" applyProtection="0"/>
    <xf numFmtId="0" fontId="29" fillId="0" borderId="7" applyNumberFormat="0" applyFill="0" applyAlignment="0" applyProtection="0"/>
    <xf numFmtId="0" fontId="30" fillId="23" borderId="0" applyNumberFormat="0" applyBorder="0" applyAlignment="0" applyProtection="0"/>
    <xf numFmtId="0" fontId="17" fillId="0" borderId="0"/>
    <xf numFmtId="0" fontId="8" fillId="0" borderId="0"/>
    <xf numFmtId="0" fontId="8" fillId="0" borderId="0"/>
    <xf numFmtId="0" fontId="8" fillId="0" borderId="0"/>
    <xf numFmtId="0" fontId="90" fillId="0" borderId="0"/>
    <xf numFmtId="0" fontId="6" fillId="0" borderId="0"/>
    <xf numFmtId="0" fontId="90" fillId="0" borderId="0"/>
    <xf numFmtId="0" fontId="90" fillId="0" borderId="0"/>
    <xf numFmtId="0" fontId="90" fillId="0" borderId="0"/>
    <xf numFmtId="0" fontId="90" fillId="0" borderId="0"/>
    <xf numFmtId="0" fontId="90" fillId="0" borderId="0"/>
    <xf numFmtId="0" fontId="6" fillId="0" borderId="0"/>
    <xf numFmtId="0" fontId="91" fillId="0" borderId="0"/>
    <xf numFmtId="0" fontId="8" fillId="24" borderId="8" applyNumberFormat="0" applyFont="0" applyAlignment="0" applyProtection="0"/>
    <xf numFmtId="0" fontId="6" fillId="34" borderId="23" applyNumberFormat="0" applyFont="0" applyAlignment="0" applyProtection="0"/>
    <xf numFmtId="0" fontId="32" fillId="21" borderId="9" applyNumberFormat="0" applyAlignment="0" applyProtection="0"/>
    <xf numFmtId="0" fontId="33" fillId="0" borderId="0" applyNumberFormat="0" applyFill="0" applyBorder="0" applyAlignment="0" applyProtection="0"/>
    <xf numFmtId="0" fontId="34" fillId="0" borderId="10" applyNumberFormat="0" applyFill="0" applyAlignment="0" applyProtection="0"/>
    <xf numFmtId="0" fontId="35" fillId="0" borderId="0" applyNumberFormat="0" applyFill="0" applyBorder="0" applyAlignment="0" applyProtection="0"/>
    <xf numFmtId="43" fontId="8" fillId="0" borderId="0" applyFont="0" applyFill="0" applyBorder="0" applyProtection="0"/>
    <xf numFmtId="43" fontId="8" fillId="0" borderId="0" applyFont="0" applyFill="0" applyBorder="0" applyProtection="0"/>
    <xf numFmtId="43" fontId="8" fillId="0" borderId="0" applyFont="0" applyFill="0" applyBorder="0" applyProtection="0"/>
    <xf numFmtId="43" fontId="8" fillId="0" borderId="0" applyFont="0" applyFill="0" applyBorder="0" applyProtection="0"/>
    <xf numFmtId="0" fontId="6" fillId="0" borderId="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6" fillId="0" borderId="0"/>
    <xf numFmtId="0" fontId="6" fillId="34" borderId="23" applyNumberFormat="0" applyFont="0" applyAlignment="0" applyProtection="0"/>
    <xf numFmtId="0" fontId="32" fillId="21" borderId="31" applyNumberFormat="0" applyAlignment="0" applyProtection="0"/>
    <xf numFmtId="0" fontId="34" fillId="0" borderId="32" applyNumberFormat="0" applyFill="0" applyAlignment="0" applyProtection="0"/>
    <xf numFmtId="0" fontId="92" fillId="0" borderId="0"/>
    <xf numFmtId="176" fontId="92" fillId="0" borderId="0" applyFont="0" applyFill="0" applyBorder="0" applyAlignment="0" applyProtection="0"/>
    <xf numFmtId="0" fontId="93" fillId="0" borderId="0"/>
    <xf numFmtId="9" fontId="92" fillId="0" borderId="0" applyFont="0" applyFill="0" applyBorder="0" applyAlignment="0" applyProtection="0"/>
    <xf numFmtId="176" fontId="92" fillId="0" borderId="0" applyFont="0" applyFill="0" applyBorder="0" applyAlignment="0" applyProtection="0"/>
    <xf numFmtId="43" fontId="8" fillId="0" borderId="0" applyFont="0" applyFill="0" applyBorder="0" applyAlignment="0" applyProtection="0"/>
    <xf numFmtId="0" fontId="6" fillId="0" borderId="0"/>
    <xf numFmtId="43" fontId="8" fillId="0" borderId="0" applyNumberFormat="0" applyFont="0" applyFill="0" applyBorder="0" applyAlignment="0" applyProtection="0"/>
    <xf numFmtId="43" fontId="8" fillId="0" borderId="0" applyNumberFormat="0" applyFont="0" applyFill="0" applyBorder="0" applyAlignment="0" applyProtection="0"/>
    <xf numFmtId="43" fontId="8" fillId="0" borderId="0" applyFont="0" applyFill="0" applyBorder="0" applyProtection="0"/>
    <xf numFmtId="0" fontId="6" fillId="0" borderId="0"/>
    <xf numFmtId="0" fontId="6" fillId="0" borderId="0"/>
    <xf numFmtId="0" fontId="8" fillId="0" borderId="0"/>
    <xf numFmtId="43" fontId="8" fillId="0" borderId="0" applyFont="0" applyFill="0" applyBorder="0" applyProtection="0"/>
    <xf numFmtId="0" fontId="8" fillId="0" borderId="0"/>
    <xf numFmtId="175" fontId="8" fillId="0" borderId="0" applyFont="0" applyFill="0" applyBorder="0" applyAlignment="0" applyProtection="0"/>
    <xf numFmtId="0" fontId="6" fillId="34" borderId="23" applyNumberFormat="0" applyFont="0" applyAlignment="0" applyProtection="0"/>
    <xf numFmtId="9" fontId="17" fillId="0" borderId="0" applyFont="0" applyFill="0" applyBorder="0" applyAlignment="0" applyProtection="0"/>
    <xf numFmtId="43" fontId="8" fillId="0" borderId="0" applyFont="0" applyFill="0" applyBorder="0" applyAlignment="0" applyProtection="0"/>
    <xf numFmtId="0" fontId="32" fillId="21" borderId="31" applyNumberFormat="0" applyAlignment="0" applyProtection="0"/>
    <xf numFmtId="0" fontId="28" fillId="7" borderId="29" applyNumberFormat="0" applyAlignment="0" applyProtection="0"/>
    <xf numFmtId="0" fontId="34" fillId="0" borderId="32" applyNumberFormat="0" applyFill="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34" fillId="0" borderId="32" applyNumberFormat="0" applyFill="0" applyAlignment="0" applyProtection="0"/>
    <xf numFmtId="0" fontId="32" fillId="21" borderId="31" applyNumberFormat="0" applyAlignment="0" applyProtection="0"/>
    <xf numFmtId="0" fontId="21" fillId="21" borderId="29" applyNumberFormat="0" applyAlignment="0" applyProtection="0"/>
    <xf numFmtId="0" fontId="28" fillId="7" borderId="29" applyNumberFormat="0" applyAlignment="0" applyProtection="0"/>
    <xf numFmtId="0" fontId="8" fillId="24" borderId="30" applyNumberFormat="0" applyFon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8" fillId="24" borderId="30" applyNumberFormat="0" applyFont="0" applyAlignment="0" applyProtection="0"/>
    <xf numFmtId="0" fontId="21" fillId="21" borderId="2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34" fillId="0" borderId="32" applyNumberFormat="0" applyFill="0" applyAlignment="0" applyProtection="0"/>
    <xf numFmtId="0" fontId="32" fillId="21" borderId="31" applyNumberFormat="0" applyAlignment="0" applyProtection="0"/>
    <xf numFmtId="0" fontId="21" fillId="21" borderId="29" applyNumberFormat="0" applyAlignment="0" applyProtection="0"/>
    <xf numFmtId="0" fontId="28" fillId="7" borderId="29" applyNumberFormat="0" applyAlignment="0" applyProtection="0"/>
    <xf numFmtId="0" fontId="8" fillId="24" borderId="30" applyNumberFormat="0" applyFon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8" fillId="24" borderId="8" applyNumberFormat="0" applyFont="0" applyAlignment="0" applyProtection="0"/>
    <xf numFmtId="0" fontId="28" fillId="7" borderId="2" applyNumberFormat="0" applyAlignment="0" applyProtection="0"/>
    <xf numFmtId="0" fontId="21" fillId="21" borderId="2" applyNumberFormat="0" applyAlignment="0" applyProtection="0"/>
    <xf numFmtId="0" fontId="32" fillId="21" borderId="9" applyNumberFormat="0" applyAlignment="0" applyProtection="0"/>
    <xf numFmtId="0" fontId="34" fillId="0" borderId="10" applyNumberFormat="0" applyFill="0" applyAlignment="0" applyProtection="0"/>
    <xf numFmtId="0" fontId="32" fillId="21" borderId="9" applyNumberFormat="0" applyAlignment="0" applyProtection="0"/>
    <xf numFmtId="0" fontId="34" fillId="0" borderId="10" applyNumberFormat="0" applyFill="0" applyAlignment="0" applyProtection="0"/>
    <xf numFmtId="0" fontId="34" fillId="0" borderId="10" applyNumberFormat="0" applyFill="0" applyAlignment="0" applyProtection="0"/>
    <xf numFmtId="0" fontId="32" fillId="21" borderId="9" applyNumberFormat="0" applyAlignment="0" applyProtection="0"/>
    <xf numFmtId="0" fontId="21" fillId="21" borderId="2" applyNumberFormat="0" applyAlignment="0" applyProtection="0"/>
    <xf numFmtId="0" fontId="28" fillId="7" borderId="2" applyNumberFormat="0" applyAlignment="0" applyProtection="0"/>
    <xf numFmtId="0" fontId="8" fillId="24" borderId="8" applyNumberFormat="0" applyFont="0" applyAlignment="0" applyProtection="0"/>
    <xf numFmtId="0" fontId="8" fillId="24" borderId="8" applyNumberFormat="0" applyFont="0" applyAlignment="0" applyProtection="0"/>
    <xf numFmtId="0" fontId="28" fillId="7" borderId="2" applyNumberFormat="0" applyAlignment="0" applyProtection="0"/>
    <xf numFmtId="0" fontId="21" fillId="21" borderId="2" applyNumberFormat="0" applyAlignment="0" applyProtection="0"/>
    <xf numFmtId="0" fontId="8" fillId="24" borderId="8" applyNumberFormat="0" applyFont="0" applyAlignment="0" applyProtection="0"/>
    <xf numFmtId="0" fontId="28" fillId="7" borderId="2" applyNumberFormat="0" applyAlignment="0" applyProtection="0"/>
    <xf numFmtId="0" fontId="21" fillId="21" borderId="2" applyNumberFormat="0" applyAlignment="0" applyProtection="0"/>
    <xf numFmtId="0" fontId="32" fillId="21" borderId="9" applyNumberFormat="0" applyAlignment="0" applyProtection="0"/>
    <xf numFmtId="0" fontId="34" fillId="0" borderId="10" applyNumberFormat="0" applyFill="0" applyAlignment="0" applyProtection="0"/>
    <xf numFmtId="0" fontId="8" fillId="24" borderId="8" applyNumberFormat="0" applyFont="0" applyAlignment="0" applyProtection="0"/>
    <xf numFmtId="0" fontId="28" fillId="7" borderId="2" applyNumberFormat="0" applyAlignment="0" applyProtection="0"/>
    <xf numFmtId="0" fontId="21" fillId="21" borderId="2" applyNumberFormat="0" applyAlignment="0" applyProtection="0"/>
    <xf numFmtId="0" fontId="32" fillId="21" borderId="9" applyNumberFormat="0" applyAlignment="0" applyProtection="0"/>
    <xf numFmtId="0" fontId="34" fillId="0" borderId="10" applyNumberFormat="0" applyFill="0" applyAlignment="0" applyProtection="0"/>
    <xf numFmtId="0" fontId="34" fillId="0" borderId="10" applyNumberFormat="0" applyFill="0" applyAlignment="0" applyProtection="0"/>
    <xf numFmtId="0" fontId="32" fillId="21" borderId="9" applyNumberFormat="0" applyAlignment="0" applyProtection="0"/>
    <xf numFmtId="0" fontId="21" fillId="21" borderId="2" applyNumberFormat="0" applyAlignment="0" applyProtection="0"/>
    <xf numFmtId="0" fontId="28" fillId="7" borderId="2" applyNumberFormat="0" applyAlignment="0" applyProtection="0"/>
    <xf numFmtId="0" fontId="8" fillId="24" borderId="8" applyNumberFormat="0" applyFont="0" applyAlignment="0" applyProtection="0"/>
    <xf numFmtId="0" fontId="8" fillId="24" borderId="8" applyNumberFormat="0" applyFont="0" applyAlignment="0" applyProtection="0"/>
    <xf numFmtId="0" fontId="28" fillId="7" borderId="2" applyNumberFormat="0" applyAlignment="0" applyProtection="0"/>
    <xf numFmtId="0" fontId="21" fillId="21" borderId="2" applyNumberFormat="0" applyAlignment="0" applyProtection="0"/>
    <xf numFmtId="0" fontId="32" fillId="21" borderId="9" applyNumberFormat="0" applyAlignment="0" applyProtection="0"/>
    <xf numFmtId="0" fontId="34" fillId="0" borderId="10" applyNumberFormat="0" applyFill="0" applyAlignment="0" applyProtection="0"/>
    <xf numFmtId="0" fontId="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20" borderId="0" applyNumberFormat="0" applyBorder="0" applyAlignment="0" applyProtection="0"/>
    <xf numFmtId="0" fontId="20" fillId="3" borderId="0" applyNumberFormat="0" applyBorder="0" applyAlignment="0" applyProtection="0"/>
    <xf numFmtId="0" fontId="21" fillId="21" borderId="29" applyNumberFormat="0" applyAlignment="0" applyProtection="0"/>
    <xf numFmtId="0" fontId="22" fillId="22" borderId="3" applyNumberFormat="0" applyAlignment="0" applyProtection="0"/>
    <xf numFmtId="43" fontId="8"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7" borderId="29" applyNumberFormat="0" applyAlignment="0" applyProtection="0"/>
    <xf numFmtId="0" fontId="29" fillId="0" borderId="7" applyNumberFormat="0" applyFill="0" applyAlignment="0" applyProtection="0"/>
    <xf numFmtId="0" fontId="30" fillId="23" borderId="0" applyNumberFormat="0" applyBorder="0" applyAlignment="0" applyProtection="0"/>
    <xf numFmtId="0" fontId="8" fillId="0" borderId="0"/>
    <xf numFmtId="0" fontId="8" fillId="24" borderId="30" applyNumberFormat="0" applyFont="0" applyAlignment="0" applyProtection="0"/>
    <xf numFmtId="0" fontId="32" fillId="21" borderId="31" applyNumberFormat="0" applyAlignment="0" applyProtection="0"/>
    <xf numFmtId="0" fontId="33" fillId="0" borderId="0" applyNumberFormat="0" applyFill="0" applyBorder="0" applyAlignment="0" applyProtection="0"/>
    <xf numFmtId="0" fontId="34" fillId="0" borderId="32" applyNumberFormat="0" applyFill="0" applyAlignment="0" applyProtection="0"/>
    <xf numFmtId="0" fontId="35" fillId="0" borderId="0" applyNumberFormat="0" applyFill="0" applyBorder="0" applyAlignment="0" applyProtection="0"/>
    <xf numFmtId="0" fontId="5" fillId="0" borderId="0"/>
    <xf numFmtId="0" fontId="5" fillId="34" borderId="23" applyNumberFormat="0" applyFont="0" applyAlignment="0" applyProtection="0"/>
    <xf numFmtId="0" fontId="5" fillId="36"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0" borderId="0"/>
    <xf numFmtId="0" fontId="21" fillId="21" borderId="29" applyNumberFormat="0" applyAlignment="0" applyProtection="0"/>
    <xf numFmtId="0" fontId="28" fillId="7" borderId="29" applyNumberFormat="0" applyAlignment="0" applyProtection="0"/>
    <xf numFmtId="0" fontId="5" fillId="0" borderId="0"/>
    <xf numFmtId="0" fontId="5" fillId="0" borderId="0"/>
    <xf numFmtId="0" fontId="8" fillId="24" borderId="30" applyNumberFormat="0" applyFont="0" applyAlignment="0" applyProtection="0"/>
    <xf numFmtId="0" fontId="5" fillId="34" borderId="23" applyNumberFormat="0" applyFont="0" applyAlignment="0" applyProtection="0"/>
    <xf numFmtId="0" fontId="32" fillId="21" borderId="31" applyNumberFormat="0" applyAlignment="0" applyProtection="0"/>
    <xf numFmtId="0" fontId="34" fillId="0" borderId="32" applyNumberFormat="0" applyFill="0" applyAlignment="0" applyProtection="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0" borderId="0"/>
    <xf numFmtId="0" fontId="5" fillId="0" borderId="0"/>
    <xf numFmtId="0" fontId="5" fillId="34" borderId="23" applyNumberFormat="0" applyFon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32" fillId="21" borderId="31" applyNumberFormat="0" applyAlignment="0" applyProtection="0"/>
    <xf numFmtId="0" fontId="34" fillId="0" borderId="32" applyNumberFormat="0" applyFill="0" applyAlignment="0" applyProtection="0"/>
    <xf numFmtId="0" fontId="34" fillId="0" borderId="32" applyNumberFormat="0" applyFill="0" applyAlignment="0" applyProtection="0"/>
    <xf numFmtId="0" fontId="32" fillId="21" borderId="31" applyNumberFormat="0" applyAlignment="0" applyProtection="0"/>
    <xf numFmtId="0" fontId="21" fillId="21" borderId="29" applyNumberFormat="0" applyAlignment="0" applyProtection="0"/>
    <xf numFmtId="0" fontId="28" fillId="7" borderId="29" applyNumberFormat="0" applyAlignment="0" applyProtection="0"/>
    <xf numFmtId="0" fontId="8" fillId="24" borderId="30" applyNumberFormat="0" applyFon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34" fillId="0" borderId="32" applyNumberFormat="0" applyFill="0" applyAlignment="0" applyProtection="0"/>
    <xf numFmtId="0" fontId="32" fillId="21" borderId="31" applyNumberFormat="0" applyAlignment="0" applyProtection="0"/>
    <xf numFmtId="0" fontId="21" fillId="21" borderId="29" applyNumberFormat="0" applyAlignment="0" applyProtection="0"/>
    <xf numFmtId="0" fontId="28" fillId="7" borderId="29" applyNumberFormat="0" applyAlignment="0" applyProtection="0"/>
    <xf numFmtId="0" fontId="8" fillId="24" borderId="30" applyNumberFormat="0" applyFont="0" applyAlignment="0" applyProtection="0"/>
    <xf numFmtId="0" fontId="8" fillId="24" borderId="30" applyNumberFormat="0" applyFont="0" applyAlignment="0" applyProtection="0"/>
    <xf numFmtId="0" fontId="28" fillId="7" borderId="29" applyNumberFormat="0" applyAlignment="0" applyProtection="0"/>
    <xf numFmtId="0" fontId="21" fillId="21" borderId="29" applyNumberFormat="0" applyAlignment="0" applyProtection="0"/>
    <xf numFmtId="0" fontId="32" fillId="21" borderId="31" applyNumberFormat="0" applyAlignment="0" applyProtection="0"/>
    <xf numFmtId="0" fontId="34" fillId="0" borderId="32" applyNumberFormat="0" applyFill="0" applyAlignment="0" applyProtection="0"/>
    <xf numFmtId="0" fontId="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20" borderId="0" applyNumberFormat="0" applyBorder="0" applyAlignment="0" applyProtection="0"/>
    <xf numFmtId="0" fontId="20" fillId="3" borderId="0" applyNumberFormat="0" applyBorder="0" applyAlignment="0" applyProtection="0"/>
    <xf numFmtId="0" fontId="21" fillId="21" borderId="29" applyNumberFormat="0" applyAlignment="0" applyProtection="0"/>
    <xf numFmtId="0" fontId="22" fillId="22" borderId="3" applyNumberFormat="0" applyAlignment="0" applyProtection="0"/>
    <xf numFmtId="43" fontId="8"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7" borderId="29" applyNumberFormat="0" applyAlignment="0" applyProtection="0"/>
    <xf numFmtId="0" fontId="29" fillId="0" borderId="7" applyNumberFormat="0" applyFill="0" applyAlignment="0" applyProtection="0"/>
    <xf numFmtId="0" fontId="30" fillId="23" borderId="0" applyNumberFormat="0" applyBorder="0" applyAlignment="0" applyProtection="0"/>
    <xf numFmtId="0" fontId="8" fillId="24" borderId="30" applyNumberFormat="0" applyFont="0" applyAlignment="0" applyProtection="0"/>
    <xf numFmtId="0" fontId="32" fillId="21" borderId="31" applyNumberFormat="0" applyAlignment="0" applyProtection="0"/>
    <xf numFmtId="0" fontId="33" fillId="0" borderId="0" applyNumberFormat="0" applyFill="0" applyBorder="0" applyAlignment="0" applyProtection="0"/>
    <xf numFmtId="0" fontId="34" fillId="0" borderId="32" applyNumberFormat="0" applyFill="0" applyAlignment="0" applyProtection="0"/>
    <xf numFmtId="0" fontId="35" fillId="0" borderId="0" applyNumberFormat="0" applyFill="0" applyBorder="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43" fontId="8" fillId="0" borderId="0" applyFont="0" applyFill="0" applyBorder="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21" fillId="21" borderId="47" applyNumberFormat="0" applyAlignment="0" applyProtection="0"/>
    <xf numFmtId="0" fontId="8" fillId="24" borderId="43" applyNumberFormat="0" applyFont="0" applyAlignment="0" applyProtection="0"/>
    <xf numFmtId="0" fontId="32" fillId="21" borderId="64" applyNumberFormat="0" applyAlignment="0" applyProtection="0"/>
    <xf numFmtId="0" fontId="8" fillId="24" borderId="84" applyNumberFormat="0" applyFont="0" applyAlignment="0" applyProtection="0"/>
    <xf numFmtId="0" fontId="34" fillId="0" borderId="50" applyNumberFormat="0" applyFill="0" applyAlignment="0" applyProtection="0"/>
    <xf numFmtId="0" fontId="8" fillId="24" borderId="67" applyNumberFormat="0" applyFont="0" applyAlignment="0" applyProtection="0"/>
    <xf numFmtId="0" fontId="32" fillId="21" borderId="76" applyNumberFormat="0" applyAlignment="0" applyProtection="0"/>
    <xf numFmtId="0" fontId="8" fillId="24" borderId="52" applyNumberFormat="0" applyFont="0" applyAlignment="0" applyProtection="0"/>
    <xf numFmtId="0" fontId="32" fillId="21" borderId="53" applyNumberFormat="0" applyAlignment="0" applyProtection="0"/>
    <xf numFmtId="0" fontId="21" fillId="21" borderId="58" applyNumberFormat="0" applyAlignment="0" applyProtection="0"/>
    <xf numFmtId="0" fontId="34" fillId="0" borderId="61" applyNumberFormat="0" applyFill="0" applyAlignment="0" applyProtection="0"/>
    <xf numFmtId="0" fontId="32" fillId="21" borderId="44" applyNumberFormat="0" applyAlignment="0" applyProtection="0"/>
    <xf numFmtId="0" fontId="32" fillId="21" borderId="53" applyNumberFormat="0" applyAlignment="0" applyProtection="0"/>
    <xf numFmtId="0" fontId="32" fillId="21" borderId="60" applyNumberFormat="0" applyAlignment="0" applyProtection="0"/>
    <xf numFmtId="0" fontId="28" fillId="7" borderId="47" applyNumberFormat="0" applyAlignment="0" applyProtection="0"/>
    <xf numFmtId="0" fontId="34" fillId="0" borderId="54" applyNumberFormat="0" applyFill="0" applyAlignment="0" applyProtection="0"/>
    <xf numFmtId="0" fontId="21" fillId="21" borderId="47" applyNumberFormat="0" applyAlignment="0" applyProtection="0"/>
    <xf numFmtId="0" fontId="21" fillId="21" borderId="47" applyNumberFormat="0" applyAlignment="0" applyProtection="0"/>
    <xf numFmtId="0" fontId="21" fillId="21" borderId="47" applyNumberFormat="0" applyAlignment="0" applyProtection="0"/>
    <xf numFmtId="0" fontId="21" fillId="21" borderId="62" applyNumberFormat="0" applyAlignment="0" applyProtection="0"/>
    <xf numFmtId="0" fontId="34" fillId="0" borderId="50" applyNumberFormat="0" applyFill="0" applyAlignment="0" applyProtection="0"/>
    <xf numFmtId="0" fontId="21" fillId="21" borderId="58" applyNumberFormat="0" applyAlignment="0" applyProtection="0"/>
    <xf numFmtId="0" fontId="28" fillId="7" borderId="47" applyNumberFormat="0" applyAlignment="0" applyProtection="0"/>
    <xf numFmtId="0" fontId="32" fillId="21" borderId="44" applyNumberFormat="0" applyAlignment="0" applyProtection="0"/>
    <xf numFmtId="0" fontId="32" fillId="21" borderId="49" applyNumberFormat="0" applyAlignment="0" applyProtection="0"/>
    <xf numFmtId="0" fontId="32" fillId="21" borderId="44" applyNumberFormat="0" applyAlignment="0" applyProtection="0"/>
    <xf numFmtId="0" fontId="28" fillId="7" borderId="58" applyNumberFormat="0" applyAlignment="0" applyProtection="0"/>
    <xf numFmtId="0" fontId="32" fillId="21" borderId="80" applyNumberFormat="0" applyAlignment="0" applyProtection="0"/>
    <xf numFmtId="0" fontId="8" fillId="24" borderId="67" applyNumberFormat="0" applyFont="0" applyAlignment="0" applyProtection="0"/>
    <xf numFmtId="0" fontId="8" fillId="24" borderId="52" applyNumberFormat="0" applyFont="0" applyAlignment="0" applyProtection="0"/>
    <xf numFmtId="0" fontId="34" fillId="0" borderId="54" applyNumberFormat="0" applyFill="0" applyAlignment="0" applyProtection="0"/>
    <xf numFmtId="0" fontId="34" fillId="0" borderId="61" applyNumberFormat="0" applyFill="0" applyAlignment="0" applyProtection="0"/>
    <xf numFmtId="0" fontId="21" fillId="21" borderId="51" applyNumberFormat="0" applyAlignment="0" applyProtection="0"/>
    <xf numFmtId="0" fontId="34" fillId="0" borderId="45" applyNumberFormat="0" applyFill="0" applyAlignment="0" applyProtection="0"/>
    <xf numFmtId="0" fontId="21" fillId="21" borderId="46" applyNumberFormat="0" applyAlignment="0" applyProtection="0"/>
    <xf numFmtId="0" fontId="8" fillId="24" borderId="52" applyNumberFormat="0" applyFont="0" applyAlignment="0" applyProtection="0"/>
    <xf numFmtId="0" fontId="8" fillId="24" borderId="67" applyNumberFormat="0" applyFont="0" applyAlignment="0" applyProtection="0"/>
    <xf numFmtId="0" fontId="8" fillId="24" borderId="52" applyNumberFormat="0" applyFont="0" applyAlignment="0" applyProtection="0"/>
    <xf numFmtId="0" fontId="8" fillId="24" borderId="48" applyNumberFormat="0" applyFont="0" applyAlignment="0" applyProtection="0"/>
    <xf numFmtId="0" fontId="8" fillId="24" borderId="43" applyNumberFormat="0" applyFont="0" applyAlignment="0" applyProtection="0"/>
    <xf numFmtId="0" fontId="21" fillId="21" borderId="74" applyNumberFormat="0" applyAlignment="0" applyProtection="0"/>
    <xf numFmtId="0" fontId="32" fillId="21" borderId="60" applyNumberFormat="0" applyAlignment="0" applyProtection="0"/>
    <xf numFmtId="0" fontId="32" fillId="21" borderId="49" applyNumberFormat="0" applyAlignment="0" applyProtection="0"/>
    <xf numFmtId="0" fontId="21" fillId="21" borderId="58" applyNumberFormat="0" applyAlignment="0" applyProtection="0"/>
    <xf numFmtId="0" fontId="34" fillId="0" borderId="54" applyNumberFormat="0" applyFill="0" applyAlignment="0" applyProtection="0"/>
    <xf numFmtId="0" fontId="34" fillId="0" borderId="57" applyNumberFormat="0" applyFill="0" applyAlignment="0" applyProtection="0"/>
    <xf numFmtId="0" fontId="8" fillId="24" borderId="52" applyNumberFormat="0" applyFont="0" applyAlignment="0" applyProtection="0"/>
    <xf numFmtId="0" fontId="32" fillId="21" borderId="68" applyNumberFormat="0" applyAlignment="0" applyProtection="0"/>
    <xf numFmtId="0" fontId="8" fillId="24" borderId="52" applyNumberFormat="0" applyFont="0" applyAlignment="0" applyProtection="0"/>
    <xf numFmtId="0" fontId="28" fillId="7" borderId="51" applyNumberFormat="0" applyAlignment="0" applyProtection="0"/>
    <xf numFmtId="0" fontId="21" fillId="21" borderId="47" applyNumberFormat="0" applyAlignment="0" applyProtection="0"/>
    <xf numFmtId="0" fontId="28" fillId="7" borderId="46" applyNumberFormat="0" applyAlignment="0" applyProtection="0"/>
    <xf numFmtId="0" fontId="3" fillId="0" borderId="0"/>
    <xf numFmtId="0" fontId="21" fillId="21" borderId="51" applyNumberFormat="0" applyAlignment="0" applyProtection="0"/>
    <xf numFmtId="0" fontId="8" fillId="24" borderId="63" applyNumberFormat="0" applyFont="0" applyAlignment="0" applyProtection="0"/>
    <xf numFmtId="0" fontId="34" fillId="0" borderId="50" applyNumberFormat="0" applyFill="0" applyAlignment="0" applyProtection="0"/>
    <xf numFmtId="0" fontId="32" fillId="21" borderId="64" applyNumberFormat="0" applyAlignment="0" applyProtection="0"/>
    <xf numFmtId="0" fontId="34" fillId="0" borderId="54" applyNumberFormat="0" applyFill="0" applyAlignment="0" applyProtection="0"/>
    <xf numFmtId="0" fontId="8" fillId="24" borderId="52" applyNumberFormat="0" applyFont="0" applyAlignment="0" applyProtection="0"/>
    <xf numFmtId="0" fontId="8" fillId="24" borderId="52" applyNumberFormat="0" applyFont="0" applyAlignment="0" applyProtection="0"/>
    <xf numFmtId="0" fontId="28" fillId="7" borderId="62" applyNumberFormat="0" applyAlignment="0" applyProtection="0"/>
    <xf numFmtId="0" fontId="8" fillId="24" borderId="48" applyNumberFormat="0" applyFont="0" applyAlignment="0" applyProtection="0"/>
    <xf numFmtId="0" fontId="28" fillId="7" borderId="58" applyNumberFormat="0" applyAlignment="0" applyProtection="0"/>
    <xf numFmtId="0" fontId="28" fillId="7" borderId="62" applyNumberFormat="0" applyAlignment="0" applyProtection="0"/>
    <xf numFmtId="0" fontId="34" fillId="0" borderId="54" applyNumberFormat="0" applyFill="0" applyAlignment="0" applyProtection="0"/>
    <xf numFmtId="0" fontId="32" fillId="21" borderId="53" applyNumberFormat="0" applyAlignment="0" applyProtection="0"/>
    <xf numFmtId="0" fontId="32" fillId="21" borderId="49" applyNumberFormat="0" applyAlignment="0" applyProtection="0"/>
    <xf numFmtId="0" fontId="3" fillId="34" borderId="23" applyNumberFormat="0" applyFont="0" applyAlignment="0" applyProtection="0"/>
    <xf numFmtId="0" fontId="8" fillId="24" borderId="48" applyNumberFormat="0" applyFont="0" applyAlignment="0" applyProtection="0"/>
    <xf numFmtId="0" fontId="28" fillId="7" borderId="70" applyNumberFormat="0" applyAlignment="0" applyProtection="0"/>
    <xf numFmtId="0" fontId="21" fillId="21" borderId="51" applyNumberFormat="0" applyAlignment="0" applyProtection="0"/>
    <xf numFmtId="0" fontId="3" fillId="36" borderId="0" applyNumberFormat="0" applyBorder="0" applyAlignment="0" applyProtection="0"/>
    <xf numFmtId="0" fontId="3" fillId="37" borderId="0" applyNumberFormat="0" applyBorder="0" applyAlignment="0" applyProtection="0"/>
    <xf numFmtId="0" fontId="32" fillId="21" borderId="80" applyNumberFormat="0" applyAlignment="0" applyProtection="0"/>
    <xf numFmtId="0" fontId="8" fillId="24" borderId="48" applyNumberFormat="0" applyFont="0" applyAlignment="0" applyProtection="0"/>
    <xf numFmtId="0" fontId="3" fillId="40" borderId="0" applyNumberFormat="0" applyBorder="0" applyAlignment="0" applyProtection="0"/>
    <xf numFmtId="0" fontId="3" fillId="41" borderId="0" applyNumberFormat="0" applyBorder="0" applyAlignment="0" applyProtection="0"/>
    <xf numFmtId="0" fontId="28" fillId="7" borderId="58" applyNumberFormat="0" applyAlignment="0" applyProtection="0"/>
    <xf numFmtId="0" fontId="8" fillId="24" borderId="59" applyNumberFormat="0" applyFont="0" applyAlignment="0" applyProtection="0"/>
    <xf numFmtId="0" fontId="3" fillId="44" borderId="0" applyNumberFormat="0" applyBorder="0" applyAlignment="0" applyProtection="0"/>
    <xf numFmtId="0" fontId="3" fillId="45" borderId="0" applyNumberFormat="0" applyBorder="0" applyAlignment="0" applyProtection="0"/>
    <xf numFmtId="0" fontId="21" fillId="21" borderId="58" applyNumberFormat="0" applyAlignment="0" applyProtection="0"/>
    <xf numFmtId="0" fontId="8" fillId="24" borderId="48" applyNumberFormat="0" applyFont="0" applyAlignment="0" applyProtection="0"/>
    <xf numFmtId="0" fontId="3" fillId="48" borderId="0" applyNumberFormat="0" applyBorder="0" applyAlignment="0" applyProtection="0"/>
    <xf numFmtId="0" fontId="3" fillId="49" borderId="0" applyNumberFormat="0" applyBorder="0" applyAlignment="0" applyProtection="0"/>
    <xf numFmtId="0" fontId="21" fillId="21" borderId="47" applyNumberFormat="0" applyAlignment="0" applyProtection="0"/>
    <xf numFmtId="0" fontId="8" fillId="24" borderId="55" applyNumberFormat="0" applyFont="0" applyAlignment="0" applyProtection="0"/>
    <xf numFmtId="0" fontId="3" fillId="52" borderId="0" applyNumberFormat="0" applyBorder="0" applyAlignment="0" applyProtection="0"/>
    <xf numFmtId="0" fontId="3" fillId="53" borderId="0" applyNumberFormat="0" applyBorder="0" applyAlignment="0" applyProtection="0"/>
    <xf numFmtId="0" fontId="34" fillId="0" borderId="73" applyNumberFormat="0" applyFill="0" applyAlignment="0" applyProtection="0"/>
    <xf numFmtId="0" fontId="32" fillId="21" borderId="49" applyNumberFormat="0" applyAlignment="0" applyProtection="0"/>
    <xf numFmtId="0" fontId="3" fillId="56" borderId="0" applyNumberFormat="0" applyBorder="0" applyAlignment="0" applyProtection="0"/>
    <xf numFmtId="0" fontId="3" fillId="57" borderId="0" applyNumberFormat="0" applyBorder="0" applyAlignment="0" applyProtection="0"/>
    <xf numFmtId="0" fontId="32" fillId="21" borderId="49" applyNumberFormat="0" applyAlignment="0" applyProtection="0"/>
    <xf numFmtId="0" fontId="3" fillId="0" borderId="0"/>
    <xf numFmtId="0" fontId="34" fillId="0" borderId="61" applyNumberFormat="0" applyFill="0" applyAlignment="0" applyProtection="0"/>
    <xf numFmtId="0" fontId="28" fillId="7" borderId="46" applyNumberFormat="0" applyAlignment="0" applyProtection="0"/>
    <xf numFmtId="0" fontId="28" fillId="7" borderId="82" applyNumberFormat="0" applyAlignment="0" applyProtection="0"/>
    <xf numFmtId="0" fontId="8" fillId="24" borderId="48" applyNumberFormat="0" applyFont="0" applyAlignment="0" applyProtection="0"/>
    <xf numFmtId="0" fontId="34" fillId="0" borderId="61" applyNumberFormat="0" applyFill="0" applyAlignment="0" applyProtection="0"/>
    <xf numFmtId="0" fontId="28" fillId="7" borderId="62" applyNumberFormat="0" applyAlignment="0" applyProtection="0"/>
    <xf numFmtId="0" fontId="8" fillId="24" borderId="43" applyNumberFormat="0" applyFont="0" applyAlignment="0" applyProtection="0"/>
    <xf numFmtId="0" fontId="8" fillId="24" borderId="55" applyNumberFormat="0" applyFont="0" applyAlignment="0" applyProtection="0"/>
    <xf numFmtId="0" fontId="28" fillId="7" borderId="46" applyNumberFormat="0" applyAlignment="0" applyProtection="0"/>
    <xf numFmtId="0" fontId="8" fillId="24" borderId="52" applyNumberFormat="0" applyFont="0" applyAlignment="0" applyProtection="0"/>
    <xf numFmtId="0" fontId="21" fillId="21" borderId="46" applyNumberFormat="0" applyAlignment="0" applyProtection="0"/>
    <xf numFmtId="0" fontId="21" fillId="21" borderId="70" applyNumberFormat="0" applyAlignment="0" applyProtection="0"/>
    <xf numFmtId="0" fontId="21" fillId="21" borderId="46" applyNumberFormat="0" applyAlignment="0" applyProtection="0"/>
    <xf numFmtId="0" fontId="28" fillId="7" borderId="47" applyNumberFormat="0" applyAlignment="0" applyProtection="0"/>
    <xf numFmtId="0" fontId="34" fillId="0" borderId="50" applyNumberFormat="0" applyFill="0" applyAlignment="0" applyProtection="0"/>
    <xf numFmtId="0" fontId="21" fillId="21" borderId="46" applyNumberFormat="0" applyAlignment="0" applyProtection="0"/>
    <xf numFmtId="0" fontId="32" fillId="21" borderId="56" applyNumberFormat="0" applyAlignment="0" applyProtection="0"/>
    <xf numFmtId="0" fontId="34" fillId="0" borderId="54" applyNumberFormat="0" applyFill="0" applyAlignment="0" applyProtection="0"/>
    <xf numFmtId="0" fontId="8" fillId="24" borderId="63" applyNumberFormat="0" applyFont="0" applyAlignment="0" applyProtection="0"/>
    <xf numFmtId="0" fontId="28" fillId="7" borderId="47" applyNumberFormat="0" applyAlignment="0" applyProtection="0"/>
    <xf numFmtId="0" fontId="21" fillId="21" borderId="47" applyNumberFormat="0" applyAlignment="0" applyProtection="0"/>
    <xf numFmtId="0" fontId="32" fillId="21" borderId="56" applyNumberFormat="0" applyAlignment="0" applyProtection="0"/>
    <xf numFmtId="0" fontId="21" fillId="21" borderId="62" applyNumberFormat="0" applyAlignment="0" applyProtection="0"/>
    <xf numFmtId="0" fontId="28" fillId="7" borderId="47" applyNumberFormat="0" applyAlignment="0" applyProtection="0"/>
    <xf numFmtId="0" fontId="21" fillId="21" borderId="58" applyNumberFormat="0" applyAlignment="0" applyProtection="0"/>
    <xf numFmtId="0" fontId="8" fillId="24" borderId="48" applyNumberFormat="0" applyFont="0" applyAlignment="0" applyProtection="0"/>
    <xf numFmtId="0" fontId="34" fillId="0" borderId="54" applyNumberFormat="0" applyFill="0" applyAlignment="0" applyProtection="0"/>
    <xf numFmtId="0" fontId="32" fillId="21" borderId="53" applyNumberFormat="0" applyAlignment="0" applyProtection="0"/>
    <xf numFmtId="0" fontId="32" fillId="21" borderId="49" applyNumberFormat="0" applyAlignment="0" applyProtection="0"/>
    <xf numFmtId="0" fontId="21" fillId="21" borderId="70" applyNumberFormat="0" applyAlignment="0" applyProtection="0"/>
    <xf numFmtId="0" fontId="28" fillId="7" borderId="47" applyNumberFormat="0" applyAlignment="0" applyProtection="0"/>
    <xf numFmtId="0" fontId="32" fillId="21" borderId="60" applyNumberFormat="0" applyAlignment="0" applyProtection="0"/>
    <xf numFmtId="0" fontId="28" fillId="7" borderId="47" applyNumberFormat="0" applyAlignment="0" applyProtection="0"/>
    <xf numFmtId="0" fontId="32" fillId="21" borderId="44" applyNumberFormat="0" applyAlignment="0" applyProtection="0"/>
    <xf numFmtId="0" fontId="8" fillId="24" borderId="43" applyNumberFormat="0" applyFont="0" applyAlignment="0" applyProtection="0"/>
    <xf numFmtId="0" fontId="8" fillId="24" borderId="71" applyNumberFormat="0" applyFont="0" applyAlignment="0" applyProtection="0"/>
    <xf numFmtId="0" fontId="34" fillId="0" borderId="50" applyNumberFormat="0" applyFill="0" applyAlignment="0" applyProtection="0"/>
    <xf numFmtId="0" fontId="8" fillId="24" borderId="43" applyNumberFormat="0" applyFont="0" applyAlignment="0" applyProtection="0"/>
    <xf numFmtId="0" fontId="34" fillId="0" borderId="50" applyNumberFormat="0" applyFill="0" applyAlignment="0" applyProtection="0"/>
    <xf numFmtId="0" fontId="21" fillId="21" borderId="51" applyNumberFormat="0" applyAlignment="0" applyProtection="0"/>
    <xf numFmtId="0" fontId="28" fillId="7" borderId="66" applyNumberFormat="0" applyAlignment="0" applyProtection="0"/>
    <xf numFmtId="0" fontId="21" fillId="21" borderId="51" applyNumberFormat="0" applyAlignment="0" applyProtection="0"/>
    <xf numFmtId="0" fontId="8" fillId="24" borderId="52" applyNumberFormat="0" applyFont="0" applyAlignment="0" applyProtection="0"/>
    <xf numFmtId="0" fontId="8" fillId="24" borderId="55" applyNumberFormat="0" applyFont="0" applyAlignment="0" applyProtection="0"/>
    <xf numFmtId="0" fontId="28" fillId="7" borderId="46" applyNumberFormat="0" applyAlignment="0" applyProtection="0"/>
    <xf numFmtId="0" fontId="8" fillId="24" borderId="52" applyNumberFormat="0" applyFont="0" applyAlignment="0" applyProtection="0"/>
    <xf numFmtId="0" fontId="21" fillId="21" borderId="70" applyNumberFormat="0" applyAlignment="0" applyProtection="0"/>
    <xf numFmtId="0" fontId="32" fillId="21" borderId="44" applyNumberFormat="0" applyAlignment="0" applyProtection="0"/>
    <xf numFmtId="0" fontId="8" fillId="24" borderId="63" applyNumberFormat="0" applyFont="0" applyAlignment="0" applyProtection="0"/>
    <xf numFmtId="0" fontId="34" fillId="0" borderId="57" applyNumberFormat="0" applyFill="0" applyAlignment="0" applyProtection="0"/>
    <xf numFmtId="0" fontId="8" fillId="24" borderId="48" applyNumberFormat="0" applyFont="0" applyAlignment="0" applyProtection="0"/>
    <xf numFmtId="0" fontId="28" fillId="7" borderId="51" applyNumberFormat="0" applyAlignment="0" applyProtection="0"/>
    <xf numFmtId="0" fontId="8" fillId="24" borderId="52" applyNumberFormat="0" applyFont="0" applyAlignment="0" applyProtection="0"/>
    <xf numFmtId="0" fontId="21" fillId="21" borderId="47" applyNumberFormat="0" applyAlignment="0" applyProtection="0"/>
    <xf numFmtId="0" fontId="21" fillId="21" borderId="70" applyNumberFormat="0" applyAlignment="0" applyProtection="0"/>
    <xf numFmtId="0" fontId="32" fillId="21" borderId="44" applyNumberFormat="0" applyAlignment="0" applyProtection="0"/>
    <xf numFmtId="0" fontId="34" fillId="0" borderId="50" applyNumberFormat="0" applyFill="0" applyAlignment="0" applyProtection="0"/>
    <xf numFmtId="0" fontId="3" fillId="0" borderId="0"/>
    <xf numFmtId="0" fontId="28" fillId="7" borderId="51" applyNumberFormat="0" applyAlignment="0" applyProtection="0"/>
    <xf numFmtId="0" fontId="28" fillId="7" borderId="47" applyNumberFormat="0" applyAlignment="0" applyProtection="0"/>
    <xf numFmtId="0" fontId="34" fillId="0" borderId="57" applyNumberFormat="0" applyFill="0" applyAlignment="0" applyProtection="0"/>
    <xf numFmtId="0" fontId="28" fillId="7" borderId="46" applyNumberFormat="0" applyAlignment="0" applyProtection="0"/>
    <xf numFmtId="0" fontId="28" fillId="7" borderId="51" applyNumberFormat="0" applyAlignment="0" applyProtection="0"/>
    <xf numFmtId="0" fontId="3" fillId="0" borderId="0"/>
    <xf numFmtId="0" fontId="28" fillId="7" borderId="62" applyNumberFormat="0" applyAlignment="0" applyProtection="0"/>
    <xf numFmtId="0" fontId="28" fillId="7" borderId="51" applyNumberFormat="0" applyAlignment="0" applyProtection="0"/>
    <xf numFmtId="0" fontId="3" fillId="34" borderId="23" applyNumberFormat="0" applyFont="0" applyAlignment="0" applyProtection="0"/>
    <xf numFmtId="0" fontId="28" fillId="7" borderId="51" applyNumberFormat="0" applyAlignment="0" applyProtection="0"/>
    <xf numFmtId="0" fontId="21" fillId="21" borderId="62" applyNumberFormat="0" applyAlignment="0" applyProtection="0"/>
    <xf numFmtId="0" fontId="21" fillId="21" borderId="46" applyNumberFormat="0" applyAlignment="0" applyProtection="0"/>
    <xf numFmtId="0" fontId="21" fillId="21" borderId="51" applyNumberFormat="0" applyAlignment="0" applyProtection="0"/>
    <xf numFmtId="0" fontId="8" fillId="24" borderId="52" applyNumberFormat="0" applyFont="0" applyAlignment="0" applyProtection="0"/>
    <xf numFmtId="0" fontId="32" fillId="21" borderId="53" applyNumberFormat="0" applyAlignment="0" applyProtection="0"/>
    <xf numFmtId="0" fontId="8" fillId="24" borderId="48" applyNumberFormat="0" applyFont="0" applyAlignment="0" applyProtection="0"/>
    <xf numFmtId="0" fontId="3" fillId="0" borderId="0"/>
    <xf numFmtId="0" fontId="28" fillId="7" borderId="47" applyNumberFormat="0" applyAlignment="0" applyProtection="0"/>
    <xf numFmtId="0" fontId="28" fillId="7" borderId="58" applyNumberFormat="0" applyAlignment="0" applyProtection="0"/>
    <xf numFmtId="0" fontId="3" fillId="0" borderId="0"/>
    <xf numFmtId="0" fontId="3" fillId="34" borderId="23" applyNumberFormat="0" applyFont="0" applyAlignment="0" applyProtection="0"/>
    <xf numFmtId="0" fontId="8" fillId="24" borderId="48" applyNumberFormat="0" applyFont="0" applyAlignment="0" applyProtection="0"/>
    <xf numFmtId="0" fontId="8" fillId="24" borderId="79" applyNumberFormat="0" applyFont="0" applyAlignment="0" applyProtection="0"/>
    <xf numFmtId="0" fontId="28" fillId="7" borderId="46" applyNumberFormat="0" applyAlignment="0" applyProtection="0"/>
    <xf numFmtId="0" fontId="28" fillId="7" borderId="47" applyNumberFormat="0" applyAlignment="0" applyProtection="0"/>
    <xf numFmtId="0" fontId="28" fillId="7" borderId="47" applyNumberFormat="0" applyAlignment="0" applyProtection="0"/>
    <xf numFmtId="0" fontId="8" fillId="24" borderId="48" applyNumberFormat="0" applyFont="0" applyAlignment="0" applyProtection="0"/>
    <xf numFmtId="0" fontId="21" fillId="21" borderId="46" applyNumberFormat="0" applyAlignment="0" applyProtection="0"/>
    <xf numFmtId="0" fontId="34" fillId="0" borderId="45" applyNumberFormat="0" applyFill="0" applyAlignment="0" applyProtection="0"/>
    <xf numFmtId="0" fontId="3" fillId="0" borderId="0"/>
    <xf numFmtId="0" fontId="28" fillId="7" borderId="46" applyNumberFormat="0" applyAlignment="0" applyProtection="0"/>
    <xf numFmtId="0" fontId="8" fillId="24" borderId="43" applyNumberFormat="0" applyFont="0" applyAlignment="0" applyProtection="0"/>
    <xf numFmtId="0" fontId="34" fillId="0" borderId="50" applyNumberFormat="0" applyFill="0" applyAlignment="0" applyProtection="0"/>
    <xf numFmtId="0" fontId="3" fillId="0" borderId="0"/>
    <xf numFmtId="0" fontId="3" fillId="0" borderId="0"/>
    <xf numFmtId="0" fontId="34" fillId="0" borderId="45" applyNumberFormat="0" applyFill="0" applyAlignment="0" applyProtection="0"/>
    <xf numFmtId="0" fontId="32" fillId="21" borderId="85" applyNumberFormat="0" applyAlignment="0" applyProtection="0"/>
    <xf numFmtId="0" fontId="28" fillId="7" borderId="74" applyNumberFormat="0" applyAlignment="0" applyProtection="0"/>
    <xf numFmtId="0" fontId="21" fillId="21" borderId="46" applyNumberFormat="0" applyAlignment="0" applyProtection="0"/>
    <xf numFmtId="0" fontId="3" fillId="34" borderId="23" applyNumberFormat="0" applyFont="0" applyAlignment="0" applyProtection="0"/>
    <xf numFmtId="0" fontId="8" fillId="24" borderId="52" applyNumberFormat="0" applyFont="0" applyAlignment="0" applyProtection="0"/>
    <xf numFmtId="0" fontId="21" fillId="21" borderId="66" applyNumberFormat="0" applyAlignment="0" applyProtection="0"/>
    <xf numFmtId="0" fontId="21" fillId="21" borderId="46" applyNumberFormat="0" applyAlignment="0" applyProtection="0"/>
    <xf numFmtId="0" fontId="28" fillId="7" borderId="58" applyNumberFormat="0" applyAlignment="0" applyProtection="0"/>
    <xf numFmtId="0" fontId="8" fillId="24" borderId="52"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2" fillId="21" borderId="72" applyNumberFormat="0" applyAlignment="0" applyProtection="0"/>
    <xf numFmtId="0" fontId="34" fillId="0" borderId="54" applyNumberFormat="0" applyFill="0" applyAlignment="0" applyProtection="0"/>
    <xf numFmtId="0" fontId="21" fillId="21" borderId="46" applyNumberFormat="0" applyAlignment="0" applyProtection="0"/>
    <xf numFmtId="0" fontId="8" fillId="24" borderId="43" applyNumberFormat="0" applyFont="0" applyAlignment="0" applyProtection="0"/>
    <xf numFmtId="0" fontId="21" fillId="21" borderId="47" applyNumberFormat="0" applyAlignment="0" applyProtection="0"/>
    <xf numFmtId="0" fontId="34" fillId="0" borderId="69" applyNumberFormat="0" applyFill="0" applyAlignment="0" applyProtection="0"/>
    <xf numFmtId="0" fontId="34" fillId="0" borderId="50" applyNumberFormat="0" applyFill="0" applyAlignment="0" applyProtection="0"/>
    <xf numFmtId="0" fontId="32" fillId="21" borderId="85" applyNumberFormat="0" applyAlignment="0" applyProtection="0"/>
    <xf numFmtId="0" fontId="8" fillId="24" borderId="43" applyNumberFormat="0" applyFont="0" applyAlignment="0" applyProtection="0"/>
    <xf numFmtId="0" fontId="8" fillId="24" borderId="67" applyNumberFormat="0" applyFont="0" applyAlignment="0" applyProtection="0"/>
    <xf numFmtId="0" fontId="34" fillId="0" borderId="77" applyNumberFormat="0" applyFill="0" applyAlignment="0" applyProtection="0"/>
    <xf numFmtId="0" fontId="34" fillId="0" borderId="54" applyNumberFormat="0" applyFill="0" applyAlignment="0" applyProtection="0"/>
    <xf numFmtId="0" fontId="32" fillId="21" borderId="44" applyNumberFormat="0" applyAlignment="0" applyProtection="0"/>
    <xf numFmtId="0" fontId="8" fillId="24" borderId="43" applyNumberFormat="0" applyFont="0" applyAlignment="0" applyProtection="0"/>
    <xf numFmtId="0" fontId="21" fillId="21" borderId="47" applyNumberFormat="0" applyAlignment="0" applyProtection="0"/>
    <xf numFmtId="0" fontId="34" fillId="0" borderId="54" applyNumberFormat="0" applyFill="0" applyAlignment="0" applyProtection="0"/>
    <xf numFmtId="0" fontId="28" fillId="7" borderId="51" applyNumberFormat="0" applyAlignment="0" applyProtection="0"/>
    <xf numFmtId="0" fontId="34" fillId="0" borderId="45" applyNumberFormat="0" applyFill="0" applyAlignment="0" applyProtection="0"/>
    <xf numFmtId="0" fontId="28" fillId="7" borderId="51" applyNumberFormat="0" applyAlignment="0" applyProtection="0"/>
    <xf numFmtId="0" fontId="34" fillId="0" borderId="50" applyNumberFormat="0" applyFill="0" applyAlignment="0" applyProtection="0"/>
    <xf numFmtId="0" fontId="28" fillId="7" borderId="47" applyNumberFormat="0" applyAlignment="0" applyProtection="0"/>
    <xf numFmtId="0" fontId="28" fillId="7" borderId="62" applyNumberFormat="0" applyAlignment="0" applyProtection="0"/>
    <xf numFmtId="0" fontId="28" fillId="7" borderId="46" applyNumberFormat="0" applyAlignment="0" applyProtection="0"/>
    <xf numFmtId="0" fontId="32" fillId="21" borderId="64" applyNumberFormat="0" applyAlignment="0" applyProtection="0"/>
    <xf numFmtId="0" fontId="8" fillId="24" borderId="48" applyNumberFormat="0" applyFont="0" applyAlignment="0" applyProtection="0"/>
    <xf numFmtId="0" fontId="28" fillId="7" borderId="46" applyNumberFormat="0" applyAlignment="0" applyProtection="0"/>
    <xf numFmtId="0" fontId="32" fillId="21" borderId="64" applyNumberFormat="0" applyAlignment="0" applyProtection="0"/>
    <xf numFmtId="0" fontId="32" fillId="21" borderId="72" applyNumberFormat="0" applyAlignment="0" applyProtection="0"/>
    <xf numFmtId="0" fontId="21" fillId="21" borderId="51" applyNumberFormat="0" applyAlignment="0" applyProtection="0"/>
    <xf numFmtId="0" fontId="21" fillId="21" borderId="46" applyNumberFormat="0" applyAlignment="0" applyProtection="0"/>
    <xf numFmtId="0" fontId="32" fillId="21" borderId="76" applyNumberFormat="0" applyAlignment="0" applyProtection="0"/>
    <xf numFmtId="0" fontId="34" fillId="0" borderId="57" applyNumberFormat="0" applyFill="0" applyAlignment="0" applyProtection="0"/>
    <xf numFmtId="0" fontId="32" fillId="21" borderId="44" applyNumberFormat="0" applyAlignment="0" applyProtection="0"/>
    <xf numFmtId="0" fontId="21" fillId="21" borderId="51" applyNumberFormat="0" applyAlignment="0" applyProtection="0"/>
    <xf numFmtId="0" fontId="32" fillId="21" borderId="53" applyNumberFormat="0" applyAlignment="0" applyProtection="0"/>
    <xf numFmtId="0" fontId="34" fillId="0" borderId="57" applyNumberFormat="0" applyFill="0" applyAlignment="0" applyProtection="0"/>
    <xf numFmtId="0" fontId="34" fillId="0" borderId="45" applyNumberFormat="0" applyFill="0" applyAlignment="0" applyProtection="0"/>
    <xf numFmtId="0" fontId="28" fillId="7" borderId="46" applyNumberFormat="0" applyAlignment="0" applyProtection="0"/>
    <xf numFmtId="0" fontId="32" fillId="21" borderId="60" applyNumberFormat="0" applyAlignment="0" applyProtection="0"/>
    <xf numFmtId="0" fontId="28" fillId="7" borderId="66" applyNumberFormat="0" applyAlignment="0" applyProtection="0"/>
    <xf numFmtId="0" fontId="34" fillId="0" borderId="73" applyNumberFormat="0" applyFill="0" applyAlignment="0" applyProtection="0"/>
    <xf numFmtId="0" fontId="34" fillId="0" borderId="45" applyNumberFormat="0" applyFill="0" applyAlignment="0" applyProtection="0"/>
    <xf numFmtId="0" fontId="8" fillId="24" borderId="48" applyNumberFormat="0" applyFont="0" applyAlignment="0" applyProtection="0"/>
    <xf numFmtId="0" fontId="34" fillId="0" borderId="50" applyNumberFormat="0" applyFill="0" applyAlignment="0" applyProtection="0"/>
    <xf numFmtId="0" fontId="34" fillId="0" borderId="69" applyNumberFormat="0" applyFill="0" applyAlignment="0" applyProtection="0"/>
    <xf numFmtId="0" fontId="8" fillId="24" borderId="71" applyNumberFormat="0" applyFont="0" applyAlignment="0" applyProtection="0"/>
    <xf numFmtId="0" fontId="32" fillId="21" borderId="53" applyNumberFormat="0" applyAlignment="0" applyProtection="0"/>
    <xf numFmtId="0" fontId="32" fillId="21" borderId="56" applyNumberFormat="0" applyAlignment="0" applyProtection="0"/>
    <xf numFmtId="0" fontId="32" fillId="21" borderId="53" applyNumberFormat="0" applyAlignment="0" applyProtection="0"/>
    <xf numFmtId="0" fontId="32" fillId="21" borderId="44" applyNumberFormat="0" applyAlignment="0" applyProtection="0"/>
    <xf numFmtId="0" fontId="8" fillId="24" borderId="59" applyNumberFormat="0" applyFont="0" applyAlignment="0" applyProtection="0"/>
    <xf numFmtId="0" fontId="34" fillId="0" borderId="50" applyNumberFormat="0" applyFill="0" applyAlignment="0" applyProtection="0"/>
    <xf numFmtId="0" fontId="21" fillId="21" borderId="74" applyNumberFormat="0" applyAlignment="0" applyProtection="0"/>
    <xf numFmtId="0" fontId="32" fillId="21" borderId="56" applyNumberFormat="0" applyAlignment="0" applyProtection="0"/>
    <xf numFmtId="0" fontId="21" fillId="21" borderId="46" applyNumberFormat="0" applyAlignment="0" applyProtection="0"/>
    <xf numFmtId="0" fontId="21" fillId="21" borderId="46" applyNumberFormat="0" applyAlignment="0" applyProtection="0"/>
    <xf numFmtId="0" fontId="32" fillId="21" borderId="72" applyNumberFormat="0" applyAlignment="0" applyProtection="0"/>
    <xf numFmtId="0" fontId="28" fillId="7" borderId="51" applyNumberFormat="0" applyAlignment="0" applyProtection="0"/>
    <xf numFmtId="0" fontId="34" fillId="0" borderId="50" applyNumberFormat="0" applyFill="0" applyAlignment="0" applyProtection="0"/>
    <xf numFmtId="0" fontId="8" fillId="24" borderId="43" applyNumberFormat="0" applyFont="0" applyAlignment="0" applyProtection="0"/>
    <xf numFmtId="0" fontId="28" fillId="7" borderId="51" applyNumberFormat="0" applyAlignment="0" applyProtection="0"/>
    <xf numFmtId="0" fontId="28" fillId="7" borderId="47" applyNumberFormat="0" applyAlignment="0" applyProtection="0"/>
    <xf numFmtId="0" fontId="8" fillId="24" borderId="75" applyNumberFormat="0" applyFont="0" applyAlignment="0" applyProtection="0"/>
    <xf numFmtId="0" fontId="8" fillId="24" borderId="63" applyNumberFormat="0" applyFont="0" applyAlignment="0" applyProtection="0"/>
    <xf numFmtId="0" fontId="8" fillId="24" borderId="48" applyNumberFormat="0" applyFont="0" applyAlignment="0" applyProtection="0"/>
    <xf numFmtId="0" fontId="34" fillId="0" borderId="45" applyNumberFormat="0" applyFill="0" applyAlignment="0" applyProtection="0"/>
    <xf numFmtId="0" fontId="32" fillId="21" borderId="53" applyNumberFormat="0" applyAlignment="0" applyProtection="0"/>
    <xf numFmtId="0" fontId="34" fillId="0" borderId="45" applyNumberFormat="0" applyFill="0" applyAlignment="0" applyProtection="0"/>
    <xf numFmtId="0" fontId="21" fillId="21" borderId="46" applyNumberFormat="0" applyAlignment="0" applyProtection="0"/>
    <xf numFmtId="0" fontId="34" fillId="0" borderId="54" applyNumberFormat="0" applyFill="0" applyAlignment="0" applyProtection="0"/>
    <xf numFmtId="0" fontId="8" fillId="24" borderId="52" applyNumberFormat="0" applyFont="0" applyAlignment="0" applyProtection="0"/>
    <xf numFmtId="0" fontId="21" fillId="21" borderId="47" applyNumberFormat="0" applyAlignment="0" applyProtection="0"/>
    <xf numFmtId="0" fontId="32" fillId="21" borderId="49" applyNumberFormat="0" applyAlignment="0" applyProtection="0"/>
    <xf numFmtId="0" fontId="8" fillId="24" borderId="48" applyNumberFormat="0" applyFont="0" applyAlignment="0" applyProtection="0"/>
    <xf numFmtId="0" fontId="28" fillId="7" borderId="46" applyNumberFormat="0" applyAlignment="0" applyProtection="0"/>
    <xf numFmtId="0" fontId="28" fillId="7" borderId="51" applyNumberFormat="0" applyAlignment="0" applyProtection="0"/>
    <xf numFmtId="0" fontId="28" fillId="7" borderId="74" applyNumberFormat="0" applyAlignment="0" applyProtection="0"/>
    <xf numFmtId="0" fontId="28" fillId="7" borderId="58" applyNumberFormat="0" applyAlignment="0" applyProtection="0"/>
    <xf numFmtId="0" fontId="21" fillId="21" borderId="62" applyNumberFormat="0" applyAlignment="0" applyProtection="0"/>
    <xf numFmtId="0" fontId="34" fillId="0" borderId="57" applyNumberFormat="0" applyFill="0" applyAlignment="0" applyProtection="0"/>
    <xf numFmtId="0" fontId="34" fillId="0" borderId="54" applyNumberFormat="0" applyFill="0" applyAlignment="0" applyProtection="0"/>
    <xf numFmtId="0" fontId="28" fillId="7" borderId="51" applyNumberFormat="0" applyAlignment="0" applyProtection="0"/>
    <xf numFmtId="0" fontId="32" fillId="21" borderId="49" applyNumberFormat="0" applyAlignment="0" applyProtection="0"/>
    <xf numFmtId="0" fontId="34" fillId="0" borderId="50" applyNumberFormat="0" applyFill="0" applyAlignment="0" applyProtection="0"/>
    <xf numFmtId="0" fontId="32" fillId="21" borderId="49" applyNumberFormat="0" applyAlignment="0" applyProtection="0"/>
    <xf numFmtId="0" fontId="8" fillId="24" borderId="43" applyNumberFormat="0" applyFont="0" applyAlignment="0" applyProtection="0"/>
    <xf numFmtId="0" fontId="34" fillId="0" borderId="45" applyNumberFormat="0" applyFill="0" applyAlignment="0" applyProtection="0"/>
    <xf numFmtId="0" fontId="21" fillId="21" borderId="51" applyNumberFormat="0" applyAlignment="0" applyProtection="0"/>
    <xf numFmtId="0" fontId="28" fillId="7" borderId="62" applyNumberFormat="0" applyAlignment="0" applyProtection="0"/>
    <xf numFmtId="0" fontId="32" fillId="21" borderId="60" applyNumberFormat="0" applyAlignment="0" applyProtection="0"/>
    <xf numFmtId="0" fontId="21" fillId="21" borderId="46" applyNumberFormat="0" applyAlignment="0" applyProtection="0"/>
    <xf numFmtId="0" fontId="28" fillId="7" borderId="78" applyNumberFormat="0" applyAlignment="0" applyProtection="0"/>
    <xf numFmtId="0" fontId="34" fillId="0" borderId="57" applyNumberFormat="0" applyFill="0" applyAlignment="0" applyProtection="0"/>
    <xf numFmtId="0" fontId="8" fillId="24" borderId="48" applyNumberFormat="0" applyFont="0" applyAlignment="0" applyProtection="0"/>
    <xf numFmtId="0" fontId="8" fillId="24" borderId="59" applyNumberFormat="0" applyFont="0" applyAlignment="0" applyProtection="0"/>
    <xf numFmtId="0" fontId="32" fillId="21" borderId="53" applyNumberFormat="0" applyAlignment="0" applyProtection="0"/>
    <xf numFmtId="0" fontId="28" fillId="7" borderId="78" applyNumberFormat="0" applyAlignment="0" applyProtection="0"/>
    <xf numFmtId="0" fontId="8" fillId="24" borderId="63" applyNumberFormat="0" applyFont="0" applyAlignment="0" applyProtection="0"/>
    <xf numFmtId="0" fontId="21" fillId="21" borderId="51" applyNumberFormat="0" applyAlignment="0" applyProtection="0"/>
    <xf numFmtId="0" fontId="34" fillId="0" borderId="50" applyNumberFormat="0" applyFill="0" applyAlignment="0" applyProtection="0"/>
    <xf numFmtId="0" fontId="8" fillId="24" borderId="67" applyNumberFormat="0" applyFont="0" applyAlignment="0" applyProtection="0"/>
    <xf numFmtId="0" fontId="32" fillId="21" borderId="49" applyNumberFormat="0" applyAlignment="0" applyProtection="0"/>
    <xf numFmtId="0" fontId="8" fillId="24" borderId="71" applyNumberFormat="0" applyFont="0" applyAlignment="0" applyProtection="0"/>
    <xf numFmtId="0" fontId="28" fillId="7" borderId="66" applyNumberForma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28" fillId="7" borderId="46" applyNumberFormat="0" applyAlignment="0" applyProtection="0"/>
    <xf numFmtId="0" fontId="21" fillId="21" borderId="51" applyNumberFormat="0" applyAlignment="0" applyProtection="0"/>
    <xf numFmtId="0" fontId="3" fillId="0" borderId="0"/>
    <xf numFmtId="0" fontId="3" fillId="0" borderId="0"/>
    <xf numFmtId="0" fontId="28" fillId="7" borderId="62" applyNumberFormat="0" applyAlignment="0" applyProtection="0"/>
    <xf numFmtId="0" fontId="3" fillId="34" borderId="23" applyNumberFormat="0" applyFont="0" applyAlignment="0" applyProtection="0"/>
    <xf numFmtId="0" fontId="21" fillId="21" borderId="47" applyNumberFormat="0" applyAlignment="0" applyProtection="0"/>
    <xf numFmtId="0" fontId="21" fillId="21" borderId="62" applyNumberForma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4" fillId="0" borderId="45" applyNumberFormat="0" applyFill="0" applyAlignment="0" applyProtection="0"/>
    <xf numFmtId="0" fontId="21" fillId="21" borderId="51" applyNumberFormat="0" applyAlignment="0" applyProtection="0"/>
    <xf numFmtId="0" fontId="21" fillId="21" borderId="58" applyNumberFormat="0" applyAlignment="0" applyProtection="0"/>
    <xf numFmtId="0" fontId="28" fillId="7" borderId="82" applyNumberFormat="0" applyAlignment="0" applyProtection="0"/>
    <xf numFmtId="0" fontId="28" fillId="7" borderId="46" applyNumberFormat="0" applyAlignment="0" applyProtection="0"/>
    <xf numFmtId="0" fontId="8" fillId="24" borderId="43" applyNumberFormat="0" applyFont="0" applyAlignment="0" applyProtection="0"/>
    <xf numFmtId="0" fontId="21" fillId="21" borderId="62" applyNumberFormat="0" applyAlignment="0" applyProtection="0"/>
    <xf numFmtId="0" fontId="28" fillId="7" borderId="47" applyNumberFormat="0" applyAlignment="0" applyProtection="0"/>
    <xf numFmtId="0" fontId="34" fillId="0" borderId="45" applyNumberFormat="0" applyFill="0" applyAlignment="0" applyProtection="0"/>
    <xf numFmtId="0" fontId="34" fillId="0" borderId="45" applyNumberFormat="0" applyFill="0" applyAlignment="0" applyProtection="0"/>
    <xf numFmtId="0" fontId="28" fillId="7" borderId="78" applyNumberFormat="0" applyAlignment="0" applyProtection="0"/>
    <xf numFmtId="0" fontId="32" fillId="21" borderId="49" applyNumberFormat="0" applyAlignment="0" applyProtection="0"/>
    <xf numFmtId="0" fontId="34" fillId="0" borderId="54" applyNumberFormat="0" applyFill="0" applyAlignment="0" applyProtection="0"/>
    <xf numFmtId="0" fontId="21" fillId="21" borderId="46" applyNumberFormat="0" applyAlignment="0" applyProtection="0"/>
    <xf numFmtId="0" fontId="32" fillId="21" borderId="44" applyNumberFormat="0" applyAlignment="0" applyProtection="0"/>
    <xf numFmtId="0" fontId="28" fillId="7" borderId="66" applyNumberFormat="0" applyAlignment="0" applyProtection="0"/>
    <xf numFmtId="0" fontId="32" fillId="21" borderId="44" applyNumberFormat="0" applyAlignment="0" applyProtection="0"/>
    <xf numFmtId="0" fontId="8" fillId="24" borderId="43" applyNumberFormat="0" applyFont="0" applyAlignment="0" applyProtection="0"/>
    <xf numFmtId="0" fontId="32" fillId="21" borderId="60" applyNumberFormat="0" applyAlignment="0" applyProtection="0"/>
    <xf numFmtId="0" fontId="32" fillId="21" borderId="49" applyNumberFormat="0" applyAlignment="0" applyProtection="0"/>
    <xf numFmtId="0" fontId="21" fillId="21" borderId="62" applyNumberFormat="0" applyAlignment="0" applyProtection="0"/>
    <xf numFmtId="0" fontId="21" fillId="21" borderId="70" applyNumberFormat="0" applyAlignment="0" applyProtection="0"/>
    <xf numFmtId="0" fontId="32" fillId="21" borderId="56" applyNumberFormat="0" applyAlignment="0" applyProtection="0"/>
    <xf numFmtId="0" fontId="28" fillId="7" borderId="47" applyNumberFormat="0" applyAlignment="0" applyProtection="0"/>
    <xf numFmtId="0" fontId="8" fillId="24" borderId="79" applyNumberFormat="0" applyFont="0" applyAlignment="0" applyProtection="0"/>
    <xf numFmtId="0" fontId="21" fillId="21" borderId="47" applyNumberFormat="0" applyAlignment="0" applyProtection="0"/>
    <xf numFmtId="0" fontId="21" fillId="21" borderId="47" applyNumberFormat="0" applyAlignment="0" applyProtection="0"/>
    <xf numFmtId="0" fontId="32" fillId="21" borderId="44" applyNumberFormat="0" applyAlignment="0" applyProtection="0"/>
    <xf numFmtId="0" fontId="32" fillId="21" borderId="49" applyNumberFormat="0" applyAlignment="0" applyProtection="0"/>
    <xf numFmtId="0" fontId="28" fillId="7" borderId="47" applyNumberFormat="0" applyAlignment="0" applyProtection="0"/>
    <xf numFmtId="0" fontId="34" fillId="0" borderId="45" applyNumberFormat="0" applyFill="0" applyAlignment="0" applyProtection="0"/>
    <xf numFmtId="0" fontId="34" fillId="0" borderId="65" applyNumberFormat="0" applyFill="0" applyAlignment="0" applyProtection="0"/>
    <xf numFmtId="0" fontId="21" fillId="21" borderId="46" applyNumberFormat="0" applyAlignment="0" applyProtection="0"/>
    <xf numFmtId="0" fontId="32" fillId="21" borderId="56" applyNumberFormat="0" applyAlignment="0" applyProtection="0"/>
    <xf numFmtId="0" fontId="32" fillId="21" borderId="49" applyNumberFormat="0" applyAlignment="0" applyProtection="0"/>
    <xf numFmtId="0" fontId="32" fillId="21" borderId="53" applyNumberFormat="0" applyAlignment="0" applyProtection="0"/>
    <xf numFmtId="0" fontId="34" fillId="0" borderId="45" applyNumberFormat="0" applyFill="0" applyAlignment="0" applyProtection="0"/>
    <xf numFmtId="0" fontId="8" fillId="24" borderId="75" applyNumberFormat="0" applyFont="0" applyAlignment="0" applyProtection="0"/>
    <xf numFmtId="0" fontId="28" fillId="7" borderId="58" applyNumberFormat="0" applyAlignment="0" applyProtection="0"/>
    <xf numFmtId="0" fontId="32" fillId="21" borderId="49" applyNumberFormat="0" applyAlignment="0" applyProtection="0"/>
    <xf numFmtId="0" fontId="28" fillId="7" borderId="46" applyNumberFormat="0" applyAlignment="0" applyProtection="0"/>
    <xf numFmtId="0" fontId="34" fillId="0" borderId="50" applyNumberFormat="0" applyFill="0" applyAlignment="0" applyProtection="0"/>
    <xf numFmtId="0" fontId="32" fillId="21" borderId="60" applyNumberFormat="0" applyAlignment="0" applyProtection="0"/>
    <xf numFmtId="0" fontId="28" fillId="7" borderId="51" applyNumberFormat="0" applyAlignment="0" applyProtection="0"/>
    <xf numFmtId="0" fontId="8" fillId="24" borderId="67" applyNumberFormat="0" applyFont="0" applyAlignment="0" applyProtection="0"/>
    <xf numFmtId="0" fontId="32" fillId="21" borderId="60" applyNumberFormat="0" applyAlignment="0" applyProtection="0"/>
    <xf numFmtId="0" fontId="32" fillId="21" borderId="60" applyNumberFormat="0" applyAlignment="0" applyProtection="0"/>
    <xf numFmtId="0" fontId="34" fillId="0" borderId="54" applyNumberFormat="0" applyFill="0" applyAlignment="0" applyProtection="0"/>
    <xf numFmtId="0" fontId="8" fillId="24" borderId="55" applyNumberFormat="0" applyFont="0" applyAlignment="0" applyProtection="0"/>
    <xf numFmtId="0" fontId="28" fillId="7" borderId="51" applyNumberFormat="0" applyAlignment="0" applyProtection="0"/>
    <xf numFmtId="0" fontId="28" fillId="7" borderId="58" applyNumberFormat="0" applyAlignment="0" applyProtection="0"/>
    <xf numFmtId="0" fontId="28" fillId="7" borderId="62" applyNumberFormat="0" applyAlignment="0" applyProtection="0"/>
    <xf numFmtId="0" fontId="28" fillId="7" borderId="46" applyNumberFormat="0" applyAlignment="0" applyProtection="0"/>
    <xf numFmtId="0" fontId="34" fillId="0" borderId="54" applyNumberFormat="0" applyFill="0" applyAlignment="0" applyProtection="0"/>
    <xf numFmtId="0" fontId="34" fillId="0" borderId="45" applyNumberFormat="0" applyFill="0" applyAlignment="0" applyProtection="0"/>
    <xf numFmtId="0" fontId="8" fillId="24" borderId="43" applyNumberFormat="0" applyFont="0" applyAlignment="0" applyProtection="0"/>
    <xf numFmtId="0" fontId="34" fillId="0" borderId="45" applyNumberFormat="0" applyFill="0" applyAlignment="0" applyProtection="0"/>
    <xf numFmtId="0" fontId="21" fillId="21" borderId="66" applyNumberFormat="0" applyAlignment="0" applyProtection="0"/>
    <xf numFmtId="0" fontId="32" fillId="21" borderId="44" applyNumberFormat="0" applyAlignment="0" applyProtection="0"/>
    <xf numFmtId="0" fontId="8" fillId="24" borderId="79" applyNumberFormat="0" applyFont="0" applyAlignment="0" applyProtection="0"/>
    <xf numFmtId="0" fontId="28" fillId="7" borderId="58" applyNumberFormat="0" applyAlignment="0" applyProtection="0"/>
    <xf numFmtId="0" fontId="34" fillId="0" borderId="73" applyNumberFormat="0" applyFill="0" applyAlignment="0" applyProtection="0"/>
    <xf numFmtId="0" fontId="8" fillId="24" borderId="43" applyNumberFormat="0" applyFont="0" applyAlignment="0" applyProtection="0"/>
    <xf numFmtId="0" fontId="34" fillId="0" borderId="45" applyNumberFormat="0" applyFill="0" applyAlignment="0" applyProtection="0"/>
    <xf numFmtId="0" fontId="34" fillId="0" borderId="50" applyNumberFormat="0" applyFill="0" applyAlignment="0" applyProtection="0"/>
    <xf numFmtId="0" fontId="34" fillId="0" borderId="54" applyNumberFormat="0" applyFill="0" applyAlignment="0" applyProtection="0"/>
    <xf numFmtId="0" fontId="32" fillId="21" borderId="76" applyNumberFormat="0" applyAlignment="0" applyProtection="0"/>
    <xf numFmtId="0" fontId="32" fillId="21" borderId="53" applyNumberFormat="0" applyAlignment="0" applyProtection="0"/>
    <xf numFmtId="0" fontId="21" fillId="21" borderId="47" applyNumberFormat="0" applyAlignment="0" applyProtection="0"/>
    <xf numFmtId="0" fontId="8" fillId="24" borderId="48" applyNumberFormat="0" applyFont="0" applyAlignment="0" applyProtection="0"/>
    <xf numFmtId="0" fontId="21" fillId="21" borderId="47" applyNumberFormat="0" applyAlignment="0" applyProtection="0"/>
    <xf numFmtId="0" fontId="28" fillId="7" borderId="51" applyNumberFormat="0" applyAlignment="0" applyProtection="0"/>
    <xf numFmtId="0" fontId="32" fillId="21" borderId="49" applyNumberForma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4" fillId="0" borderId="50" applyNumberFormat="0" applyFill="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21" fillId="21" borderId="66" applyNumberForma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4" fillId="0" borderId="50" applyNumberFormat="0" applyFill="0" applyAlignment="0" applyProtection="0"/>
    <xf numFmtId="0" fontId="34" fillId="0" borderId="50" applyNumberFormat="0" applyFill="0" applyAlignment="0" applyProtection="0"/>
    <xf numFmtId="0" fontId="21" fillId="21" borderId="58" applyNumberFormat="0" applyAlignment="0" applyProtection="0"/>
    <xf numFmtId="0" fontId="8" fillId="24" borderId="52" applyNumberFormat="0" applyFont="0" applyAlignment="0" applyProtection="0"/>
    <xf numFmtId="0" fontId="21" fillId="21" borderId="58" applyNumberFormat="0" applyAlignment="0" applyProtection="0"/>
    <xf numFmtId="0" fontId="32" fillId="21" borderId="44" applyNumberFormat="0" applyAlignment="0" applyProtection="0"/>
    <xf numFmtId="0" fontId="21" fillId="21" borderId="62" applyNumberFormat="0" applyAlignment="0" applyProtection="0"/>
    <xf numFmtId="0" fontId="28" fillId="7" borderId="46" applyNumberFormat="0" applyAlignment="0" applyProtection="0"/>
    <xf numFmtId="0" fontId="32" fillId="21" borderId="64" applyNumberFormat="0" applyAlignment="0" applyProtection="0"/>
    <xf numFmtId="0" fontId="21" fillId="21" borderId="58" applyNumberFormat="0" applyAlignment="0" applyProtection="0"/>
    <xf numFmtId="0" fontId="34" fillId="0" borderId="54" applyNumberFormat="0" applyFill="0" applyAlignment="0" applyProtection="0"/>
    <xf numFmtId="0" fontId="32" fillId="21" borderId="49" applyNumberFormat="0" applyAlignment="0" applyProtection="0"/>
    <xf numFmtId="0" fontId="32" fillId="21" borderId="49" applyNumberFormat="0" applyAlignment="0" applyProtection="0"/>
    <xf numFmtId="0" fontId="34" fillId="0" borderId="50" applyNumberFormat="0" applyFill="0" applyAlignment="0" applyProtection="0"/>
    <xf numFmtId="0" fontId="8" fillId="24" borderId="43" applyNumberFormat="0" applyFont="0" applyAlignment="0" applyProtection="0"/>
    <xf numFmtId="0" fontId="21" fillId="21" borderId="46" applyNumberFormat="0" applyAlignment="0" applyProtection="0"/>
    <xf numFmtId="0" fontId="21" fillId="21" borderId="58" applyNumberFormat="0" applyAlignment="0" applyProtection="0"/>
    <xf numFmtId="0" fontId="8" fillId="24" borderId="48" applyNumberFormat="0" applyFont="0" applyAlignment="0" applyProtection="0"/>
    <xf numFmtId="0" fontId="21" fillId="21" borderId="51" applyNumberFormat="0" applyAlignment="0" applyProtection="0"/>
    <xf numFmtId="0" fontId="28" fillId="7" borderId="47" applyNumberFormat="0" applyAlignment="0" applyProtection="0"/>
    <xf numFmtId="0" fontId="8" fillId="24" borderId="48" applyNumberFormat="0" applyFont="0" applyAlignment="0" applyProtection="0"/>
    <xf numFmtId="0" fontId="28" fillId="7" borderId="74" applyNumberFormat="0" applyAlignment="0" applyProtection="0"/>
    <xf numFmtId="0" fontId="28" fillId="7" borderId="58" applyNumberFormat="0" applyAlignment="0" applyProtection="0"/>
    <xf numFmtId="0" fontId="32" fillId="21" borderId="49" applyNumberFormat="0" applyAlignment="0" applyProtection="0"/>
    <xf numFmtId="0" fontId="34" fillId="0" borderId="69" applyNumberFormat="0" applyFill="0" applyAlignment="0" applyProtection="0"/>
    <xf numFmtId="0" fontId="8" fillId="24" borderId="43" applyNumberFormat="0" applyFont="0" applyAlignment="0" applyProtection="0"/>
    <xf numFmtId="0" fontId="32" fillId="21" borderId="49" applyNumberFormat="0" applyAlignment="0" applyProtection="0"/>
    <xf numFmtId="0" fontId="28" fillId="7" borderId="47" applyNumberFormat="0" applyAlignment="0" applyProtection="0"/>
    <xf numFmtId="0" fontId="21" fillId="21" borderId="58" applyNumberFormat="0" applyAlignment="0" applyProtection="0"/>
    <xf numFmtId="0" fontId="21" fillId="21" borderId="47" applyNumberFormat="0" applyAlignment="0" applyProtection="0"/>
    <xf numFmtId="0" fontId="21" fillId="21" borderId="51" applyNumberFormat="0" applyAlignment="0" applyProtection="0"/>
    <xf numFmtId="0" fontId="21" fillId="21" borderId="66" applyNumberFormat="0" applyAlignment="0" applyProtection="0"/>
    <xf numFmtId="0" fontId="21" fillId="21" borderId="62" applyNumberFormat="0" applyAlignment="0" applyProtection="0"/>
    <xf numFmtId="0" fontId="34" fillId="0" borderId="54" applyNumberFormat="0" applyFill="0" applyAlignment="0" applyProtection="0"/>
    <xf numFmtId="0" fontId="28" fillId="7" borderId="47" applyNumberFormat="0" applyAlignment="0" applyProtection="0"/>
    <xf numFmtId="0" fontId="21" fillId="21" borderId="58" applyNumberFormat="0" applyAlignment="0" applyProtection="0"/>
    <xf numFmtId="0" fontId="32" fillId="21" borderId="56" applyNumberFormat="0" applyAlignment="0" applyProtection="0"/>
    <xf numFmtId="0" fontId="32" fillId="21" borderId="49" applyNumberFormat="0" applyAlignment="0" applyProtection="0"/>
    <xf numFmtId="0" fontId="21" fillId="21" borderId="82" applyNumberFormat="0" applyAlignment="0" applyProtection="0"/>
    <xf numFmtId="0" fontId="28" fillId="7" borderId="46" applyNumberFormat="0" applyAlignment="0" applyProtection="0"/>
    <xf numFmtId="0" fontId="32" fillId="21" borderId="64" applyNumberFormat="0" applyAlignment="0" applyProtection="0"/>
    <xf numFmtId="0" fontId="8" fillId="24" borderId="48" applyNumberFormat="0" applyFont="0" applyAlignment="0" applyProtection="0"/>
    <xf numFmtId="0" fontId="28" fillId="7" borderId="47" applyNumberFormat="0" applyAlignment="0" applyProtection="0"/>
    <xf numFmtId="0" fontId="28" fillId="7" borderId="51" applyNumberFormat="0" applyAlignment="0" applyProtection="0"/>
    <xf numFmtId="0" fontId="21" fillId="21" borderId="47" applyNumberFormat="0" applyAlignment="0" applyProtection="0"/>
    <xf numFmtId="0" fontId="21" fillId="21" borderId="47" applyNumberFormat="0" applyAlignment="0" applyProtection="0"/>
    <xf numFmtId="0" fontId="21" fillId="21" borderId="74" applyNumberFormat="0" applyAlignment="0" applyProtection="0"/>
    <xf numFmtId="0" fontId="32" fillId="21" borderId="64" applyNumberFormat="0" applyAlignment="0" applyProtection="0"/>
    <xf numFmtId="0" fontId="28" fillId="7" borderId="47" applyNumberFormat="0" applyAlignment="0" applyProtection="0"/>
    <xf numFmtId="0" fontId="34" fillId="0" borderId="50" applyNumberFormat="0" applyFill="0" applyAlignment="0" applyProtection="0"/>
    <xf numFmtId="0" fontId="34" fillId="0" borderId="77" applyNumberFormat="0" applyFill="0" applyAlignment="0" applyProtection="0"/>
    <xf numFmtId="0" fontId="8" fillId="24" borderId="43" applyNumberFormat="0" applyFont="0" applyAlignment="0" applyProtection="0"/>
    <xf numFmtId="0" fontId="34" fillId="0" borderId="57" applyNumberFormat="0" applyFill="0" applyAlignment="0" applyProtection="0"/>
    <xf numFmtId="0" fontId="28" fillId="7" borderId="51" applyNumberFormat="0" applyAlignment="0" applyProtection="0"/>
    <xf numFmtId="0" fontId="28" fillId="7" borderId="62" applyNumberFormat="0" applyAlignment="0" applyProtection="0"/>
    <xf numFmtId="0" fontId="21" fillId="21" borderId="51" applyNumberFormat="0" applyAlignment="0" applyProtection="0"/>
    <xf numFmtId="0" fontId="32" fillId="21" borderId="53" applyNumberFormat="0" applyAlignment="0" applyProtection="0"/>
    <xf numFmtId="0" fontId="21" fillId="21" borderId="78" applyNumberFormat="0" applyAlignment="0" applyProtection="0"/>
    <xf numFmtId="0" fontId="8" fillId="24" borderId="67" applyNumberFormat="0" applyFont="0" applyAlignment="0" applyProtection="0"/>
    <xf numFmtId="0" fontId="34" fillId="0" borderId="50" applyNumberFormat="0" applyFill="0" applyAlignment="0" applyProtection="0"/>
    <xf numFmtId="0" fontId="21" fillId="21" borderId="62" applyNumberFormat="0" applyAlignment="0" applyProtection="0"/>
    <xf numFmtId="0" fontId="32" fillId="21" borderId="44" applyNumberFormat="0" applyAlignment="0" applyProtection="0"/>
    <xf numFmtId="0" fontId="21" fillId="21" borderId="47" applyNumberFormat="0" applyAlignment="0" applyProtection="0"/>
    <xf numFmtId="0" fontId="21" fillId="21" borderId="47" applyNumberFormat="0" applyAlignment="0" applyProtection="0"/>
    <xf numFmtId="0" fontId="28" fillId="7" borderId="47" applyNumberFormat="0" applyAlignment="0" applyProtection="0"/>
    <xf numFmtId="0" fontId="28" fillId="7" borderId="47" applyNumberFormat="0" applyAlignment="0" applyProtection="0"/>
    <xf numFmtId="0" fontId="32" fillId="21" borderId="53" applyNumberFormat="0" applyAlignment="0" applyProtection="0"/>
    <xf numFmtId="0" fontId="28" fillId="7" borderId="46" applyNumberFormat="0" applyAlignment="0" applyProtection="0"/>
    <xf numFmtId="0" fontId="21" fillId="21" borderId="58" applyNumberFormat="0" applyAlignment="0" applyProtection="0"/>
    <xf numFmtId="0" fontId="34" fillId="0" borderId="45" applyNumberFormat="0" applyFill="0" applyAlignment="0" applyProtection="0"/>
    <xf numFmtId="0" fontId="8" fillId="24" borderId="52" applyNumberFormat="0" applyFont="0" applyAlignment="0" applyProtection="0"/>
    <xf numFmtId="0" fontId="32" fillId="21" borderId="49" applyNumberFormat="0" applyAlignment="0" applyProtection="0"/>
    <xf numFmtId="0" fontId="32" fillId="21" borderId="44" applyNumberFormat="0" applyAlignment="0" applyProtection="0"/>
    <xf numFmtId="0" fontId="28" fillId="7" borderId="78" applyNumberFormat="0" applyAlignment="0" applyProtection="0"/>
    <xf numFmtId="0" fontId="8" fillId="24" borderId="59" applyNumberFormat="0" applyFont="0" applyAlignment="0" applyProtection="0"/>
    <xf numFmtId="0" fontId="28" fillId="7" borderId="51" applyNumberFormat="0" applyAlignment="0" applyProtection="0"/>
    <xf numFmtId="0" fontId="21" fillId="21" borderId="47" applyNumberFormat="0" applyAlignment="0" applyProtection="0"/>
    <xf numFmtId="0" fontId="21" fillId="21" borderId="51" applyNumberFormat="0" applyAlignment="0" applyProtection="0"/>
    <xf numFmtId="0" fontId="21" fillId="21" borderId="47" applyNumberFormat="0" applyAlignment="0" applyProtection="0"/>
    <xf numFmtId="0" fontId="21" fillId="21" borderId="47" applyNumberFormat="0" applyAlignment="0" applyProtection="0"/>
    <xf numFmtId="0" fontId="8" fillId="24" borderId="48" applyNumberFormat="0" applyFont="0" applyAlignment="0" applyProtection="0"/>
    <xf numFmtId="0" fontId="34" fillId="0" borderId="81" applyNumberFormat="0" applyFill="0" applyAlignment="0" applyProtection="0"/>
    <xf numFmtId="0" fontId="8" fillId="24" borderId="48" applyNumberFormat="0" applyFont="0" applyAlignment="0" applyProtection="0"/>
    <xf numFmtId="0" fontId="32" fillId="21" borderId="49" applyNumberFormat="0" applyAlignment="0" applyProtection="0"/>
    <xf numFmtId="0" fontId="8" fillId="24" borderId="63" applyNumberFormat="0" applyFont="0" applyAlignment="0" applyProtection="0"/>
    <xf numFmtId="0" fontId="32" fillId="21" borderId="44" applyNumberFormat="0" applyAlignment="0" applyProtection="0"/>
    <xf numFmtId="0" fontId="21" fillId="21" borderId="66" applyNumberFormat="0" applyAlignment="0" applyProtection="0"/>
    <xf numFmtId="0" fontId="8" fillId="24" borderId="48" applyNumberFormat="0" applyFont="0" applyAlignment="0" applyProtection="0"/>
    <xf numFmtId="0" fontId="21" fillId="21" borderId="46" applyNumberFormat="0" applyAlignment="0" applyProtection="0"/>
    <xf numFmtId="0" fontId="32" fillId="21" borderId="49" applyNumberFormat="0" applyAlignment="0" applyProtection="0"/>
    <xf numFmtId="0" fontId="28" fillId="7" borderId="46" applyNumberFormat="0" applyAlignment="0" applyProtection="0"/>
    <xf numFmtId="0" fontId="32" fillId="21" borderId="53" applyNumberFormat="0" applyAlignment="0" applyProtection="0"/>
    <xf numFmtId="0" fontId="8" fillId="24" borderId="55" applyNumberFormat="0" applyFont="0" applyAlignment="0" applyProtection="0"/>
    <xf numFmtId="0" fontId="8" fillId="24" borderId="43" applyNumberFormat="0" applyFont="0" applyAlignment="0" applyProtection="0"/>
    <xf numFmtId="0" fontId="8" fillId="24" borderId="52" applyNumberFormat="0" applyFont="0" applyAlignment="0" applyProtection="0"/>
    <xf numFmtId="0" fontId="28" fillId="7" borderId="66" applyNumberFormat="0" applyAlignment="0" applyProtection="0"/>
    <xf numFmtId="0" fontId="28" fillId="7" borderId="62" applyNumberFormat="0" applyAlignment="0" applyProtection="0"/>
    <xf numFmtId="0" fontId="32" fillId="21" borderId="44" applyNumberFormat="0" applyAlignment="0" applyProtection="0"/>
    <xf numFmtId="0" fontId="8" fillId="24" borderId="75" applyNumberFormat="0" applyFont="0" applyAlignment="0" applyProtection="0"/>
    <xf numFmtId="0" fontId="32" fillId="21" borderId="49" applyNumberFormat="0" applyAlignment="0" applyProtection="0"/>
    <xf numFmtId="0" fontId="28" fillId="7" borderId="70" applyNumberFormat="0" applyAlignment="0" applyProtection="0"/>
    <xf numFmtId="0" fontId="21" fillId="21" borderId="82" applyNumberFormat="0" applyAlignment="0" applyProtection="0"/>
    <xf numFmtId="0" fontId="21" fillId="21" borderId="47" applyNumberFormat="0" applyAlignment="0" applyProtection="0"/>
    <xf numFmtId="0" fontId="8" fillId="24" borderId="75" applyNumberFormat="0" applyFont="0" applyAlignment="0" applyProtection="0"/>
    <xf numFmtId="0" fontId="32" fillId="21" borderId="44" applyNumberFormat="0" applyAlignment="0" applyProtection="0"/>
    <xf numFmtId="0" fontId="34" fillId="0" borderId="50" applyNumberFormat="0" applyFill="0" applyAlignment="0" applyProtection="0"/>
    <xf numFmtId="0" fontId="8" fillId="24" borderId="52" applyNumberFormat="0" applyFont="0" applyAlignment="0" applyProtection="0"/>
    <xf numFmtId="0" fontId="21" fillId="21" borderId="51" applyNumberFormat="0" applyAlignment="0" applyProtection="0"/>
    <xf numFmtId="0" fontId="32" fillId="21" borderId="60" applyNumberFormat="0" applyAlignment="0" applyProtection="0"/>
    <xf numFmtId="0" fontId="21" fillId="21" borderId="62" applyNumberFormat="0" applyAlignment="0" applyProtection="0"/>
    <xf numFmtId="0" fontId="28" fillId="7" borderId="66" applyNumberFormat="0" applyAlignment="0" applyProtection="0"/>
    <xf numFmtId="0" fontId="21" fillId="21" borderId="51" applyNumberFormat="0" applyAlignment="0" applyProtection="0"/>
    <xf numFmtId="0" fontId="34" fillId="0" borderId="73" applyNumberFormat="0" applyFill="0" applyAlignment="0" applyProtection="0"/>
    <xf numFmtId="0" fontId="21" fillId="21" borderId="46" applyNumberFormat="0" applyAlignment="0" applyProtection="0"/>
    <xf numFmtId="0" fontId="32" fillId="21" borderId="53" applyNumberFormat="0" applyAlignment="0" applyProtection="0"/>
    <xf numFmtId="0" fontId="8" fillId="24" borderId="63" applyNumberFormat="0" applyFont="0" applyAlignment="0" applyProtection="0"/>
    <xf numFmtId="0" fontId="34" fillId="0" borderId="50" applyNumberFormat="0" applyFill="0" applyAlignment="0" applyProtection="0"/>
    <xf numFmtId="0" fontId="8" fillId="24" borderId="59" applyNumberFormat="0" applyFont="0" applyAlignment="0" applyProtection="0"/>
    <xf numFmtId="0" fontId="8" fillId="24" borderId="48" applyNumberFormat="0" applyFont="0" applyAlignment="0" applyProtection="0"/>
    <xf numFmtId="0" fontId="32" fillId="21" borderId="53" applyNumberFormat="0" applyAlignment="0" applyProtection="0"/>
    <xf numFmtId="0" fontId="28" fillId="7" borderId="58" applyNumberFormat="0" applyAlignment="0" applyProtection="0"/>
    <xf numFmtId="0" fontId="32" fillId="21" borderId="53" applyNumberFormat="0" applyAlignment="0" applyProtection="0"/>
    <xf numFmtId="0" fontId="34" fillId="0" borderId="45" applyNumberFormat="0" applyFill="0" applyAlignment="0" applyProtection="0"/>
    <xf numFmtId="0" fontId="28" fillId="7" borderId="58" applyNumberFormat="0" applyAlignment="0" applyProtection="0"/>
    <xf numFmtId="0" fontId="8" fillId="24" borderId="71" applyNumberFormat="0" applyFont="0" applyAlignment="0" applyProtection="0"/>
    <xf numFmtId="0" fontId="32" fillId="21" borderId="53" applyNumberFormat="0" applyAlignment="0" applyProtection="0"/>
    <xf numFmtId="0" fontId="8" fillId="24" borderId="79" applyNumberFormat="0" applyFont="0" applyAlignment="0" applyProtection="0"/>
    <xf numFmtId="0" fontId="28" fillId="7" borderId="47" applyNumberFormat="0" applyAlignment="0" applyProtection="0"/>
    <xf numFmtId="0" fontId="34" fillId="0" borderId="61" applyNumberFormat="0" applyFill="0" applyAlignment="0" applyProtection="0"/>
    <xf numFmtId="0" fontId="34" fillId="0" borderId="50" applyNumberFormat="0" applyFill="0" applyAlignment="0" applyProtection="0"/>
    <xf numFmtId="0" fontId="32" fillId="21" borderId="49" applyNumberFormat="0" applyAlignment="0" applyProtection="0"/>
    <xf numFmtId="0" fontId="28" fillId="7" borderId="51" applyNumberFormat="0" applyAlignment="0" applyProtection="0"/>
    <xf numFmtId="0" fontId="28" fillId="7" borderId="58" applyNumberFormat="0" applyAlignment="0" applyProtection="0"/>
    <xf numFmtId="0" fontId="21" fillId="21" borderId="47" applyNumberFormat="0" applyAlignment="0" applyProtection="0"/>
    <xf numFmtId="0" fontId="28" fillId="7" borderId="66" applyNumberFormat="0" applyAlignment="0" applyProtection="0"/>
    <xf numFmtId="0" fontId="28" fillId="7" borderId="62" applyNumberFormat="0" applyAlignment="0" applyProtection="0"/>
    <xf numFmtId="0" fontId="8" fillId="24" borderId="59" applyNumberFormat="0" applyFont="0" applyAlignment="0" applyProtection="0"/>
    <xf numFmtId="0" fontId="28" fillId="7" borderId="58" applyNumberFormat="0" applyAlignment="0" applyProtection="0"/>
    <xf numFmtId="0" fontId="28" fillId="7" borderId="78" applyNumberFormat="0" applyAlignment="0" applyProtection="0"/>
    <xf numFmtId="0" fontId="21" fillId="21" borderId="70" applyNumberFormat="0" applyAlignment="0" applyProtection="0"/>
    <xf numFmtId="0" fontId="28" fillId="7" borderId="62" applyNumberFormat="0" applyAlignment="0" applyProtection="0"/>
    <xf numFmtId="0" fontId="21" fillId="21" borderId="51" applyNumberFormat="0" applyAlignment="0" applyProtection="0"/>
    <xf numFmtId="0" fontId="34" fillId="0" borderId="54" applyNumberFormat="0" applyFill="0" applyAlignment="0" applyProtection="0"/>
    <xf numFmtId="0" fontId="28" fillId="7" borderId="58" applyNumberFormat="0" applyAlignment="0" applyProtection="0"/>
    <xf numFmtId="0" fontId="8" fillId="24" borderId="52" applyNumberFormat="0" applyFont="0" applyAlignment="0" applyProtection="0"/>
    <xf numFmtId="0" fontId="28" fillId="7" borderId="74" applyNumberFormat="0" applyAlignment="0" applyProtection="0"/>
    <xf numFmtId="0" fontId="8" fillId="24" borderId="79" applyNumberFormat="0" applyFont="0" applyAlignment="0" applyProtection="0"/>
    <xf numFmtId="0" fontId="28" fillId="7" borderId="58" applyNumberFormat="0" applyAlignment="0" applyProtection="0"/>
    <xf numFmtId="0" fontId="21" fillId="21" borderId="62" applyNumberFormat="0" applyAlignment="0" applyProtection="0"/>
    <xf numFmtId="0" fontId="34" fillId="0" borderId="54" applyNumberFormat="0" applyFill="0" applyAlignment="0" applyProtection="0"/>
    <xf numFmtId="0" fontId="28" fillId="7" borderId="74" applyNumberFormat="0" applyAlignment="0" applyProtection="0"/>
    <xf numFmtId="0" fontId="32" fillId="21" borderId="68" applyNumberFormat="0" applyAlignment="0" applyProtection="0"/>
    <xf numFmtId="0" fontId="8" fillId="24" borderId="75" applyNumberFormat="0" applyFont="0" applyAlignment="0" applyProtection="0"/>
    <xf numFmtId="0" fontId="28" fillId="7" borderId="47" applyNumberFormat="0" applyAlignment="0" applyProtection="0"/>
    <xf numFmtId="0" fontId="8" fillId="24" borderId="48" applyNumberFormat="0" applyFont="0" applyAlignment="0" applyProtection="0"/>
    <xf numFmtId="0" fontId="28" fillId="7" borderId="51" applyNumberFormat="0" applyAlignment="0" applyProtection="0"/>
    <xf numFmtId="0" fontId="8" fillId="24" borderId="48" applyNumberFormat="0" applyFont="0" applyAlignment="0" applyProtection="0"/>
    <xf numFmtId="0" fontId="28" fillId="7" borderId="47" applyNumberFormat="0" applyAlignment="0" applyProtection="0"/>
    <xf numFmtId="0" fontId="32" fillId="21" borderId="64" applyNumberFormat="0" applyAlignment="0" applyProtection="0"/>
    <xf numFmtId="0" fontId="34" fillId="0" borderId="61" applyNumberFormat="0" applyFill="0" applyAlignment="0" applyProtection="0"/>
    <xf numFmtId="0" fontId="32" fillId="21" borderId="53" applyNumberFormat="0" applyAlignment="0" applyProtection="0"/>
    <xf numFmtId="0" fontId="28" fillId="7" borderId="70" applyNumberFormat="0" applyAlignment="0" applyProtection="0"/>
    <xf numFmtId="0" fontId="28" fillId="7" borderId="74" applyNumberFormat="0" applyAlignment="0" applyProtection="0"/>
    <xf numFmtId="0" fontId="28" fillId="7" borderId="58" applyNumberFormat="0" applyAlignment="0" applyProtection="0"/>
    <xf numFmtId="0" fontId="28" fillId="7" borderId="58" applyNumberFormat="0" applyAlignment="0" applyProtection="0"/>
    <xf numFmtId="0" fontId="8" fillId="24" borderId="67" applyNumberFormat="0" applyFont="0" applyAlignment="0" applyProtection="0"/>
    <xf numFmtId="0" fontId="32" fillId="21" borderId="64" applyNumberFormat="0" applyAlignment="0" applyProtection="0"/>
    <xf numFmtId="0" fontId="32" fillId="21" borderId="60" applyNumberFormat="0" applyAlignment="0" applyProtection="0"/>
    <xf numFmtId="0" fontId="32" fillId="21" borderId="60" applyNumberFormat="0" applyAlignment="0" applyProtection="0"/>
    <xf numFmtId="0" fontId="34" fillId="0" borderId="69" applyNumberFormat="0" applyFill="0" applyAlignment="0" applyProtection="0"/>
    <xf numFmtId="0" fontId="34" fillId="0" borderId="81" applyNumberFormat="0" applyFill="0" applyAlignment="0" applyProtection="0"/>
    <xf numFmtId="0" fontId="21" fillId="21" borderId="51" applyNumberFormat="0" applyAlignment="0" applyProtection="0"/>
    <xf numFmtId="0" fontId="34" fillId="0" borderId="54" applyNumberFormat="0" applyFill="0" applyAlignment="0" applyProtection="0"/>
    <xf numFmtId="0" fontId="8" fillId="24" borderId="71" applyNumberFormat="0" applyFont="0" applyAlignment="0" applyProtection="0"/>
    <xf numFmtId="0" fontId="28" fillId="7" borderId="51" applyNumberFormat="0" applyAlignment="0" applyProtection="0"/>
    <xf numFmtId="0" fontId="34" fillId="0" borderId="77" applyNumberFormat="0" applyFill="0" applyAlignment="0" applyProtection="0"/>
    <xf numFmtId="0" fontId="21" fillId="21" borderId="51" applyNumberFormat="0" applyAlignment="0" applyProtection="0"/>
    <xf numFmtId="0" fontId="34" fillId="0" borderId="69" applyNumberFormat="0" applyFill="0" applyAlignment="0" applyProtection="0"/>
    <xf numFmtId="0" fontId="21" fillId="21" borderId="70" applyNumberFormat="0" applyAlignment="0" applyProtection="0"/>
    <xf numFmtId="0" fontId="8" fillId="24" borderId="59" applyNumberFormat="0" applyFont="0" applyAlignment="0" applyProtection="0"/>
    <xf numFmtId="0" fontId="32" fillId="21" borderId="53" applyNumberFormat="0" applyAlignment="0" applyProtection="0"/>
    <xf numFmtId="0" fontId="32" fillId="21" borderId="72" applyNumberFormat="0" applyAlignment="0" applyProtection="0"/>
    <xf numFmtId="0" fontId="21" fillId="21" borderId="58" applyNumberFormat="0" applyAlignment="0" applyProtection="0"/>
    <xf numFmtId="0" fontId="28" fillId="7" borderId="62" applyNumberFormat="0" applyAlignment="0" applyProtection="0"/>
    <xf numFmtId="0" fontId="21" fillId="21" borderId="62" applyNumberFormat="0" applyAlignment="0" applyProtection="0"/>
    <xf numFmtId="0" fontId="8" fillId="24" borderId="55" applyNumberFormat="0" applyFont="0" applyAlignment="0" applyProtection="0"/>
    <xf numFmtId="0" fontId="28" fillId="7" borderId="70" applyNumberFormat="0" applyAlignment="0" applyProtection="0"/>
    <xf numFmtId="0" fontId="32" fillId="21" borderId="56" applyNumberFormat="0" applyAlignment="0" applyProtection="0"/>
    <xf numFmtId="0" fontId="34" fillId="0" borderId="57" applyNumberFormat="0" applyFill="0" applyAlignment="0" applyProtection="0"/>
    <xf numFmtId="0" fontId="32" fillId="21" borderId="56" applyNumberFormat="0" applyAlignment="0" applyProtection="0"/>
    <xf numFmtId="0" fontId="8" fillId="24" borderId="67" applyNumberFormat="0" applyFont="0" applyAlignment="0" applyProtection="0"/>
    <xf numFmtId="0" fontId="8" fillId="24" borderId="71" applyNumberFormat="0" applyFont="0" applyAlignment="0" applyProtection="0"/>
    <xf numFmtId="0" fontId="28" fillId="7" borderId="58" applyNumberFormat="0" applyAlignment="0" applyProtection="0"/>
    <xf numFmtId="0" fontId="21" fillId="21" borderId="62" applyNumberFormat="0" applyAlignment="0" applyProtection="0"/>
    <xf numFmtId="0" fontId="8" fillId="24" borderId="55" applyNumberFormat="0" applyFont="0" applyAlignment="0" applyProtection="0"/>
    <xf numFmtId="0" fontId="34" fillId="0" borderId="65" applyNumberFormat="0" applyFill="0" applyAlignment="0" applyProtection="0"/>
    <xf numFmtId="0" fontId="21" fillId="21" borderId="58" applyNumberFormat="0" applyAlignment="0" applyProtection="0"/>
    <xf numFmtId="0" fontId="28" fillId="7" borderId="74" applyNumberFormat="0" applyAlignment="0" applyProtection="0"/>
    <xf numFmtId="0" fontId="8" fillId="24" borderId="75" applyNumberFormat="0" applyFont="0" applyAlignment="0" applyProtection="0"/>
    <xf numFmtId="0" fontId="32" fillId="21" borderId="68" applyNumberFormat="0" applyAlignment="0" applyProtection="0"/>
    <xf numFmtId="0" fontId="28" fillId="7" borderId="66" applyNumberFormat="0" applyAlignment="0" applyProtection="0"/>
    <xf numFmtId="0" fontId="8" fillId="24" borderId="63" applyNumberFormat="0" applyFont="0" applyAlignment="0" applyProtection="0"/>
    <xf numFmtId="0" fontId="8" fillId="24" borderId="75" applyNumberFormat="0" applyFont="0" applyAlignment="0" applyProtection="0"/>
    <xf numFmtId="0" fontId="28" fillId="7" borderId="66" applyNumberFormat="0" applyAlignment="0" applyProtection="0"/>
    <xf numFmtId="0" fontId="8" fillId="24" borderId="52" applyNumberFormat="0" applyFont="0" applyAlignment="0" applyProtection="0"/>
    <xf numFmtId="0" fontId="28" fillId="7" borderId="51" applyNumberFormat="0" applyAlignment="0" applyProtection="0"/>
    <xf numFmtId="0" fontId="21" fillId="21" borderId="51" applyNumberFormat="0" applyAlignment="0" applyProtection="0"/>
    <xf numFmtId="0" fontId="32" fillId="21" borderId="53" applyNumberFormat="0" applyAlignment="0" applyProtection="0"/>
    <xf numFmtId="0" fontId="34" fillId="0" borderId="54" applyNumberFormat="0" applyFill="0" applyAlignment="0" applyProtection="0"/>
    <xf numFmtId="0" fontId="8" fillId="24" borderId="52" applyNumberFormat="0" applyFont="0" applyAlignment="0" applyProtection="0"/>
    <xf numFmtId="0" fontId="28" fillId="7" borderId="51" applyNumberFormat="0" applyAlignment="0" applyProtection="0"/>
    <xf numFmtId="0" fontId="21" fillId="21" borderId="51" applyNumberFormat="0" applyAlignment="0" applyProtection="0"/>
    <xf numFmtId="0" fontId="32" fillId="21" borderId="53" applyNumberFormat="0" applyAlignment="0" applyProtection="0"/>
    <xf numFmtId="0" fontId="34" fillId="0" borderId="54" applyNumberFormat="0" applyFill="0" applyAlignment="0" applyProtection="0"/>
    <xf numFmtId="0" fontId="34" fillId="0" borderId="54" applyNumberFormat="0" applyFill="0" applyAlignment="0" applyProtection="0"/>
    <xf numFmtId="0" fontId="32" fillId="21" borderId="53" applyNumberFormat="0" applyAlignment="0" applyProtection="0"/>
    <xf numFmtId="0" fontId="21" fillId="21" borderId="51" applyNumberFormat="0" applyAlignment="0" applyProtection="0"/>
    <xf numFmtId="0" fontId="28" fillId="7" borderId="51" applyNumberFormat="0" applyAlignment="0" applyProtection="0"/>
    <xf numFmtId="0" fontId="8" fillId="24" borderId="52" applyNumberFormat="0" applyFont="0" applyAlignment="0" applyProtection="0"/>
    <xf numFmtId="0" fontId="8" fillId="24" borderId="52" applyNumberFormat="0" applyFont="0" applyAlignment="0" applyProtection="0"/>
    <xf numFmtId="0" fontId="28" fillId="7" borderId="51" applyNumberFormat="0" applyAlignment="0" applyProtection="0"/>
    <xf numFmtId="0" fontId="21" fillId="21" borderId="51" applyNumberFormat="0" applyAlignment="0" applyProtection="0"/>
    <xf numFmtId="0" fontId="32" fillId="21" borderId="53" applyNumberFormat="0" applyAlignment="0" applyProtection="0"/>
    <xf numFmtId="0" fontId="34" fillId="0" borderId="54" applyNumberFormat="0" applyFill="0" applyAlignment="0" applyProtection="0"/>
    <xf numFmtId="0" fontId="21" fillId="21" borderId="82" applyNumberFormat="0" applyAlignment="0" applyProtection="0"/>
    <xf numFmtId="0" fontId="28" fillId="7" borderId="70" applyNumberFormat="0" applyAlignment="0" applyProtection="0"/>
    <xf numFmtId="0" fontId="21" fillId="21" borderId="58" applyNumberFormat="0" applyAlignment="0" applyProtection="0"/>
    <xf numFmtId="0" fontId="28" fillId="7" borderId="82" applyNumberFormat="0" applyAlignment="0" applyProtection="0"/>
    <xf numFmtId="0" fontId="28" fillId="7" borderId="62" applyNumberFormat="0" applyAlignment="0" applyProtection="0"/>
    <xf numFmtId="0" fontId="32" fillId="21" borderId="80" applyNumberFormat="0" applyAlignment="0" applyProtection="0"/>
    <xf numFmtId="0" fontId="8" fillId="24" borderId="63" applyNumberFormat="0" applyFont="0" applyAlignment="0" applyProtection="0"/>
    <xf numFmtId="0" fontId="34" fillId="0" borderId="81" applyNumberFormat="0" applyFill="0" applyAlignment="0" applyProtection="0"/>
    <xf numFmtId="0" fontId="32" fillId="21" borderId="56" applyNumberFormat="0" applyAlignment="0" applyProtection="0"/>
    <xf numFmtId="0" fontId="8" fillId="24" borderId="55" applyNumberFormat="0" applyFont="0" applyAlignment="0" applyProtection="0"/>
    <xf numFmtId="0" fontId="32" fillId="21" borderId="68" applyNumberFormat="0" applyAlignment="0" applyProtection="0"/>
    <xf numFmtId="0" fontId="28" fillId="7" borderId="62" applyNumberFormat="0" applyAlignment="0" applyProtection="0"/>
    <xf numFmtId="0" fontId="28" fillId="7" borderId="62" applyNumberFormat="0" applyAlignment="0" applyProtection="0"/>
    <xf numFmtId="0" fontId="28" fillId="7" borderId="70" applyNumberFormat="0" applyAlignment="0" applyProtection="0"/>
    <xf numFmtId="0" fontId="21" fillId="21" borderId="82" applyNumberFormat="0" applyAlignment="0" applyProtection="0"/>
    <xf numFmtId="0" fontId="21" fillId="21" borderId="58" applyNumberFormat="0" applyAlignment="0" applyProtection="0"/>
    <xf numFmtId="0" fontId="21" fillId="21" borderId="74" applyNumberFormat="0" applyAlignment="0" applyProtection="0"/>
    <xf numFmtId="0" fontId="34" fillId="0" borderId="65" applyNumberFormat="0" applyFill="0" applyAlignment="0" applyProtection="0"/>
    <xf numFmtId="0" fontId="8" fillId="24" borderId="55" applyNumberFormat="0" applyFont="0" applyAlignment="0" applyProtection="0"/>
    <xf numFmtId="0" fontId="21" fillId="21" borderId="51" applyNumberFormat="0" applyAlignment="0" applyProtection="0"/>
    <xf numFmtId="0" fontId="34" fillId="0" borderId="57" applyNumberFormat="0" applyFill="0" applyAlignment="0" applyProtection="0"/>
    <xf numFmtId="0" fontId="21" fillId="21" borderId="74" applyNumberFormat="0" applyAlignment="0" applyProtection="0"/>
    <xf numFmtId="0" fontId="21" fillId="21" borderId="58" applyNumberFormat="0" applyAlignment="0" applyProtection="0"/>
    <xf numFmtId="0" fontId="34" fillId="0" borderId="69" applyNumberFormat="0" applyFill="0" applyAlignment="0" applyProtection="0"/>
    <xf numFmtId="0" fontId="8" fillId="24" borderId="79" applyNumberFormat="0" applyFont="0" applyAlignment="0" applyProtection="0"/>
    <xf numFmtId="0" fontId="8" fillId="24" borderId="59" applyNumberFormat="0" applyFont="0" applyAlignment="0" applyProtection="0"/>
    <xf numFmtId="0" fontId="8" fillId="24" borderId="67" applyNumberFormat="0" applyFont="0" applyAlignment="0" applyProtection="0"/>
    <xf numFmtId="0" fontId="34" fillId="0" borderId="61" applyNumberFormat="0" applyFill="0" applyAlignment="0" applyProtection="0"/>
    <xf numFmtId="0" fontId="28" fillId="7" borderId="51" applyNumberFormat="0" applyAlignment="0" applyProtection="0"/>
    <xf numFmtId="0" fontId="28" fillId="7" borderId="62" applyNumberFormat="0" applyAlignment="0" applyProtection="0"/>
    <xf numFmtId="0" fontId="8" fillId="24" borderId="55" applyNumberFormat="0" applyFont="0" applyAlignment="0" applyProtection="0"/>
    <xf numFmtId="0" fontId="8" fillId="24" borderId="52" applyNumberFormat="0" applyFont="0" applyAlignment="0" applyProtection="0"/>
    <xf numFmtId="0" fontId="32" fillId="21" borderId="53" applyNumberFormat="0" applyAlignment="0" applyProtection="0"/>
    <xf numFmtId="0" fontId="32" fillId="21" borderId="56" applyNumberFormat="0" applyAlignment="0" applyProtection="0"/>
    <xf numFmtId="0" fontId="34" fillId="0" borderId="54" applyNumberFormat="0" applyFill="0" applyAlignment="0" applyProtection="0"/>
    <xf numFmtId="0" fontId="8" fillId="24" borderId="63" applyNumberFormat="0" applyFont="0" applyAlignment="0" applyProtection="0"/>
    <xf numFmtId="0" fontId="34" fillId="0" borderId="73" applyNumberFormat="0" applyFill="0" applyAlignment="0" applyProtection="0"/>
    <xf numFmtId="0" fontId="8" fillId="24" borderId="75" applyNumberFormat="0" applyFont="0" applyAlignment="0" applyProtection="0"/>
    <xf numFmtId="0" fontId="34" fillId="0" borderId="57" applyNumberFormat="0" applyFill="0" applyAlignment="0" applyProtection="0"/>
    <xf numFmtId="0" fontId="21" fillId="21" borderId="66" applyNumberFormat="0" applyAlignment="0" applyProtection="0"/>
    <xf numFmtId="0" fontId="8" fillId="24" borderId="55" applyNumberFormat="0" applyFont="0" applyAlignment="0" applyProtection="0"/>
    <xf numFmtId="0" fontId="28" fillId="7" borderId="66" applyNumberFormat="0" applyAlignment="0" applyProtection="0"/>
    <xf numFmtId="0" fontId="28" fillId="7" borderId="58" applyNumberFormat="0" applyAlignment="0" applyProtection="0"/>
    <xf numFmtId="0" fontId="8" fillId="24" borderId="55" applyNumberFormat="0" applyFont="0" applyAlignment="0" applyProtection="0"/>
    <xf numFmtId="0" fontId="34" fillId="0" borderId="57" applyNumberFormat="0" applyFill="0" applyAlignment="0" applyProtection="0"/>
    <xf numFmtId="0" fontId="34" fillId="0" borderId="61" applyNumberFormat="0" applyFill="0" applyAlignment="0" applyProtection="0"/>
    <xf numFmtId="0" fontId="28" fillId="7" borderId="82" applyNumberFormat="0" applyAlignment="0" applyProtection="0"/>
    <xf numFmtId="0" fontId="34" fillId="0" borderId="61" applyNumberFormat="0" applyFill="0" applyAlignment="0" applyProtection="0"/>
    <xf numFmtId="0" fontId="32" fillId="21" borderId="76" applyNumberFormat="0" applyAlignment="0" applyProtection="0"/>
    <xf numFmtId="0" fontId="28" fillId="7" borderId="66" applyNumberFormat="0" applyAlignment="0" applyProtection="0"/>
    <xf numFmtId="0" fontId="8" fillId="24" borderId="59" applyNumberFormat="0" applyFont="0" applyAlignment="0" applyProtection="0"/>
    <xf numFmtId="0" fontId="28" fillId="7" borderId="58" applyNumberFormat="0" applyAlignment="0" applyProtection="0"/>
    <xf numFmtId="0" fontId="21" fillId="21" borderId="74" applyNumberFormat="0" applyAlignment="0" applyProtection="0"/>
    <xf numFmtId="0" fontId="28" fillId="7" borderId="58" applyNumberFormat="0" applyAlignment="0" applyProtection="0"/>
    <xf numFmtId="0" fontId="21" fillId="21" borderId="66" applyNumberFormat="0" applyAlignment="0" applyProtection="0"/>
    <xf numFmtId="0" fontId="32" fillId="21" borderId="60" applyNumberFormat="0" applyAlignment="0" applyProtection="0"/>
    <xf numFmtId="0" fontId="34" fillId="0" borderId="77" applyNumberFormat="0" applyFill="0" applyAlignment="0" applyProtection="0"/>
    <xf numFmtId="0" fontId="21" fillId="21" borderId="58" applyNumberFormat="0" applyAlignment="0" applyProtection="0"/>
    <xf numFmtId="0" fontId="8" fillId="24" borderId="59" applyNumberFormat="0" applyFont="0" applyAlignment="0" applyProtection="0"/>
    <xf numFmtId="0" fontId="8" fillId="24" borderId="59" applyNumberFormat="0" applyFont="0" applyAlignment="0" applyProtection="0"/>
    <xf numFmtId="0" fontId="34" fillId="0" borderId="73" applyNumberFormat="0" applyFill="0" applyAlignment="0" applyProtection="0"/>
    <xf numFmtId="0" fontId="28" fillId="7" borderId="58" applyNumberFormat="0" applyAlignment="0" applyProtection="0"/>
    <xf numFmtId="0" fontId="21" fillId="21" borderId="78" applyNumberFormat="0" applyAlignment="0" applyProtection="0"/>
    <xf numFmtId="0" fontId="32" fillId="21" borderId="56" applyNumberFormat="0" applyAlignment="0" applyProtection="0"/>
    <xf numFmtId="0" fontId="28" fillId="7" borderId="62" applyNumberFormat="0" applyAlignment="0" applyProtection="0"/>
    <xf numFmtId="0" fontId="28" fillId="7" borderId="62" applyNumberFormat="0" applyAlignment="0" applyProtection="0"/>
    <xf numFmtId="0" fontId="34" fillId="0" borderId="65" applyNumberFormat="0" applyFill="0" applyAlignment="0" applyProtection="0"/>
    <xf numFmtId="0" fontId="34" fillId="0" borderId="86" applyNumberFormat="0" applyFill="0" applyAlignment="0" applyProtection="0"/>
    <xf numFmtId="0" fontId="8" fillId="24" borderId="75" applyNumberFormat="0" applyFont="0" applyAlignment="0" applyProtection="0"/>
    <xf numFmtId="0" fontId="8" fillId="24" borderId="75" applyNumberFormat="0" applyFont="0" applyAlignment="0" applyProtection="0"/>
    <xf numFmtId="0" fontId="34" fillId="0" borderId="57" applyNumberFormat="0" applyFill="0" applyAlignment="0" applyProtection="0"/>
    <xf numFmtId="0" fontId="8" fillId="24" borderId="84" applyNumberFormat="0" applyFont="0" applyAlignment="0" applyProtection="0"/>
    <xf numFmtId="0" fontId="8" fillId="24" borderId="71" applyNumberFormat="0" applyFont="0" applyAlignment="0" applyProtection="0"/>
    <xf numFmtId="0" fontId="8" fillId="24" borderId="59" applyNumberFormat="0" applyFont="0" applyAlignment="0" applyProtection="0"/>
    <xf numFmtId="0" fontId="32" fillId="21" borderId="56" applyNumberFormat="0" applyAlignment="0" applyProtection="0"/>
    <xf numFmtId="0" fontId="8" fillId="24" borderId="55" applyNumberFormat="0" applyFont="0" applyAlignment="0" applyProtection="0"/>
    <xf numFmtId="0" fontId="8" fillId="24" borderId="55" applyNumberFormat="0" applyFont="0" applyAlignment="0" applyProtection="0"/>
    <xf numFmtId="0" fontId="34" fillId="0" borderId="77" applyNumberFormat="0" applyFill="0" applyAlignment="0" applyProtection="0"/>
    <xf numFmtId="0" fontId="32" fillId="21" borderId="68" applyNumberFormat="0" applyAlignment="0" applyProtection="0"/>
    <xf numFmtId="0" fontId="8" fillId="24" borderId="67" applyNumberFormat="0" applyFont="0" applyAlignment="0" applyProtection="0"/>
    <xf numFmtId="0" fontId="28" fillId="7" borderId="58" applyNumberFormat="0" applyAlignment="0" applyProtection="0"/>
    <xf numFmtId="0" fontId="21" fillId="21" borderId="62" applyNumberFormat="0" applyAlignment="0" applyProtection="0"/>
    <xf numFmtId="0" fontId="8" fillId="24" borderId="67" applyNumberFormat="0" applyFont="0" applyAlignment="0" applyProtection="0"/>
    <xf numFmtId="0" fontId="28" fillId="7" borderId="70" applyNumberFormat="0" applyAlignment="0" applyProtection="0"/>
    <xf numFmtId="0" fontId="32" fillId="21" borderId="72" applyNumberFormat="0" applyAlignment="0" applyProtection="0"/>
    <xf numFmtId="0" fontId="34" fillId="0" borderId="81" applyNumberFormat="0" applyFill="0" applyAlignment="0" applyProtection="0"/>
    <xf numFmtId="0" fontId="32" fillId="21" borderId="72" applyNumberFormat="0" applyAlignment="0" applyProtection="0"/>
    <xf numFmtId="0" fontId="8" fillId="24" borderId="71" applyNumberFormat="0" applyFont="0" applyAlignment="0" applyProtection="0"/>
    <xf numFmtId="0" fontId="8" fillId="24" borderId="59" applyNumberFormat="0" applyFont="0" applyAlignment="0" applyProtection="0"/>
    <xf numFmtId="0" fontId="32" fillId="21" borderId="80" applyNumberFormat="0" applyAlignment="0" applyProtection="0"/>
    <xf numFmtId="0" fontId="8" fillId="24" borderId="63" applyNumberFormat="0" applyFont="0" applyAlignment="0" applyProtection="0"/>
    <xf numFmtId="0" fontId="8" fillId="24" borderId="59" applyNumberFormat="0" applyFont="0" applyAlignment="0" applyProtection="0"/>
    <xf numFmtId="0" fontId="34" fillId="0" borderId="86" applyNumberFormat="0" applyFill="0" applyAlignment="0" applyProtection="0"/>
    <xf numFmtId="0" fontId="8" fillId="24" borderId="59" applyNumberFormat="0" applyFont="0" applyAlignment="0" applyProtection="0"/>
    <xf numFmtId="0" fontId="34" fillId="0" borderId="65" applyNumberFormat="0" applyFill="0" applyAlignment="0" applyProtection="0"/>
    <xf numFmtId="0" fontId="8" fillId="24" borderId="79" applyNumberFormat="0" applyFont="0" applyAlignment="0" applyProtection="0"/>
    <xf numFmtId="0" fontId="34" fillId="0" borderId="57" applyNumberFormat="0" applyFill="0" applyAlignment="0" applyProtection="0"/>
    <xf numFmtId="0" fontId="34" fillId="0" borderId="73" applyNumberFormat="0" applyFill="0" applyAlignment="0" applyProtection="0"/>
    <xf numFmtId="0" fontId="28" fillId="7" borderId="78" applyNumberFormat="0" applyAlignment="0" applyProtection="0"/>
    <xf numFmtId="0" fontId="32" fillId="21" borderId="64" applyNumberFormat="0" applyAlignment="0" applyProtection="0"/>
    <xf numFmtId="0" fontId="8" fillId="24" borderId="63" applyNumberFormat="0" applyFont="0" applyAlignment="0" applyProtection="0"/>
    <xf numFmtId="0" fontId="34" fillId="0" borderId="57" applyNumberFormat="0" applyFill="0" applyAlignment="0" applyProtection="0"/>
    <xf numFmtId="0" fontId="34" fillId="0" borderId="65" applyNumberFormat="0" applyFill="0" applyAlignment="0" applyProtection="0"/>
    <xf numFmtId="0" fontId="32" fillId="21" borderId="56" applyNumberFormat="0" applyAlignment="0" applyProtection="0"/>
    <xf numFmtId="0" fontId="32" fillId="21" borderId="68" applyNumberFormat="0" applyAlignment="0" applyProtection="0"/>
    <xf numFmtId="0" fontId="8" fillId="24" borderId="55" applyNumberFormat="0" applyFont="0" applyAlignment="0" applyProtection="0"/>
    <xf numFmtId="0" fontId="28" fillId="7" borderId="58" applyNumberFormat="0" applyAlignment="0" applyProtection="0"/>
    <xf numFmtId="0" fontId="21" fillId="21" borderId="62" applyNumberFormat="0" applyAlignment="0" applyProtection="0"/>
    <xf numFmtId="0" fontId="32" fillId="21" borderId="72" applyNumberFormat="0" applyAlignment="0" applyProtection="0"/>
    <xf numFmtId="0" fontId="28" fillId="7" borderId="70" applyNumberFormat="0" applyAlignment="0" applyProtection="0"/>
    <xf numFmtId="0" fontId="28" fillId="7" borderId="70" applyNumberFormat="0" applyAlignment="0" applyProtection="0"/>
    <xf numFmtId="0" fontId="34" fillId="0" borderId="65" applyNumberFormat="0" applyFill="0" applyAlignment="0" applyProtection="0"/>
    <xf numFmtId="0" fontId="32" fillId="21" borderId="68" applyNumberFormat="0" applyAlignment="0" applyProtection="0"/>
    <xf numFmtId="0" fontId="21" fillId="21" borderId="58" applyNumberFormat="0" applyAlignment="0" applyProtection="0"/>
    <xf numFmtId="0" fontId="8" fillId="24" borderId="71" applyNumberFormat="0" applyFont="0" applyAlignment="0" applyProtection="0"/>
    <xf numFmtId="0" fontId="8" fillId="24" borderId="55" applyNumberFormat="0" applyFont="0" applyAlignment="0" applyProtection="0"/>
    <xf numFmtId="0" fontId="34" fillId="0" borderId="61" applyNumberFormat="0" applyFill="0" applyAlignment="0" applyProtection="0"/>
    <xf numFmtId="0" fontId="28" fillId="7" borderId="82" applyNumberFormat="0" applyAlignment="0" applyProtection="0"/>
    <xf numFmtId="0" fontId="8" fillId="24" borderId="71" applyNumberFormat="0" applyFont="0" applyAlignment="0" applyProtection="0"/>
    <xf numFmtId="0" fontId="8" fillId="24" borderId="63" applyNumberFormat="0" applyFont="0" applyAlignment="0" applyProtection="0"/>
    <xf numFmtId="0" fontId="28" fillId="7" borderId="70" applyNumberFormat="0" applyAlignment="0" applyProtection="0"/>
    <xf numFmtId="0" fontId="34" fillId="0" borderId="65" applyNumberFormat="0" applyFill="0" applyAlignment="0" applyProtection="0"/>
    <xf numFmtId="0" fontId="28" fillId="7" borderId="82" applyNumberFormat="0" applyAlignment="0" applyProtection="0"/>
    <xf numFmtId="0" fontId="34" fillId="0" borderId="61" applyNumberFormat="0" applyFill="0" applyAlignment="0" applyProtection="0"/>
    <xf numFmtId="0" fontId="21" fillId="21" borderId="58" applyNumberFormat="0" applyAlignment="0" applyProtection="0"/>
    <xf numFmtId="0" fontId="32" fillId="21" borderId="60" applyNumberFormat="0" applyAlignment="0" applyProtection="0"/>
    <xf numFmtId="0" fontId="8" fillId="24" borderId="55" applyNumberFormat="0" applyFont="0" applyAlignment="0" applyProtection="0"/>
    <xf numFmtId="0" fontId="8" fillId="24" borderId="67" applyNumberFormat="0" applyFont="0" applyAlignment="0" applyProtection="0"/>
    <xf numFmtId="0" fontId="8" fillId="24" borderId="71" applyNumberFormat="0" applyFont="0" applyAlignment="0" applyProtection="0"/>
    <xf numFmtId="0" fontId="8" fillId="24" borderId="71" applyNumberFormat="0" applyFont="0" applyAlignment="0" applyProtection="0"/>
    <xf numFmtId="0" fontId="8" fillId="24" borderId="63" applyNumberFormat="0" applyFont="0" applyAlignment="0" applyProtection="0"/>
    <xf numFmtId="0" fontId="8" fillId="24" borderId="67" applyNumberFormat="0" applyFont="0" applyAlignment="0" applyProtection="0"/>
    <xf numFmtId="0" fontId="34" fillId="0" borderId="57" applyNumberFormat="0" applyFill="0" applyAlignment="0" applyProtection="0"/>
    <xf numFmtId="0" fontId="32" fillId="21" borderId="64" applyNumberFormat="0" applyAlignment="0" applyProtection="0"/>
    <xf numFmtId="0" fontId="21" fillId="21" borderId="58" applyNumberFormat="0" applyAlignment="0" applyProtection="0"/>
    <xf numFmtId="0" fontId="8" fillId="24" borderId="75" applyNumberFormat="0" applyFont="0" applyAlignment="0" applyProtection="0"/>
    <xf numFmtId="0" fontId="34" fillId="0" borderId="61" applyNumberFormat="0" applyFill="0" applyAlignment="0" applyProtection="0"/>
    <xf numFmtId="0" fontId="32" fillId="21" borderId="60" applyNumberFormat="0" applyAlignment="0" applyProtection="0"/>
    <xf numFmtId="0" fontId="8" fillId="24" borderId="67" applyNumberFormat="0" applyFont="0" applyAlignment="0" applyProtection="0"/>
    <xf numFmtId="0" fontId="34" fillId="0" borderId="69" applyNumberFormat="0" applyFill="0" applyAlignment="0" applyProtection="0"/>
    <xf numFmtId="0" fontId="21" fillId="21" borderId="58" applyNumberFormat="0" applyAlignment="0" applyProtection="0"/>
    <xf numFmtId="0" fontId="21" fillId="21" borderId="78" applyNumberFormat="0" applyAlignment="0" applyProtection="0"/>
    <xf numFmtId="0" fontId="34" fillId="0" borderId="57" applyNumberFormat="0" applyFill="0" applyAlignment="0" applyProtection="0"/>
    <xf numFmtId="0" fontId="34" fillId="0" borderId="81" applyNumberFormat="0" applyFill="0" applyAlignment="0" applyProtection="0"/>
    <xf numFmtId="0" fontId="28" fillId="7" borderId="78" applyNumberFormat="0" applyAlignment="0" applyProtection="0"/>
    <xf numFmtId="0" fontId="21" fillId="21" borderId="58" applyNumberFormat="0" applyAlignment="0" applyProtection="0"/>
    <xf numFmtId="0" fontId="8" fillId="24" borderId="75" applyNumberFormat="0" applyFont="0" applyAlignment="0" applyProtection="0"/>
    <xf numFmtId="0" fontId="32" fillId="21" borderId="68" applyNumberFormat="0" applyAlignment="0" applyProtection="0"/>
    <xf numFmtId="0" fontId="32" fillId="21" borderId="64" applyNumberFormat="0" applyAlignment="0" applyProtection="0"/>
    <xf numFmtId="0" fontId="32" fillId="21" borderId="56" applyNumberFormat="0" applyAlignment="0" applyProtection="0"/>
    <xf numFmtId="0" fontId="28" fillId="7" borderId="78" applyNumberFormat="0" applyAlignment="0" applyProtection="0"/>
    <xf numFmtId="0" fontId="8" fillId="24" borderId="71" applyNumberFormat="0" applyFont="0" applyAlignment="0" applyProtection="0"/>
    <xf numFmtId="0" fontId="32" fillId="21" borderId="64" applyNumberFormat="0" applyAlignment="0" applyProtection="0"/>
    <xf numFmtId="0" fontId="28" fillId="7" borderId="66" applyNumberFormat="0" applyAlignment="0" applyProtection="0"/>
    <xf numFmtId="0" fontId="34" fillId="0" borderId="57" applyNumberFormat="0" applyFill="0" applyAlignment="0" applyProtection="0"/>
    <xf numFmtId="0" fontId="21" fillId="21" borderId="78" applyNumberFormat="0" applyAlignment="0" applyProtection="0"/>
    <xf numFmtId="0" fontId="34" fillId="0" borderId="69" applyNumberFormat="0" applyFill="0" applyAlignment="0" applyProtection="0"/>
    <xf numFmtId="0" fontId="28" fillId="7" borderId="58" applyNumberFormat="0" applyAlignment="0" applyProtection="0"/>
    <xf numFmtId="0" fontId="28" fillId="7" borderId="82" applyNumberFormat="0" applyAlignment="0" applyProtection="0"/>
    <xf numFmtId="0" fontId="34" fillId="0" borderId="81" applyNumberFormat="0" applyFill="0" applyAlignment="0" applyProtection="0"/>
    <xf numFmtId="0" fontId="21" fillId="21" borderId="58" applyNumberFormat="0" applyAlignment="0" applyProtection="0"/>
    <xf numFmtId="0" fontId="32" fillId="21" borderId="68" applyNumberFormat="0" applyAlignment="0" applyProtection="0"/>
    <xf numFmtId="0" fontId="28" fillId="7" borderId="66" applyNumberFormat="0" applyAlignment="0" applyProtection="0"/>
    <xf numFmtId="0" fontId="8" fillId="24" borderId="59" applyNumberFormat="0" applyFont="0" applyAlignment="0" applyProtection="0"/>
    <xf numFmtId="0" fontId="28" fillId="7" borderId="62" applyNumberFormat="0" applyAlignment="0" applyProtection="0"/>
    <xf numFmtId="0" fontId="21" fillId="21" borderId="62" applyNumberFormat="0" applyAlignment="0" applyProtection="0"/>
    <xf numFmtId="0" fontId="28" fillId="7" borderId="74" applyNumberFormat="0" applyAlignment="0" applyProtection="0"/>
    <xf numFmtId="0" fontId="32" fillId="21" borderId="56" applyNumberFormat="0" applyAlignment="0" applyProtection="0"/>
    <xf numFmtId="0" fontId="21" fillId="21" borderId="78" applyNumberFormat="0" applyAlignment="0" applyProtection="0"/>
    <xf numFmtId="0" fontId="28" fillId="7" borderId="66" applyNumberFormat="0" applyAlignment="0" applyProtection="0"/>
    <xf numFmtId="0" fontId="28" fillId="7" borderId="66" applyNumberFormat="0" applyAlignment="0" applyProtection="0"/>
    <xf numFmtId="0" fontId="28" fillId="7" borderId="70" applyNumberFormat="0" applyAlignment="0" applyProtection="0"/>
    <xf numFmtId="0" fontId="32" fillId="21" borderId="72" applyNumberFormat="0" applyAlignment="0" applyProtection="0"/>
    <xf numFmtId="0" fontId="8" fillId="24" borderId="79" applyNumberFormat="0" applyFont="0" applyAlignment="0" applyProtection="0"/>
    <xf numFmtId="0" fontId="34" fillId="0" borderId="61" applyNumberFormat="0" applyFill="0" applyAlignment="0" applyProtection="0"/>
    <xf numFmtId="0" fontId="8" fillId="24" borderId="55" applyNumberFormat="0" applyFont="0" applyAlignment="0" applyProtection="0"/>
    <xf numFmtId="0" fontId="28" fillId="7" borderId="66" applyNumberFormat="0" applyAlignment="0" applyProtection="0"/>
    <xf numFmtId="0" fontId="8" fillId="24" borderId="79" applyNumberFormat="0" applyFont="0" applyAlignment="0" applyProtection="0"/>
    <xf numFmtId="0" fontId="8" fillId="24" borderId="55" applyNumberFormat="0" applyFont="0" applyAlignment="0" applyProtection="0"/>
    <xf numFmtId="0" fontId="34" fillId="0" borderId="57" applyNumberFormat="0" applyFill="0" applyAlignment="0" applyProtection="0"/>
    <xf numFmtId="0" fontId="34" fillId="0" borderId="77" applyNumberFormat="0" applyFill="0" applyAlignment="0" applyProtection="0"/>
    <xf numFmtId="0" fontId="21" fillId="21" borderId="66" applyNumberFormat="0" applyAlignment="0" applyProtection="0"/>
    <xf numFmtId="0" fontId="32" fillId="21" borderId="56" applyNumberFormat="0" applyAlignment="0" applyProtection="0"/>
    <xf numFmtId="0" fontId="34" fillId="0" borderId="65" applyNumberFormat="0" applyFill="0" applyAlignment="0" applyProtection="0"/>
    <xf numFmtId="0" fontId="32" fillId="21" borderId="56" applyNumberFormat="0" applyAlignment="0" applyProtection="0"/>
    <xf numFmtId="0" fontId="32" fillId="21" borderId="68" applyNumberFormat="0" applyAlignment="0" applyProtection="0"/>
    <xf numFmtId="0" fontId="32" fillId="21" borderId="60" applyNumberFormat="0" applyAlignment="0" applyProtection="0"/>
    <xf numFmtId="0" fontId="21" fillId="21" borderId="58" applyNumberFormat="0" applyAlignment="0" applyProtection="0"/>
    <xf numFmtId="0" fontId="8" fillId="24" borderId="63" applyNumberFormat="0" applyFont="0" applyAlignment="0" applyProtection="0"/>
    <xf numFmtId="0" fontId="32" fillId="21" borderId="56" applyNumberFormat="0" applyAlignment="0" applyProtection="0"/>
    <xf numFmtId="0" fontId="21" fillId="21" borderId="62" applyNumberFormat="0" applyAlignment="0" applyProtection="0"/>
    <xf numFmtId="0" fontId="28" fillId="7" borderId="66" applyNumberFormat="0" applyAlignment="0" applyProtection="0"/>
    <xf numFmtId="0" fontId="8" fillId="24" borderId="75" applyNumberFormat="0" applyFont="0" applyAlignment="0" applyProtection="0"/>
    <xf numFmtId="0" fontId="21" fillId="21" borderId="66" applyNumberFormat="0" applyAlignment="0" applyProtection="0"/>
    <xf numFmtId="0" fontId="32" fillId="21" borderId="76" applyNumberFormat="0" applyAlignment="0" applyProtection="0"/>
    <xf numFmtId="0" fontId="28" fillId="7" borderId="70" applyNumberFormat="0" applyAlignment="0" applyProtection="0"/>
    <xf numFmtId="0" fontId="28" fillId="7" borderId="66" applyNumberFormat="0" applyAlignment="0" applyProtection="0"/>
    <xf numFmtId="0" fontId="8" fillId="24" borderId="79" applyNumberFormat="0" applyFont="0" applyAlignment="0" applyProtection="0"/>
    <xf numFmtId="0" fontId="28" fillId="7" borderId="62" applyNumberFormat="0" applyAlignment="0" applyProtection="0"/>
    <xf numFmtId="0" fontId="28" fillId="7" borderId="62" applyNumberFormat="0" applyAlignment="0" applyProtection="0"/>
    <xf numFmtId="0" fontId="34" fillId="0" borderId="69" applyNumberFormat="0" applyFill="0" applyAlignment="0" applyProtection="0"/>
    <xf numFmtId="0" fontId="28" fillId="7" borderId="62" applyNumberFormat="0" applyAlignment="0" applyProtection="0"/>
    <xf numFmtId="0" fontId="34" fillId="0" borderId="65" applyNumberFormat="0" applyFill="0" applyAlignment="0" applyProtection="0"/>
    <xf numFmtId="0" fontId="32" fillId="21" borderId="76" applyNumberFormat="0" applyAlignment="0" applyProtection="0"/>
    <xf numFmtId="0" fontId="8" fillId="24" borderId="71" applyNumberFormat="0" applyFont="0" applyAlignment="0" applyProtection="0"/>
    <xf numFmtId="0" fontId="34" fillId="0" borderId="73" applyNumberFormat="0" applyFill="0" applyAlignment="0" applyProtection="0"/>
    <xf numFmtId="0" fontId="32" fillId="21" borderId="60" applyNumberFormat="0" applyAlignment="0" applyProtection="0"/>
    <xf numFmtId="0" fontId="34" fillId="0" borderId="65" applyNumberFormat="0" applyFill="0" applyAlignment="0" applyProtection="0"/>
    <xf numFmtId="0" fontId="21" fillId="21" borderId="66" applyNumberFormat="0" applyAlignment="0" applyProtection="0"/>
    <xf numFmtId="0" fontId="28" fillId="7" borderId="62" applyNumberFormat="0" applyAlignment="0" applyProtection="0"/>
    <xf numFmtId="0" fontId="8" fillId="24" borderId="59" applyNumberFormat="0" applyFont="0" applyAlignment="0" applyProtection="0"/>
    <xf numFmtId="0" fontId="34" fillId="0" borderId="61" applyNumberFormat="0" applyFill="0" applyAlignment="0" applyProtection="0"/>
    <xf numFmtId="0" fontId="21" fillId="21" borderId="78" applyNumberFormat="0" applyAlignment="0" applyProtection="0"/>
    <xf numFmtId="0" fontId="28" fillId="7" borderId="70" applyNumberFormat="0" applyAlignment="0" applyProtection="0"/>
    <xf numFmtId="0" fontId="21" fillId="21" borderId="70" applyNumberFormat="0" applyAlignment="0" applyProtection="0"/>
    <xf numFmtId="0" fontId="21" fillId="21" borderId="66" applyNumberFormat="0" applyAlignment="0" applyProtection="0"/>
    <xf numFmtId="0" fontId="32" fillId="21" borderId="85" applyNumberFormat="0" applyAlignment="0" applyProtection="0"/>
    <xf numFmtId="0" fontId="28" fillId="7" borderId="66" applyNumberFormat="0" applyAlignment="0" applyProtection="0"/>
    <xf numFmtId="0" fontId="21" fillId="21" borderId="66" applyNumberFormat="0" applyAlignment="0" applyProtection="0"/>
    <xf numFmtId="0" fontId="8" fillId="24" borderId="79" applyNumberFormat="0" applyFont="0" applyAlignment="0" applyProtection="0"/>
    <xf numFmtId="0" fontId="21" fillId="21" borderId="74" applyNumberFormat="0" applyAlignment="0" applyProtection="0"/>
    <xf numFmtId="0" fontId="8" fillId="24" borderId="71" applyNumberFormat="0" applyFont="0" applyAlignment="0" applyProtection="0"/>
    <xf numFmtId="0" fontId="21" fillId="21" borderId="62" applyNumberFormat="0" applyAlignment="0" applyProtection="0"/>
    <xf numFmtId="0" fontId="28" fillId="7" borderId="62" applyNumberFormat="0" applyAlignment="0" applyProtection="0"/>
    <xf numFmtId="0" fontId="34" fillId="0" borderId="65" applyNumberFormat="0" applyFill="0" applyAlignment="0" applyProtection="0"/>
    <xf numFmtId="0" fontId="34" fillId="0" borderId="61" applyNumberFormat="0" applyFill="0" applyAlignment="0" applyProtection="0"/>
    <xf numFmtId="0" fontId="34" fillId="0" borderId="61" applyNumberFormat="0" applyFill="0" applyAlignment="0" applyProtection="0"/>
    <xf numFmtId="0" fontId="32" fillId="21" borderId="76" applyNumberFormat="0" applyAlignment="0" applyProtection="0"/>
    <xf numFmtId="0" fontId="8" fillId="24" borderId="63" applyNumberFormat="0" applyFont="0" applyAlignment="0" applyProtection="0"/>
    <xf numFmtId="0" fontId="32" fillId="21" borderId="60" applyNumberFormat="0" applyAlignment="0" applyProtection="0"/>
    <xf numFmtId="0" fontId="21" fillId="21" borderId="62" applyNumberFormat="0" applyAlignment="0" applyProtection="0"/>
    <xf numFmtId="0" fontId="28" fillId="7" borderId="74" applyNumberFormat="0" applyAlignment="0" applyProtection="0"/>
    <xf numFmtId="0" fontId="34" fillId="0" borderId="65" applyNumberFormat="0" applyFill="0" applyAlignment="0" applyProtection="0"/>
    <xf numFmtId="0" fontId="28" fillId="7" borderId="70" applyNumberFormat="0" applyAlignment="0" applyProtection="0"/>
    <xf numFmtId="0" fontId="21" fillId="21" borderId="62" applyNumberFormat="0" applyAlignment="0" applyProtection="0"/>
    <xf numFmtId="0" fontId="21" fillId="21" borderId="66" applyNumberFormat="0" applyAlignment="0" applyProtection="0"/>
    <xf numFmtId="0" fontId="32" fillId="21" borderId="64" applyNumberFormat="0" applyAlignment="0" applyProtection="0"/>
    <xf numFmtId="0" fontId="21" fillId="21" borderId="66" applyNumberFormat="0" applyAlignment="0" applyProtection="0"/>
    <xf numFmtId="0" fontId="21" fillId="21" borderId="62" applyNumberFormat="0" applyAlignment="0" applyProtection="0"/>
    <xf numFmtId="0" fontId="21" fillId="21" borderId="66" applyNumberFormat="0" applyAlignment="0" applyProtection="0"/>
    <xf numFmtId="0" fontId="21" fillId="21" borderId="66" applyNumberFormat="0" applyAlignment="0" applyProtection="0"/>
    <xf numFmtId="0" fontId="8" fillId="24" borderId="59" applyNumberFormat="0" applyFont="0" applyAlignment="0" applyProtection="0"/>
    <xf numFmtId="0" fontId="34" fillId="0" borderId="86" applyNumberFormat="0" applyFill="0" applyAlignment="0" applyProtection="0"/>
    <xf numFmtId="0" fontId="32" fillId="21" borderId="64" applyNumberFormat="0" applyAlignment="0" applyProtection="0"/>
    <xf numFmtId="0" fontId="32" fillId="21" borderId="68" applyNumberFormat="0" applyAlignment="0" applyProtection="0"/>
    <xf numFmtId="0" fontId="34" fillId="0" borderId="86" applyNumberFormat="0" applyFill="0" applyAlignment="0" applyProtection="0"/>
    <xf numFmtId="0" fontId="21" fillId="21" borderId="62" applyNumberFormat="0" applyAlignment="0" applyProtection="0"/>
    <xf numFmtId="0" fontId="21" fillId="21" borderId="62" applyNumberFormat="0" applyAlignment="0" applyProtection="0"/>
    <xf numFmtId="0" fontId="32" fillId="21" borderId="68" applyNumberFormat="0" applyAlignment="0" applyProtection="0"/>
    <xf numFmtId="0" fontId="21" fillId="21" borderId="62" applyNumberFormat="0" applyAlignment="0" applyProtection="0"/>
    <xf numFmtId="0" fontId="32" fillId="21" borderId="76" applyNumberFormat="0" applyAlignment="0" applyProtection="0"/>
    <xf numFmtId="0" fontId="32" fillId="21" borderId="72" applyNumberFormat="0" applyAlignment="0" applyProtection="0"/>
    <xf numFmtId="0" fontId="32" fillId="21" borderId="72" applyNumberFormat="0" applyAlignment="0" applyProtection="0"/>
    <xf numFmtId="0" fontId="32" fillId="21" borderId="64" applyNumberFormat="0" applyAlignment="0" applyProtection="0"/>
    <xf numFmtId="0" fontId="28" fillId="7" borderId="62" applyNumberFormat="0" applyAlignment="0" applyProtection="0"/>
    <xf numFmtId="0" fontId="8" fillId="24" borderId="79" applyNumberFormat="0" applyFont="0" applyAlignment="0" applyProtection="0"/>
    <xf numFmtId="0" fontId="21" fillId="21" borderId="82" applyNumberFormat="0" applyAlignment="0" applyProtection="0"/>
    <xf numFmtId="0" fontId="34" fillId="0" borderId="61" applyNumberFormat="0" applyFill="0" applyAlignment="0" applyProtection="0"/>
    <xf numFmtId="0" fontId="28" fillId="7" borderId="82" applyNumberFormat="0" applyAlignment="0" applyProtection="0"/>
    <xf numFmtId="0" fontId="34" fillId="0" borderId="77" applyNumberFormat="0" applyFill="0" applyAlignment="0" applyProtection="0"/>
    <xf numFmtId="0" fontId="34" fillId="0" borderId="61" applyNumberFormat="0" applyFill="0" applyAlignment="0" applyProtection="0"/>
    <xf numFmtId="0" fontId="8" fillId="24" borderId="59" applyNumberFormat="0" applyFont="0" applyAlignment="0" applyProtection="0"/>
    <xf numFmtId="0" fontId="21" fillId="21" borderId="62" applyNumberFormat="0" applyAlignment="0" applyProtection="0"/>
    <xf numFmtId="0" fontId="28" fillId="7" borderId="74" applyNumberFormat="0" applyAlignment="0" applyProtection="0"/>
    <xf numFmtId="0" fontId="28" fillId="7" borderId="70" applyNumberFormat="0" applyAlignment="0" applyProtection="0"/>
    <xf numFmtId="0" fontId="21" fillId="21" borderId="66" applyNumberFormat="0" applyAlignment="0" applyProtection="0"/>
    <xf numFmtId="0" fontId="28" fillId="7" borderId="66" applyNumberFormat="0" applyAlignment="0" applyProtection="0"/>
    <xf numFmtId="0" fontId="28" fillId="7" borderId="74" applyNumberFormat="0" applyAlignment="0" applyProtection="0"/>
    <xf numFmtId="0" fontId="32" fillId="21" borderId="68" applyNumberFormat="0" applyAlignment="0" applyProtection="0"/>
    <xf numFmtId="0" fontId="28" fillId="7" borderId="70" applyNumberFormat="0" applyAlignment="0" applyProtection="0"/>
    <xf numFmtId="0" fontId="34" fillId="0" borderId="61" applyNumberFormat="0" applyFill="0" applyAlignment="0" applyProtection="0"/>
    <xf numFmtId="0" fontId="32" fillId="21" borderId="60" applyNumberFormat="0" applyAlignment="0" applyProtection="0"/>
    <xf numFmtId="0" fontId="21" fillId="21" borderId="66" applyNumberFormat="0" applyAlignment="0" applyProtection="0"/>
    <xf numFmtId="0" fontId="28" fillId="7" borderId="70" applyNumberFormat="0" applyAlignment="0" applyProtection="0"/>
    <xf numFmtId="0" fontId="8" fillId="24" borderId="79" applyNumberFormat="0" applyFont="0" applyAlignment="0" applyProtection="0"/>
    <xf numFmtId="0" fontId="21" fillId="21" borderId="70" applyNumberFormat="0" applyAlignment="0" applyProtection="0"/>
    <xf numFmtId="0" fontId="32" fillId="21" borderId="80" applyNumberFormat="0" applyAlignment="0" applyProtection="0"/>
    <xf numFmtId="0" fontId="28" fillId="7" borderId="74" applyNumberFormat="0" applyAlignment="0" applyProtection="0"/>
    <xf numFmtId="0" fontId="28" fillId="7" borderId="70" applyNumberFormat="0" applyAlignment="0" applyProtection="0"/>
    <xf numFmtId="0" fontId="8" fillId="24" borderId="84" applyNumberFormat="0" applyFont="0" applyAlignment="0" applyProtection="0"/>
    <xf numFmtId="0" fontId="28" fillId="7" borderId="66" applyNumberFormat="0" applyAlignment="0" applyProtection="0"/>
    <xf numFmtId="0" fontId="28" fillId="7" borderId="66" applyNumberFormat="0" applyAlignment="0" applyProtection="0"/>
    <xf numFmtId="0" fontId="34" fillId="0" borderId="73" applyNumberFormat="0" applyFill="0" applyAlignment="0" applyProtection="0"/>
    <xf numFmtId="0" fontId="28" fillId="7" borderId="66" applyNumberFormat="0" applyAlignment="0" applyProtection="0"/>
    <xf numFmtId="0" fontId="34" fillId="0" borderId="69" applyNumberFormat="0" applyFill="0" applyAlignment="0" applyProtection="0"/>
    <xf numFmtId="0" fontId="32" fillId="21" borderId="80" applyNumberFormat="0" applyAlignment="0" applyProtection="0"/>
    <xf numFmtId="0" fontId="8" fillId="24" borderId="75" applyNumberFormat="0" applyFont="0" applyAlignment="0" applyProtection="0"/>
    <xf numFmtId="0" fontId="34" fillId="0" borderId="77" applyNumberFormat="0" applyFill="0" applyAlignment="0" applyProtection="0"/>
    <xf numFmtId="0" fontId="32" fillId="21" borderId="64" applyNumberFormat="0" applyAlignment="0" applyProtection="0"/>
    <xf numFmtId="0" fontId="34" fillId="0" borderId="69" applyNumberFormat="0" applyFill="0" applyAlignment="0" applyProtection="0"/>
    <xf numFmtId="0" fontId="21" fillId="21" borderId="70" applyNumberFormat="0" applyAlignment="0" applyProtection="0"/>
    <xf numFmtId="0" fontId="28" fillId="7" borderId="66" applyNumberFormat="0" applyAlignment="0" applyProtection="0"/>
    <xf numFmtId="0" fontId="8" fillId="24" borderId="63" applyNumberFormat="0" applyFont="0" applyAlignment="0" applyProtection="0"/>
    <xf numFmtId="0" fontId="34" fillId="0" borderId="65" applyNumberFormat="0" applyFill="0" applyAlignment="0" applyProtection="0"/>
    <xf numFmtId="0" fontId="21" fillId="21" borderId="82" applyNumberFormat="0" applyAlignment="0" applyProtection="0"/>
    <xf numFmtId="0" fontId="28" fillId="7" borderId="74" applyNumberFormat="0" applyAlignment="0" applyProtection="0"/>
    <xf numFmtId="0" fontId="21" fillId="21" borderId="74" applyNumberFormat="0" applyAlignment="0" applyProtection="0"/>
    <xf numFmtId="0" fontId="21" fillId="21" borderId="70" applyNumberFormat="0" applyAlignment="0" applyProtection="0"/>
    <xf numFmtId="0" fontId="28" fillId="7" borderId="70" applyNumberFormat="0" applyAlignment="0" applyProtection="0"/>
    <xf numFmtId="0" fontId="21" fillId="21" borderId="70" applyNumberFormat="0" applyAlignment="0" applyProtection="0"/>
    <xf numFmtId="0" fontId="8" fillId="24" borderId="84" applyNumberFormat="0" applyFont="0" applyAlignment="0" applyProtection="0"/>
    <xf numFmtId="0" fontId="21" fillId="21" borderId="78" applyNumberFormat="0" applyAlignment="0" applyProtection="0"/>
    <xf numFmtId="0" fontId="8" fillId="24" borderId="75" applyNumberFormat="0" applyFont="0" applyAlignment="0" applyProtection="0"/>
    <xf numFmtId="0" fontId="21" fillId="21" borderId="66" applyNumberFormat="0" applyAlignment="0" applyProtection="0"/>
    <xf numFmtId="0" fontId="28" fillId="7" borderId="66" applyNumberFormat="0" applyAlignment="0" applyProtection="0"/>
    <xf numFmtId="0" fontId="34" fillId="0" borderId="69" applyNumberFormat="0" applyFill="0" applyAlignment="0" applyProtection="0"/>
    <xf numFmtId="0" fontId="34" fillId="0" borderId="65" applyNumberFormat="0" applyFill="0" applyAlignment="0" applyProtection="0"/>
    <xf numFmtId="0" fontId="34" fillId="0" borderId="65" applyNumberFormat="0" applyFill="0" applyAlignment="0" applyProtection="0"/>
    <xf numFmtId="0" fontId="32" fillId="21" borderId="80" applyNumberFormat="0" applyAlignment="0" applyProtection="0"/>
    <xf numFmtId="0" fontId="8" fillId="24" borderId="67" applyNumberFormat="0" applyFont="0" applyAlignment="0" applyProtection="0"/>
    <xf numFmtId="0" fontId="32" fillId="21" borderId="64" applyNumberFormat="0" applyAlignment="0" applyProtection="0"/>
    <xf numFmtId="0" fontId="21" fillId="21" borderId="66" applyNumberFormat="0" applyAlignment="0" applyProtection="0"/>
    <xf numFmtId="0" fontId="28" fillId="7" borderId="78" applyNumberFormat="0" applyAlignment="0" applyProtection="0"/>
    <xf numFmtId="0" fontId="34" fillId="0" borderId="69" applyNumberFormat="0" applyFill="0" applyAlignment="0" applyProtection="0"/>
    <xf numFmtId="0" fontId="28" fillId="7" borderId="74" applyNumberFormat="0" applyAlignment="0" applyProtection="0"/>
    <xf numFmtId="0" fontId="21" fillId="21" borderId="66" applyNumberFormat="0" applyAlignment="0" applyProtection="0"/>
    <xf numFmtId="0" fontId="21" fillId="21" borderId="70" applyNumberFormat="0" applyAlignment="0" applyProtection="0"/>
    <xf numFmtId="0" fontId="32" fillId="21" borderId="68" applyNumberFormat="0" applyAlignment="0" applyProtection="0"/>
    <xf numFmtId="0" fontId="21" fillId="21" borderId="70" applyNumberFormat="0" applyAlignment="0" applyProtection="0"/>
    <xf numFmtId="0" fontId="21" fillId="21" borderId="66" applyNumberFormat="0" applyAlignment="0" applyProtection="0"/>
    <xf numFmtId="0" fontId="21" fillId="21" borderId="70" applyNumberFormat="0" applyAlignment="0" applyProtection="0"/>
    <xf numFmtId="0" fontId="21" fillId="21" borderId="70" applyNumberFormat="0" applyAlignment="0" applyProtection="0"/>
    <xf numFmtId="0" fontId="8" fillId="24" borderId="63" applyNumberFormat="0" applyFont="0" applyAlignment="0" applyProtection="0"/>
    <xf numFmtId="0" fontId="32" fillId="21" borderId="68" applyNumberFormat="0" applyAlignment="0" applyProtection="0"/>
    <xf numFmtId="0" fontId="32" fillId="21" borderId="72" applyNumberFormat="0" applyAlignment="0" applyProtection="0"/>
    <xf numFmtId="0" fontId="21" fillId="21" borderId="66" applyNumberFormat="0" applyAlignment="0" applyProtection="0"/>
    <xf numFmtId="0" fontId="21" fillId="21" borderId="66" applyNumberFormat="0" applyAlignment="0" applyProtection="0"/>
    <xf numFmtId="0" fontId="32" fillId="21" borderId="72" applyNumberFormat="0" applyAlignment="0" applyProtection="0"/>
    <xf numFmtId="0" fontId="21" fillId="21" borderId="66" applyNumberFormat="0" applyAlignment="0" applyProtection="0"/>
    <xf numFmtId="0" fontId="32" fillId="21" borderId="80" applyNumberFormat="0" applyAlignment="0" applyProtection="0"/>
    <xf numFmtId="0" fontId="32" fillId="21" borderId="76" applyNumberFormat="0" applyAlignment="0" applyProtection="0"/>
    <xf numFmtId="0" fontId="32" fillId="21" borderId="76" applyNumberFormat="0" applyAlignment="0" applyProtection="0"/>
    <xf numFmtId="0" fontId="32" fillId="21" borderId="68" applyNumberFormat="0" applyAlignment="0" applyProtection="0"/>
    <xf numFmtId="0" fontId="28" fillId="7" borderId="66" applyNumberFormat="0" applyAlignment="0" applyProtection="0"/>
    <xf numFmtId="0" fontId="8" fillId="24" borderId="84" applyNumberFormat="0" applyFont="0" applyAlignment="0" applyProtection="0"/>
    <xf numFmtId="0" fontId="34" fillId="0" borderId="65" applyNumberFormat="0" applyFill="0" applyAlignment="0" applyProtection="0"/>
    <xf numFmtId="0" fontId="34" fillId="0" borderId="81" applyNumberFormat="0" applyFill="0" applyAlignment="0" applyProtection="0"/>
    <xf numFmtId="0" fontId="34" fillId="0" borderId="65" applyNumberFormat="0" applyFill="0" applyAlignment="0" applyProtection="0"/>
    <xf numFmtId="0" fontId="8" fillId="24" borderId="63" applyNumberFormat="0" applyFont="0" applyAlignment="0" applyProtection="0"/>
    <xf numFmtId="0" fontId="21" fillId="21" borderId="66" applyNumberFormat="0" applyAlignment="0" applyProtection="0"/>
    <xf numFmtId="0" fontId="28" fillId="7" borderId="78" applyNumberFormat="0" applyAlignment="0" applyProtection="0"/>
    <xf numFmtId="0" fontId="28" fillId="7" borderId="74" applyNumberFormat="0" applyAlignment="0" applyProtection="0"/>
    <xf numFmtId="0" fontId="21" fillId="21" borderId="70" applyNumberFormat="0" applyAlignment="0" applyProtection="0"/>
    <xf numFmtId="0" fontId="28" fillId="7" borderId="70" applyNumberFormat="0" applyAlignment="0" applyProtection="0"/>
    <xf numFmtId="0" fontId="28" fillId="7" borderId="78" applyNumberFormat="0" applyAlignment="0" applyProtection="0"/>
    <xf numFmtId="0" fontId="32" fillId="21" borderId="72" applyNumberFormat="0" applyAlignment="0" applyProtection="0"/>
    <xf numFmtId="0" fontId="28" fillId="7" borderId="74" applyNumberFormat="0" applyAlignment="0" applyProtection="0"/>
    <xf numFmtId="0" fontId="34" fillId="0" borderId="65" applyNumberFormat="0" applyFill="0" applyAlignment="0" applyProtection="0"/>
    <xf numFmtId="0" fontId="32" fillId="21" borderId="64" applyNumberFormat="0" applyAlignment="0" applyProtection="0"/>
    <xf numFmtId="0" fontId="21" fillId="21" borderId="70" applyNumberFormat="0" applyAlignment="0" applyProtection="0"/>
    <xf numFmtId="0" fontId="28" fillId="7" borderId="74" applyNumberFormat="0" applyAlignment="0" applyProtection="0"/>
    <xf numFmtId="0" fontId="21" fillId="21" borderId="74" applyNumberFormat="0" applyAlignment="0" applyProtection="0"/>
    <xf numFmtId="0" fontId="32" fillId="21" borderId="85" applyNumberFormat="0" applyAlignment="0" applyProtection="0"/>
    <xf numFmtId="0" fontId="28" fillId="7" borderId="78" applyNumberFormat="0" applyAlignment="0" applyProtection="0"/>
    <xf numFmtId="0" fontId="28" fillId="7" borderId="74" applyNumberFormat="0" applyAlignment="0" applyProtection="0"/>
    <xf numFmtId="0" fontId="28" fillId="7" borderId="70" applyNumberFormat="0" applyAlignment="0" applyProtection="0"/>
    <xf numFmtId="0" fontId="28" fillId="7" borderId="70" applyNumberFormat="0" applyAlignment="0" applyProtection="0"/>
    <xf numFmtId="0" fontId="34" fillId="0" borderId="77" applyNumberFormat="0" applyFill="0" applyAlignment="0" applyProtection="0"/>
    <xf numFmtId="0" fontId="28" fillId="7" borderId="70" applyNumberFormat="0" applyAlignment="0" applyProtection="0"/>
    <xf numFmtId="0" fontId="34" fillId="0" borderId="73" applyNumberFormat="0" applyFill="0" applyAlignment="0" applyProtection="0"/>
    <xf numFmtId="0" fontId="8" fillId="24" borderId="79" applyNumberFormat="0" applyFont="0" applyAlignment="0" applyProtection="0"/>
    <xf numFmtId="0" fontId="34" fillId="0" borderId="81" applyNumberFormat="0" applyFill="0" applyAlignment="0" applyProtection="0"/>
    <xf numFmtId="0" fontId="32" fillId="21" borderId="68" applyNumberFormat="0" applyAlignment="0" applyProtection="0"/>
    <xf numFmtId="0" fontId="34" fillId="0" borderId="73" applyNumberFormat="0" applyFill="0" applyAlignment="0" applyProtection="0"/>
    <xf numFmtId="0" fontId="21" fillId="21" borderId="74" applyNumberFormat="0" applyAlignment="0" applyProtection="0"/>
    <xf numFmtId="0" fontId="28" fillId="7" borderId="70" applyNumberFormat="0" applyAlignment="0" applyProtection="0"/>
    <xf numFmtId="0" fontId="8" fillId="24" borderId="67" applyNumberFormat="0" applyFont="0" applyAlignment="0" applyProtection="0"/>
    <xf numFmtId="0" fontId="34" fillId="0" borderId="69" applyNumberFormat="0" applyFill="0" applyAlignment="0" applyProtection="0"/>
    <xf numFmtId="0" fontId="28" fillId="7" borderId="78" applyNumberFormat="0" applyAlignment="0" applyProtection="0"/>
    <xf numFmtId="0" fontId="21" fillId="21" borderId="78" applyNumberFormat="0" applyAlignment="0" applyProtection="0"/>
    <xf numFmtId="0" fontId="21" fillId="21" borderId="74" applyNumberFormat="0" applyAlignment="0" applyProtection="0"/>
    <xf numFmtId="0" fontId="28" fillId="7" borderId="74" applyNumberFormat="0" applyAlignment="0" applyProtection="0"/>
    <xf numFmtId="0" fontId="21" fillId="21" borderId="74" applyNumberFormat="0" applyAlignment="0" applyProtection="0"/>
    <xf numFmtId="0" fontId="21" fillId="21" borderId="82" applyNumberFormat="0" applyAlignment="0" applyProtection="0"/>
    <xf numFmtId="0" fontId="8" fillId="24" borderId="79" applyNumberFormat="0" applyFont="0" applyAlignment="0" applyProtection="0"/>
    <xf numFmtId="0" fontId="21" fillId="21" borderId="70" applyNumberFormat="0" applyAlignment="0" applyProtection="0"/>
    <xf numFmtId="0" fontId="28" fillId="7" borderId="70" applyNumberFormat="0" applyAlignment="0" applyProtection="0"/>
    <xf numFmtId="0" fontId="34" fillId="0" borderId="73" applyNumberFormat="0" applyFill="0" applyAlignment="0" applyProtection="0"/>
    <xf numFmtId="0" fontId="34" fillId="0" borderId="69" applyNumberFormat="0" applyFill="0" applyAlignment="0" applyProtection="0"/>
    <xf numFmtId="0" fontId="34" fillId="0" borderId="69" applyNumberFormat="0" applyFill="0" applyAlignment="0" applyProtection="0"/>
    <xf numFmtId="0" fontId="32" fillId="21" borderId="85" applyNumberFormat="0" applyAlignment="0" applyProtection="0"/>
    <xf numFmtId="0" fontId="8" fillId="24" borderId="71" applyNumberFormat="0" applyFont="0" applyAlignment="0" applyProtection="0"/>
    <xf numFmtId="0" fontId="32" fillId="21" borderId="68" applyNumberFormat="0" applyAlignment="0" applyProtection="0"/>
    <xf numFmtId="0" fontId="21" fillId="21" borderId="70" applyNumberFormat="0" applyAlignment="0" applyProtection="0"/>
    <xf numFmtId="0" fontId="28" fillId="7" borderId="82" applyNumberFormat="0" applyAlignment="0" applyProtection="0"/>
    <xf numFmtId="0" fontId="34" fillId="0" borderId="73" applyNumberFormat="0" applyFill="0" applyAlignment="0" applyProtection="0"/>
    <xf numFmtId="0" fontId="28" fillId="7" borderId="78" applyNumberFormat="0" applyAlignment="0" applyProtection="0"/>
    <xf numFmtId="0" fontId="21" fillId="21" borderId="70" applyNumberFormat="0" applyAlignment="0" applyProtection="0"/>
    <xf numFmtId="0" fontId="21" fillId="21" borderId="74" applyNumberFormat="0" applyAlignment="0" applyProtection="0"/>
    <xf numFmtId="0" fontId="32" fillId="21" borderId="72" applyNumberFormat="0" applyAlignment="0" applyProtection="0"/>
    <xf numFmtId="0" fontId="21" fillId="21" borderId="74" applyNumberFormat="0" applyAlignment="0" applyProtection="0"/>
    <xf numFmtId="0" fontId="21" fillId="21" borderId="70" applyNumberFormat="0" applyAlignment="0" applyProtection="0"/>
    <xf numFmtId="0" fontId="21" fillId="21" borderId="74" applyNumberFormat="0" applyAlignment="0" applyProtection="0"/>
    <xf numFmtId="0" fontId="21" fillId="21" borderId="74" applyNumberFormat="0" applyAlignment="0" applyProtection="0"/>
    <xf numFmtId="0" fontId="8" fillId="24" borderId="67" applyNumberFormat="0" applyFont="0" applyAlignment="0" applyProtection="0"/>
    <xf numFmtId="0" fontId="32" fillId="21" borderId="72" applyNumberFormat="0" applyAlignment="0" applyProtection="0"/>
    <xf numFmtId="0" fontId="32" fillId="21" borderId="76" applyNumberFormat="0" applyAlignment="0" applyProtection="0"/>
    <xf numFmtId="0" fontId="21" fillId="21" borderId="70" applyNumberFormat="0" applyAlignment="0" applyProtection="0"/>
    <xf numFmtId="0" fontId="21" fillId="21" borderId="70" applyNumberFormat="0" applyAlignment="0" applyProtection="0"/>
    <xf numFmtId="0" fontId="32" fillId="21" borderId="76" applyNumberFormat="0" applyAlignment="0" applyProtection="0"/>
    <xf numFmtId="0" fontId="21" fillId="21" borderId="70" applyNumberFormat="0" applyAlignment="0" applyProtection="0"/>
    <xf numFmtId="0" fontId="32" fillId="21" borderId="80" applyNumberFormat="0" applyAlignment="0" applyProtection="0"/>
    <xf numFmtId="0" fontId="32" fillId="21" borderId="80" applyNumberFormat="0" applyAlignment="0" applyProtection="0"/>
    <xf numFmtId="0" fontId="32" fillId="21" borderId="72" applyNumberFormat="0" applyAlignment="0" applyProtection="0"/>
    <xf numFmtId="0" fontId="28" fillId="7" borderId="70" applyNumberFormat="0" applyAlignment="0" applyProtection="0"/>
    <xf numFmtId="0" fontId="34" fillId="0" borderId="69" applyNumberFormat="0" applyFill="0" applyAlignment="0" applyProtection="0"/>
    <xf numFmtId="0" fontId="34" fillId="0" borderId="86" applyNumberFormat="0" applyFill="0" applyAlignment="0" applyProtection="0"/>
    <xf numFmtId="0" fontId="34" fillId="0" borderId="69" applyNumberFormat="0" applyFill="0" applyAlignment="0" applyProtection="0"/>
    <xf numFmtId="0" fontId="8" fillId="24" borderId="67" applyNumberFormat="0" applyFont="0" applyAlignment="0" applyProtection="0"/>
    <xf numFmtId="0" fontId="21" fillId="21" borderId="70" applyNumberFormat="0" applyAlignment="0" applyProtection="0"/>
    <xf numFmtId="0" fontId="28" fillId="7" borderId="82" applyNumberFormat="0" applyAlignment="0" applyProtection="0"/>
    <xf numFmtId="0" fontId="28" fillId="7" borderId="78" applyNumberFormat="0" applyAlignment="0" applyProtection="0"/>
    <xf numFmtId="0" fontId="21" fillId="21" borderId="74" applyNumberFormat="0" applyAlignment="0" applyProtection="0"/>
    <xf numFmtId="0" fontId="28" fillId="7" borderId="74" applyNumberFormat="0" applyAlignment="0" applyProtection="0"/>
    <xf numFmtId="0" fontId="28" fillId="7" borderId="82" applyNumberFormat="0" applyAlignment="0" applyProtection="0"/>
    <xf numFmtId="0" fontId="32" fillId="21" borderId="76" applyNumberFormat="0" applyAlignment="0" applyProtection="0"/>
    <xf numFmtId="0" fontId="28" fillId="7" borderId="78" applyNumberFormat="0" applyAlignment="0" applyProtection="0"/>
    <xf numFmtId="0" fontId="34" fillId="0" borderId="69" applyNumberFormat="0" applyFill="0" applyAlignment="0" applyProtection="0"/>
    <xf numFmtId="0" fontId="32" fillId="21" borderId="68" applyNumberFormat="0" applyAlignment="0" applyProtection="0"/>
    <xf numFmtId="0" fontId="21" fillId="21" borderId="74" applyNumberFormat="0" applyAlignment="0" applyProtection="0"/>
    <xf numFmtId="0" fontId="28" fillId="7" borderId="78" applyNumberFormat="0" applyAlignment="0" applyProtection="0"/>
    <xf numFmtId="0" fontId="21" fillId="21" borderId="78" applyNumberFormat="0" applyAlignment="0" applyProtection="0"/>
    <xf numFmtId="0" fontId="28" fillId="7" borderId="82" applyNumberFormat="0" applyAlignment="0" applyProtection="0"/>
    <xf numFmtId="0" fontId="28" fillId="7" borderId="78" applyNumberFormat="0" applyAlignment="0" applyProtection="0"/>
    <xf numFmtId="0" fontId="28" fillId="7" borderId="74" applyNumberFormat="0" applyAlignment="0" applyProtection="0"/>
    <xf numFmtId="0" fontId="28" fillId="7" borderId="74" applyNumberFormat="0" applyAlignment="0" applyProtection="0"/>
    <xf numFmtId="0" fontId="34" fillId="0" borderId="81" applyNumberFormat="0" applyFill="0" applyAlignment="0" applyProtection="0"/>
    <xf numFmtId="0" fontId="28" fillId="7" borderId="74" applyNumberFormat="0" applyAlignment="0" applyProtection="0"/>
    <xf numFmtId="0" fontId="34" fillId="0" borderId="77" applyNumberFormat="0" applyFill="0" applyAlignment="0" applyProtection="0"/>
    <xf numFmtId="0" fontId="32" fillId="21" borderId="72" applyNumberFormat="0" applyAlignment="0" applyProtection="0"/>
    <xf numFmtId="0" fontId="34" fillId="0" borderId="77" applyNumberFormat="0" applyFill="0" applyAlignment="0" applyProtection="0"/>
    <xf numFmtId="0" fontId="21" fillId="21" borderId="78" applyNumberFormat="0" applyAlignment="0" applyProtection="0"/>
    <xf numFmtId="0" fontId="28" fillId="7" borderId="74" applyNumberFormat="0" applyAlignment="0" applyProtection="0"/>
    <xf numFmtId="0" fontId="8" fillId="24" borderId="71" applyNumberFormat="0" applyFont="0" applyAlignment="0" applyProtection="0"/>
    <xf numFmtId="0" fontId="34" fillId="0" borderId="73" applyNumberFormat="0" applyFill="0" applyAlignment="0" applyProtection="0"/>
    <xf numFmtId="0" fontId="28" fillId="7" borderId="82" applyNumberFormat="0" applyAlignment="0" applyProtection="0"/>
    <xf numFmtId="0" fontId="21" fillId="21" borderId="82" applyNumberFormat="0" applyAlignment="0" applyProtection="0"/>
    <xf numFmtId="0" fontId="21" fillId="21" borderId="78" applyNumberFormat="0" applyAlignment="0" applyProtection="0"/>
    <xf numFmtId="0" fontId="28" fillId="7" borderId="78" applyNumberFormat="0" applyAlignment="0" applyProtection="0"/>
    <xf numFmtId="0" fontId="21" fillId="21" borderId="78" applyNumberFormat="0" applyAlignment="0" applyProtection="0"/>
    <xf numFmtId="0" fontId="8" fillId="24" borderId="84" applyNumberFormat="0" applyFont="0" applyAlignment="0" applyProtection="0"/>
    <xf numFmtId="0" fontId="21" fillId="21" borderId="74" applyNumberFormat="0" applyAlignment="0" applyProtection="0"/>
    <xf numFmtId="0" fontId="28" fillId="7" borderId="74" applyNumberFormat="0" applyAlignment="0" applyProtection="0"/>
    <xf numFmtId="0" fontId="34" fillId="0" borderId="77" applyNumberFormat="0" applyFill="0" applyAlignment="0" applyProtection="0"/>
    <xf numFmtId="0" fontId="34" fillId="0" borderId="73" applyNumberFormat="0" applyFill="0" applyAlignment="0" applyProtection="0"/>
    <xf numFmtId="0" fontId="34" fillId="0" borderId="73" applyNumberFormat="0" applyFill="0" applyAlignment="0" applyProtection="0"/>
    <xf numFmtId="0" fontId="8" fillId="24" borderId="75" applyNumberFormat="0" applyFont="0" applyAlignment="0" applyProtection="0"/>
    <xf numFmtId="0" fontId="32" fillId="21" borderId="72" applyNumberFormat="0" applyAlignment="0" applyProtection="0"/>
    <xf numFmtId="0" fontId="21" fillId="21" borderId="74" applyNumberFormat="0" applyAlignment="0" applyProtection="0"/>
    <xf numFmtId="0" fontId="34" fillId="0" borderId="77" applyNumberFormat="0" applyFill="0" applyAlignment="0" applyProtection="0"/>
    <xf numFmtId="0" fontId="28" fillId="7" borderId="82" applyNumberFormat="0" applyAlignment="0" applyProtection="0"/>
    <xf numFmtId="0" fontId="21" fillId="21" borderId="74" applyNumberFormat="0" applyAlignment="0" applyProtection="0"/>
    <xf numFmtId="0" fontId="21" fillId="21" borderId="78" applyNumberFormat="0" applyAlignment="0" applyProtection="0"/>
    <xf numFmtId="0" fontId="32" fillId="21" borderId="76" applyNumberFormat="0" applyAlignment="0" applyProtection="0"/>
    <xf numFmtId="0" fontId="21" fillId="21" borderId="78" applyNumberFormat="0" applyAlignment="0" applyProtection="0"/>
    <xf numFmtId="0" fontId="21" fillId="21" borderId="74" applyNumberFormat="0" applyAlignment="0" applyProtection="0"/>
    <xf numFmtId="0" fontId="21" fillId="21" borderId="78" applyNumberFormat="0" applyAlignment="0" applyProtection="0"/>
    <xf numFmtId="0" fontId="21" fillId="21" borderId="78" applyNumberFormat="0" applyAlignment="0" applyProtection="0"/>
    <xf numFmtId="0" fontId="8" fillId="24" borderId="71" applyNumberFormat="0" applyFont="0" applyAlignment="0" applyProtection="0"/>
    <xf numFmtId="0" fontId="32" fillId="21" borderId="76" applyNumberFormat="0" applyAlignment="0" applyProtection="0"/>
    <xf numFmtId="0" fontId="32" fillId="21" borderId="80" applyNumberFormat="0" applyAlignment="0" applyProtection="0"/>
    <xf numFmtId="0" fontId="21" fillId="21" borderId="74" applyNumberFormat="0" applyAlignment="0" applyProtection="0"/>
    <xf numFmtId="0" fontId="21" fillId="21" borderId="74" applyNumberFormat="0" applyAlignment="0" applyProtection="0"/>
    <xf numFmtId="0" fontId="32" fillId="21" borderId="80" applyNumberFormat="0" applyAlignment="0" applyProtection="0"/>
    <xf numFmtId="0" fontId="21" fillId="21" borderId="74" applyNumberFormat="0" applyAlignment="0" applyProtection="0"/>
    <xf numFmtId="0" fontId="32" fillId="21" borderId="76" applyNumberFormat="0" applyAlignment="0" applyProtection="0"/>
    <xf numFmtId="0" fontId="28" fillId="7" borderId="74" applyNumberFormat="0" applyAlignment="0" applyProtection="0"/>
    <xf numFmtId="0" fontId="34" fillId="0" borderId="73" applyNumberFormat="0" applyFill="0" applyAlignment="0" applyProtection="0"/>
    <xf numFmtId="0" fontId="34" fillId="0" borderId="73" applyNumberFormat="0" applyFill="0" applyAlignment="0" applyProtection="0"/>
    <xf numFmtId="0" fontId="8" fillId="24" borderId="71" applyNumberFormat="0" applyFont="0" applyAlignment="0" applyProtection="0"/>
    <xf numFmtId="0" fontId="21" fillId="21" borderId="74" applyNumberFormat="0" applyAlignment="0" applyProtection="0"/>
    <xf numFmtId="0" fontId="28" fillId="7" borderId="82" applyNumberFormat="0" applyAlignment="0" applyProtection="0"/>
    <xf numFmtId="0" fontId="21" fillId="21" borderId="78" applyNumberFormat="0" applyAlignment="0" applyProtection="0"/>
    <xf numFmtId="0" fontId="28" fillId="7" borderId="78" applyNumberFormat="0" applyAlignment="0" applyProtection="0"/>
    <xf numFmtId="0" fontId="32" fillId="21" borderId="80" applyNumberFormat="0" applyAlignment="0" applyProtection="0"/>
    <xf numFmtId="0" fontId="28" fillId="7" borderId="82" applyNumberFormat="0" applyAlignment="0" applyProtection="0"/>
    <xf numFmtId="0" fontId="34" fillId="0" borderId="73" applyNumberFormat="0" applyFill="0" applyAlignment="0" applyProtection="0"/>
    <xf numFmtId="0" fontId="32" fillId="21" borderId="72" applyNumberFormat="0" applyAlignment="0" applyProtection="0"/>
    <xf numFmtId="0" fontId="21" fillId="21" borderId="78" applyNumberFormat="0" applyAlignment="0" applyProtection="0"/>
    <xf numFmtId="0" fontId="28" fillId="7" borderId="82" applyNumberFormat="0" applyAlignment="0" applyProtection="0"/>
    <xf numFmtId="0" fontId="21" fillId="21" borderId="82" applyNumberFormat="0" applyAlignment="0" applyProtection="0"/>
    <xf numFmtId="0" fontId="28" fillId="7" borderId="82" applyNumberFormat="0" applyAlignment="0" applyProtection="0"/>
    <xf numFmtId="0" fontId="28" fillId="7" borderId="78" applyNumberFormat="0" applyAlignment="0" applyProtection="0"/>
    <xf numFmtId="0" fontId="28" fillId="7" borderId="78" applyNumberFormat="0" applyAlignment="0" applyProtection="0"/>
    <xf numFmtId="0" fontId="28" fillId="7" borderId="78" applyNumberFormat="0" applyAlignment="0" applyProtection="0"/>
    <xf numFmtId="0" fontId="34" fillId="0" borderId="81" applyNumberFormat="0" applyFill="0" applyAlignment="0" applyProtection="0"/>
    <xf numFmtId="0" fontId="32" fillId="21" borderId="76" applyNumberFormat="0" applyAlignment="0" applyProtection="0"/>
    <xf numFmtId="0" fontId="34" fillId="0" borderId="81" applyNumberFormat="0" applyFill="0" applyAlignment="0" applyProtection="0"/>
    <xf numFmtId="0" fontId="21" fillId="21" borderId="82" applyNumberFormat="0" applyAlignment="0" applyProtection="0"/>
    <xf numFmtId="0" fontId="28" fillId="7" borderId="78" applyNumberFormat="0" applyAlignment="0" applyProtection="0"/>
    <xf numFmtId="0" fontId="8" fillId="24" borderId="75" applyNumberFormat="0" applyFont="0" applyAlignment="0" applyProtection="0"/>
    <xf numFmtId="0" fontId="34" fillId="0" borderId="77" applyNumberFormat="0" applyFill="0" applyAlignment="0" applyProtection="0"/>
    <xf numFmtId="0" fontId="21" fillId="21" borderId="82" applyNumberFormat="0" applyAlignment="0" applyProtection="0"/>
    <xf numFmtId="0" fontId="28" fillId="7" borderId="82" applyNumberFormat="0" applyAlignment="0" applyProtection="0"/>
    <xf numFmtId="0" fontId="21" fillId="21" borderId="82" applyNumberFormat="0" applyAlignment="0" applyProtection="0"/>
    <xf numFmtId="0" fontId="21" fillId="21" borderId="78" applyNumberFormat="0" applyAlignment="0" applyProtection="0"/>
    <xf numFmtId="0" fontId="28" fillId="7" borderId="78" applyNumberFormat="0" applyAlignment="0" applyProtection="0"/>
    <xf numFmtId="0" fontId="34" fillId="0" borderId="81" applyNumberFormat="0" applyFill="0" applyAlignment="0" applyProtection="0"/>
    <xf numFmtId="0" fontId="34" fillId="0" borderId="77" applyNumberFormat="0" applyFill="0" applyAlignment="0" applyProtection="0"/>
    <xf numFmtId="0" fontId="34" fillId="0" borderId="77" applyNumberFormat="0" applyFill="0" applyAlignment="0" applyProtection="0"/>
    <xf numFmtId="0" fontId="8" fillId="24" borderId="79" applyNumberFormat="0" applyFont="0" applyAlignment="0" applyProtection="0"/>
    <xf numFmtId="0" fontId="32" fillId="21" borderId="76" applyNumberFormat="0" applyAlignment="0" applyProtection="0"/>
    <xf numFmtId="0" fontId="21" fillId="21" borderId="78" applyNumberFormat="0" applyAlignment="0" applyProtection="0"/>
    <xf numFmtId="0" fontId="34" fillId="0" borderId="81" applyNumberFormat="0" applyFill="0" applyAlignment="0" applyProtection="0"/>
    <xf numFmtId="0" fontId="21" fillId="21" borderId="78" applyNumberFormat="0" applyAlignment="0" applyProtection="0"/>
    <xf numFmtId="0" fontId="21" fillId="21" borderId="82" applyNumberFormat="0" applyAlignment="0" applyProtection="0"/>
    <xf numFmtId="0" fontId="32" fillId="21" borderId="80" applyNumberFormat="0" applyAlignment="0" applyProtection="0"/>
    <xf numFmtId="0" fontId="21" fillId="21" borderId="82" applyNumberFormat="0" applyAlignment="0" applyProtection="0"/>
    <xf numFmtId="0" fontId="21" fillId="21" borderId="78" applyNumberFormat="0" applyAlignment="0" applyProtection="0"/>
    <xf numFmtId="0" fontId="21" fillId="21" borderId="82" applyNumberFormat="0" applyAlignment="0" applyProtection="0"/>
    <xf numFmtId="0" fontId="21" fillId="21" borderId="82" applyNumberFormat="0" applyAlignment="0" applyProtection="0"/>
    <xf numFmtId="0" fontId="8" fillId="24" borderId="75" applyNumberFormat="0" applyFont="0" applyAlignment="0" applyProtection="0"/>
    <xf numFmtId="0" fontId="32" fillId="21" borderId="80" applyNumberFormat="0" applyAlignment="0" applyProtection="0"/>
    <xf numFmtId="0" fontId="21" fillId="21" borderId="78" applyNumberFormat="0" applyAlignment="0" applyProtection="0"/>
    <xf numFmtId="0" fontId="21" fillId="21" borderId="78" applyNumberFormat="0" applyAlignment="0" applyProtection="0"/>
    <xf numFmtId="0" fontId="32" fillId="21" borderId="85" applyNumberFormat="0" applyAlignment="0" applyProtection="0"/>
    <xf numFmtId="0" fontId="21" fillId="21" borderId="78" applyNumberFormat="0" applyAlignment="0" applyProtection="0"/>
    <xf numFmtId="0" fontId="32" fillId="21" borderId="80" applyNumberFormat="0" applyAlignment="0" applyProtection="0"/>
    <xf numFmtId="0" fontId="28" fillId="7" borderId="78" applyNumberFormat="0" applyAlignment="0" applyProtection="0"/>
    <xf numFmtId="0" fontId="34" fillId="0" borderId="77" applyNumberFormat="0" applyFill="0" applyAlignment="0" applyProtection="0"/>
    <xf numFmtId="0" fontId="34" fillId="0" borderId="77" applyNumberFormat="0" applyFill="0" applyAlignment="0" applyProtection="0"/>
    <xf numFmtId="0" fontId="8" fillId="24" borderId="75" applyNumberFormat="0" applyFont="0" applyAlignment="0" applyProtection="0"/>
    <xf numFmtId="0" fontId="21" fillId="21" borderId="78" applyNumberFormat="0" applyAlignment="0" applyProtection="0"/>
    <xf numFmtId="0" fontId="21" fillId="21" borderId="82" applyNumberFormat="0" applyAlignment="0" applyProtection="0"/>
    <xf numFmtId="0" fontId="28" fillId="7" borderId="82" applyNumberFormat="0" applyAlignment="0" applyProtection="0"/>
    <xf numFmtId="0" fontId="34" fillId="0" borderId="77" applyNumberFormat="0" applyFill="0" applyAlignment="0" applyProtection="0"/>
    <xf numFmtId="0" fontId="32" fillId="21" borderId="76" applyNumberFormat="0" applyAlignment="0" applyProtection="0"/>
    <xf numFmtId="0" fontId="21" fillId="21" borderId="82" applyNumberFormat="0" applyAlignment="0" applyProtection="0"/>
    <xf numFmtId="0" fontId="28" fillId="7" borderId="82" applyNumberFormat="0" applyAlignment="0" applyProtection="0"/>
    <xf numFmtId="0" fontId="28" fillId="7" borderId="82" applyNumberFormat="0" applyAlignment="0" applyProtection="0"/>
    <xf numFmtId="0" fontId="28" fillId="7" borderId="82" applyNumberFormat="0" applyAlignment="0" applyProtection="0"/>
    <xf numFmtId="0" fontId="32" fillId="21" borderId="80" applyNumberFormat="0" applyAlignment="0" applyProtection="0"/>
    <xf numFmtId="0" fontId="34" fillId="0" borderId="86" applyNumberFormat="0" applyFill="0" applyAlignment="0" applyProtection="0"/>
    <xf numFmtId="0" fontId="28" fillId="7" borderId="82" applyNumberFormat="0" applyAlignment="0" applyProtection="0"/>
    <xf numFmtId="0" fontId="8" fillId="24" borderId="79" applyNumberFormat="0" applyFont="0" applyAlignment="0" applyProtection="0"/>
    <xf numFmtId="0" fontId="34" fillId="0" borderId="81" applyNumberFormat="0" applyFill="0" applyAlignment="0" applyProtection="0"/>
    <xf numFmtId="0" fontId="21" fillId="21" borderId="82" applyNumberFormat="0" applyAlignment="0" applyProtection="0"/>
    <xf numFmtId="0" fontId="28" fillId="7" borderId="82" applyNumberFormat="0" applyAlignment="0" applyProtection="0"/>
    <xf numFmtId="0" fontId="34" fillId="0" borderId="86" applyNumberFormat="0" applyFill="0" applyAlignment="0" applyProtection="0"/>
    <xf numFmtId="0" fontId="34" fillId="0" borderId="81" applyNumberFormat="0" applyFill="0" applyAlignment="0" applyProtection="0"/>
    <xf numFmtId="0" fontId="34" fillId="0" borderId="81" applyNumberFormat="0" applyFill="0" applyAlignment="0" applyProtection="0"/>
    <xf numFmtId="0" fontId="8" fillId="24" borderId="84" applyNumberFormat="0" applyFont="0" applyAlignment="0" applyProtection="0"/>
    <xf numFmtId="0" fontId="32" fillId="21" borderId="80" applyNumberFormat="0" applyAlignment="0" applyProtection="0"/>
    <xf numFmtId="0" fontId="21" fillId="21" borderId="82" applyNumberFormat="0" applyAlignment="0" applyProtection="0"/>
    <xf numFmtId="0" fontId="21" fillId="21" borderId="82" applyNumberFormat="0" applyAlignment="0" applyProtection="0"/>
    <xf numFmtId="0" fontId="21" fillId="21" borderId="82" applyNumberFormat="0" applyAlignment="0" applyProtection="0"/>
    <xf numFmtId="0" fontId="8" fillId="24" borderId="79" applyNumberFormat="0" applyFont="0" applyAlignment="0" applyProtection="0"/>
    <xf numFmtId="0" fontId="21" fillId="21" borderId="82" applyNumberFormat="0" applyAlignment="0" applyProtection="0"/>
    <xf numFmtId="0" fontId="21" fillId="21" borderId="82" applyNumberFormat="0" applyAlignment="0" applyProtection="0"/>
    <xf numFmtId="0" fontId="21" fillId="21" borderId="82" applyNumberFormat="0" applyAlignment="0" applyProtection="0"/>
    <xf numFmtId="0" fontId="32" fillId="21" borderId="85" applyNumberFormat="0" applyAlignment="0" applyProtection="0"/>
    <xf numFmtId="0" fontId="28" fillId="7" borderId="82" applyNumberFormat="0" applyAlignment="0" applyProtection="0"/>
    <xf numFmtId="0" fontId="34" fillId="0" borderId="81" applyNumberFormat="0" applyFill="0" applyAlignment="0" applyProtection="0"/>
    <xf numFmtId="0" fontId="34" fillId="0" borderId="81" applyNumberFormat="0" applyFill="0" applyAlignment="0" applyProtection="0"/>
    <xf numFmtId="0" fontId="8" fillId="24" borderId="79" applyNumberFormat="0" applyFont="0" applyAlignment="0" applyProtection="0"/>
    <xf numFmtId="0" fontId="21" fillId="21" borderId="82" applyNumberFormat="0" applyAlignment="0" applyProtection="0"/>
    <xf numFmtId="0" fontId="34" fillId="0" borderId="81" applyNumberFormat="0" applyFill="0" applyAlignment="0" applyProtection="0"/>
    <xf numFmtId="0" fontId="32" fillId="21" borderId="80" applyNumberFormat="0" applyAlignment="0" applyProtection="0"/>
    <xf numFmtId="0" fontId="32" fillId="21" borderId="85" applyNumberFormat="0" applyAlignment="0" applyProtection="0"/>
    <xf numFmtId="0" fontId="8" fillId="24" borderId="84" applyNumberFormat="0" applyFont="0" applyAlignment="0" applyProtection="0"/>
    <xf numFmtId="0" fontId="34" fillId="0" borderId="86" applyNumberFormat="0" applyFill="0" applyAlignment="0" applyProtection="0"/>
    <xf numFmtId="0" fontId="8" fillId="24" borderId="84" applyNumberFormat="0" applyFont="0" applyAlignment="0" applyProtection="0"/>
    <xf numFmtId="0" fontId="34" fillId="0" borderId="86" applyNumberFormat="0" applyFill="0" applyAlignment="0" applyProtection="0"/>
    <xf numFmtId="0" fontId="32" fillId="21" borderId="85" applyNumberFormat="0" applyAlignment="0" applyProtection="0"/>
    <xf numFmtId="0" fontId="8" fillId="24" borderId="88" applyNumberFormat="0" applyFont="0" applyAlignment="0" applyProtection="0"/>
    <xf numFmtId="0" fontId="21" fillId="21" borderId="87" applyNumberFormat="0" applyAlignment="0" applyProtection="0"/>
    <xf numFmtId="0" fontId="8" fillId="24" borderId="88" applyNumberFormat="0" applyFont="0" applyAlignment="0" applyProtection="0"/>
    <xf numFmtId="0" fontId="28" fillId="7" borderId="87" applyNumberFormat="0" applyAlignment="0" applyProtection="0"/>
    <xf numFmtId="0" fontId="32" fillId="21" borderId="89" applyNumberFormat="0" applyAlignment="0" applyProtection="0"/>
    <xf numFmtId="0" fontId="28" fillId="7" borderId="87" applyNumberFormat="0" applyAlignment="0" applyProtection="0"/>
    <xf numFmtId="0" fontId="21" fillId="21" borderId="87" applyNumberFormat="0" applyAlignment="0" applyProtection="0"/>
    <xf numFmtId="0" fontId="21" fillId="21" borderId="87" applyNumberFormat="0" applyAlignment="0" applyProtection="0"/>
    <xf numFmtId="0" fontId="21" fillId="21" borderId="87" applyNumberFormat="0" applyAlignment="0" applyProtection="0"/>
    <xf numFmtId="0" fontId="8" fillId="24" borderId="88" applyNumberFormat="0" applyFont="0" applyAlignment="0" applyProtection="0"/>
    <xf numFmtId="0" fontId="34" fillId="0" borderId="90" applyNumberFormat="0" applyFill="0" applyAlignment="0" applyProtection="0"/>
    <xf numFmtId="0" fontId="21" fillId="21" borderId="87" applyNumberFormat="0" applyAlignment="0" applyProtection="0"/>
    <xf numFmtId="0" fontId="21" fillId="21" borderId="87" applyNumberFormat="0" applyAlignment="0" applyProtection="0"/>
    <xf numFmtId="0" fontId="21" fillId="21" borderId="87" applyNumberFormat="0" applyAlignment="0" applyProtection="0"/>
    <xf numFmtId="0" fontId="32" fillId="21" borderId="89" applyNumberFormat="0" applyAlignment="0" applyProtection="0"/>
    <xf numFmtId="0" fontId="2" fillId="0" borderId="0"/>
    <xf numFmtId="0" fontId="21" fillId="21" borderId="87" applyNumberFormat="0" applyAlignment="0" applyProtection="0"/>
    <xf numFmtId="0" fontId="28" fillId="7" borderId="87" applyNumberFormat="0" applyAlignment="0" applyProtection="0"/>
    <xf numFmtId="0" fontId="32" fillId="21" borderId="89" applyNumberFormat="0" applyAlignment="0" applyProtection="0"/>
    <xf numFmtId="0" fontId="2" fillId="34" borderId="23" applyNumberFormat="0" applyFont="0" applyAlignment="0" applyProtection="0"/>
    <xf numFmtId="0" fontId="32" fillId="21" borderId="89" applyNumberFormat="0" applyAlignment="0" applyProtection="0"/>
    <xf numFmtId="0" fontId="2" fillId="36" borderId="0" applyNumberFormat="0" applyBorder="0" applyAlignment="0" applyProtection="0"/>
    <xf numFmtId="0" fontId="2" fillId="37" borderId="0" applyNumberFormat="0" applyBorder="0" applyAlignment="0" applyProtection="0"/>
    <xf numFmtId="0" fontId="28" fillId="7" borderId="87" applyNumberFormat="0" applyAlignment="0" applyProtection="0"/>
    <xf numFmtId="0" fontId="2" fillId="40" borderId="0" applyNumberFormat="0" applyBorder="0" applyAlignment="0" applyProtection="0"/>
    <xf numFmtId="0" fontId="2" fillId="41" borderId="0" applyNumberFormat="0" applyBorder="0" applyAlignment="0" applyProtection="0"/>
    <xf numFmtId="0" fontId="28" fillId="7" borderId="87" applyNumberFormat="0" applyAlignment="0" applyProtection="0"/>
    <xf numFmtId="0" fontId="2" fillId="44" borderId="0" applyNumberFormat="0" applyBorder="0" applyAlignment="0" applyProtection="0"/>
    <xf numFmtId="0" fontId="2" fillId="45" borderId="0" applyNumberFormat="0" applyBorder="0" applyAlignment="0" applyProtection="0"/>
    <xf numFmtId="0" fontId="8" fillId="24" borderId="88" applyNumberFormat="0" applyFont="0" applyAlignment="0" applyProtection="0"/>
    <xf numFmtId="0" fontId="2" fillId="48" borderId="0" applyNumberFormat="0" applyBorder="0" applyAlignment="0" applyProtection="0"/>
    <xf numFmtId="0" fontId="2" fillId="49" borderId="0" applyNumberFormat="0" applyBorder="0" applyAlignment="0" applyProtection="0"/>
    <xf numFmtId="0" fontId="34" fillId="0" borderId="90" applyNumberFormat="0" applyFill="0" applyAlignment="0" applyProtection="0"/>
    <xf numFmtId="0" fontId="2" fillId="52" borderId="0" applyNumberFormat="0" applyBorder="0" applyAlignment="0" applyProtection="0"/>
    <xf numFmtId="0" fontId="2" fillId="53" borderId="0" applyNumberFormat="0" applyBorder="0" applyAlignment="0" applyProtection="0"/>
    <xf numFmtId="0" fontId="28" fillId="7" borderId="87" applyNumberFormat="0" applyAlignment="0" applyProtection="0"/>
    <xf numFmtId="0" fontId="2" fillId="56" borderId="0" applyNumberFormat="0" applyBorder="0" applyAlignment="0" applyProtection="0"/>
    <xf numFmtId="0" fontId="2" fillId="57" borderId="0" applyNumberFormat="0" applyBorder="0" applyAlignment="0" applyProtection="0"/>
    <xf numFmtId="0" fontId="21" fillId="21" borderId="87" applyNumberFormat="0" applyAlignment="0" applyProtection="0"/>
    <xf numFmtId="0" fontId="2" fillId="0" borderId="0"/>
    <xf numFmtId="0" fontId="8" fillId="24" borderId="88" applyNumberFormat="0" applyFont="0" applyAlignment="0" applyProtection="0"/>
    <xf numFmtId="0" fontId="21" fillId="21" borderId="87" applyNumberFormat="0" applyAlignment="0" applyProtection="0"/>
    <xf numFmtId="0" fontId="34" fillId="0" borderId="90" applyNumberFormat="0" applyFill="0" applyAlignment="0" applyProtection="0"/>
    <xf numFmtId="0" fontId="34" fillId="0" borderId="90" applyNumberFormat="0" applyFill="0" applyAlignment="0" applyProtection="0"/>
    <xf numFmtId="0" fontId="21" fillId="21" borderId="87" applyNumberFormat="0" applyAlignment="0" applyProtection="0"/>
    <xf numFmtId="0" fontId="28" fillId="7" borderId="87" applyNumberFormat="0" applyAlignment="0" applyProtection="0"/>
    <xf numFmtId="0" fontId="34" fillId="0" borderId="90" applyNumberFormat="0" applyFill="0" applyAlignment="0" applyProtection="0"/>
    <xf numFmtId="0" fontId="8" fillId="24" borderId="88" applyNumberFormat="0" applyFont="0" applyAlignment="0" applyProtection="0"/>
    <xf numFmtId="0" fontId="8" fillId="24" borderId="88" applyNumberFormat="0" applyFont="0" applyAlignment="0" applyProtection="0"/>
    <xf numFmtId="0" fontId="28" fillId="7" borderId="87" applyNumberFormat="0" applyAlignment="0" applyProtection="0"/>
    <xf numFmtId="0" fontId="32" fillId="21" borderId="89" applyNumberFormat="0" applyAlignment="0" applyProtection="0"/>
    <xf numFmtId="0" fontId="8" fillId="24" borderId="88" applyNumberFormat="0" applyFont="0" applyAlignment="0" applyProtection="0"/>
    <xf numFmtId="0" fontId="8" fillId="24" borderId="88" applyNumberFormat="0" applyFont="0" applyAlignment="0" applyProtection="0"/>
    <xf numFmtId="0" fontId="34" fillId="0" borderId="90" applyNumberFormat="0" applyFill="0" applyAlignment="0" applyProtection="0"/>
    <xf numFmtId="0" fontId="21" fillId="21" borderId="87" applyNumberFormat="0" applyAlignment="0" applyProtection="0"/>
    <xf numFmtId="0" fontId="28" fillId="7" borderId="87" applyNumberFormat="0" applyAlignment="0" applyProtection="0"/>
    <xf numFmtId="0" fontId="2" fillId="0" borderId="0"/>
    <xf numFmtId="0" fontId="2" fillId="0" borderId="0"/>
    <xf numFmtId="0" fontId="8" fillId="24" borderId="88" applyNumberFormat="0" applyFont="0" applyAlignment="0" applyProtection="0"/>
    <xf numFmtId="0" fontId="2" fillId="34" borderId="23" applyNumberFormat="0" applyFont="0" applyAlignment="0" applyProtection="0"/>
    <xf numFmtId="0" fontId="8" fillId="24" borderId="88" applyNumberFormat="0" applyFont="0" applyAlignment="0" applyProtection="0"/>
    <xf numFmtId="0" fontId="34" fillId="0" borderId="90" applyNumberFormat="0" applyFill="0" applyAlignment="0" applyProtection="0"/>
    <xf numFmtId="0" fontId="2" fillId="0" borderId="0"/>
    <xf numFmtId="0" fontId="34" fillId="0" borderId="90" applyNumberFormat="0" applyFill="0" applyAlignment="0" applyProtection="0"/>
    <xf numFmtId="0" fontId="2" fillId="0" borderId="0"/>
    <xf numFmtId="0" fontId="2" fillId="34" borderId="23" applyNumberFormat="0" applyFont="0" applyAlignment="0" applyProtection="0"/>
    <xf numFmtId="0" fontId="32" fillId="21" borderId="89" applyNumberForma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34" fillId="0" borderId="90" applyNumberFormat="0" applyFill="0" applyAlignment="0" applyProtection="0"/>
    <xf numFmtId="0" fontId="34" fillId="0" borderId="90" applyNumberFormat="0" applyFill="0" applyAlignment="0" applyProtection="0"/>
    <xf numFmtId="0" fontId="34" fillId="0" borderId="90" applyNumberFormat="0" applyFill="0" applyAlignment="0" applyProtection="0"/>
    <xf numFmtId="0" fontId="28" fillId="7" borderId="87" applyNumberFormat="0" applyAlignment="0" applyProtection="0"/>
    <xf numFmtId="0" fontId="32" fillId="21" borderId="89" applyNumberFormat="0" applyAlignment="0" applyProtection="0"/>
    <xf numFmtId="0" fontId="32" fillId="21" borderId="89" applyNumberFormat="0" applyAlignment="0" applyProtection="0"/>
    <xf numFmtId="0" fontId="8" fillId="24" borderId="88" applyNumberFormat="0" applyFont="0" applyAlignment="0" applyProtection="0"/>
    <xf numFmtId="0" fontId="32" fillId="21" borderId="89" applyNumberFormat="0" applyAlignment="0" applyProtection="0"/>
    <xf numFmtId="0" fontId="34" fillId="0" borderId="90" applyNumberFormat="0" applyFill="0" applyAlignment="0" applyProtection="0"/>
    <xf numFmtId="0" fontId="8" fillId="24" borderId="88" applyNumberFormat="0" applyFont="0" applyAlignment="0" applyProtection="0"/>
    <xf numFmtId="0" fontId="21" fillId="21" borderId="87" applyNumberFormat="0" applyAlignment="0" applyProtection="0"/>
    <xf numFmtId="0" fontId="21" fillId="21" borderId="87" applyNumberFormat="0" applyAlignment="0" applyProtection="0"/>
    <xf numFmtId="0" fontId="21" fillId="21" borderId="87" applyNumberFormat="0" applyAlignment="0" applyProtection="0"/>
    <xf numFmtId="0" fontId="21" fillId="21" borderId="87" applyNumberFormat="0" applyAlignment="0" applyProtection="0"/>
    <xf numFmtId="0" fontId="28" fillId="7" borderId="87" applyNumberFormat="0" applyAlignment="0" applyProtection="0"/>
    <xf numFmtId="0" fontId="32" fillId="21" borderId="89" applyNumberFormat="0" applyAlignment="0" applyProtection="0"/>
    <xf numFmtId="0" fontId="8" fillId="24" borderId="88" applyNumberFormat="0" applyFont="0" applyAlignment="0" applyProtection="0"/>
    <xf numFmtId="0" fontId="34" fillId="0" borderId="90" applyNumberFormat="0" applyFill="0" applyAlignment="0" applyProtection="0"/>
    <xf numFmtId="0" fontId="34" fillId="0" borderId="90" applyNumberFormat="0" applyFill="0" applyAlignment="0" applyProtection="0"/>
    <xf numFmtId="0" fontId="21" fillId="21" borderId="87" applyNumberFormat="0" applyAlignment="0" applyProtection="0"/>
    <xf numFmtId="0" fontId="21" fillId="21" borderId="87" applyNumberFormat="0" applyAlignment="0" applyProtection="0"/>
    <xf numFmtId="0" fontId="34" fillId="0" borderId="90" applyNumberFormat="0" applyFill="0" applyAlignment="0" applyProtection="0"/>
    <xf numFmtId="0" fontId="34" fillId="0" borderId="90" applyNumberFormat="0" applyFill="0" applyAlignment="0" applyProtection="0"/>
    <xf numFmtId="0" fontId="8" fillId="24" borderId="88" applyNumberFormat="0" applyFont="0" applyAlignment="0" applyProtection="0"/>
    <xf numFmtId="0" fontId="28" fillId="7" borderId="87" applyNumberFormat="0" applyAlignment="0" applyProtection="0"/>
    <xf numFmtId="0" fontId="8" fillId="24" borderId="84"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8" fillId="24" borderId="84" applyNumberFormat="0" applyFont="0" applyAlignment="0" applyProtection="0"/>
    <xf numFmtId="0" fontId="2" fillId="34" borderId="23"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8" fillId="24" borderId="84"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32" fillId="21" borderId="85" applyNumberFormat="0" applyAlignment="0" applyProtection="0"/>
    <xf numFmtId="0" fontId="34" fillId="0" borderId="86" applyNumberFormat="0" applyFill="0" applyAlignment="0" applyProtection="0"/>
    <xf numFmtId="0" fontId="34" fillId="0" borderId="86" applyNumberFormat="0" applyFill="0" applyAlignment="0" applyProtection="0"/>
    <xf numFmtId="0" fontId="32" fillId="21" borderId="85" applyNumberFormat="0" applyAlignment="0" applyProtection="0"/>
    <xf numFmtId="0" fontId="8" fillId="24" borderId="88" applyNumberFormat="0" applyFont="0" applyAlignment="0" applyProtection="0"/>
    <xf numFmtId="0" fontId="8" fillId="24" borderId="84" applyNumberFormat="0" applyFont="0" applyAlignment="0" applyProtection="0"/>
    <xf numFmtId="0" fontId="8" fillId="24" borderId="84" applyNumberFormat="0" applyFont="0" applyAlignment="0" applyProtection="0"/>
    <xf numFmtId="0" fontId="32" fillId="21" borderId="89" applyNumberFormat="0" applyAlignment="0" applyProtection="0"/>
    <xf numFmtId="0" fontId="8" fillId="24" borderId="84" applyNumberFormat="0" applyFont="0" applyAlignment="0" applyProtection="0"/>
    <xf numFmtId="0" fontId="8" fillId="24" borderId="88"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8" fillId="24" borderId="84" applyNumberFormat="0" applyFont="0" applyAlignment="0" applyProtection="0"/>
    <xf numFmtId="0" fontId="28" fillId="7" borderId="87" applyNumberFormat="0" applyAlignment="0" applyProtection="0"/>
    <xf numFmtId="0" fontId="32" fillId="21" borderId="85" applyNumberFormat="0" applyAlignment="0" applyProtection="0"/>
    <xf numFmtId="0" fontId="34" fillId="0" borderId="86" applyNumberFormat="0" applyFill="0" applyAlignment="0" applyProtection="0"/>
    <xf numFmtId="0" fontId="34" fillId="0" borderId="86" applyNumberFormat="0" applyFill="0" applyAlignment="0" applyProtection="0"/>
    <xf numFmtId="0" fontId="32" fillId="21" borderId="85" applyNumberFormat="0" applyAlignment="0" applyProtection="0"/>
    <xf numFmtId="0" fontId="28" fillId="7" borderId="87" applyNumberFormat="0" applyAlignment="0" applyProtection="0"/>
    <xf numFmtId="0" fontId="8" fillId="24" borderId="84" applyNumberFormat="0" applyFont="0" applyAlignment="0" applyProtection="0"/>
    <xf numFmtId="0" fontId="8" fillId="24" borderId="84"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28" fillId="7" borderId="87" applyNumberFormat="0" applyAlignment="0" applyProtection="0"/>
    <xf numFmtId="0" fontId="32" fillId="21" borderId="89" applyNumberFormat="0" applyAlignment="0" applyProtection="0"/>
    <xf numFmtId="0" fontId="34" fillId="0" borderId="90" applyNumberFormat="0" applyFill="0" applyAlignment="0" applyProtection="0"/>
    <xf numFmtId="0" fontId="8" fillId="24" borderId="88" applyNumberFormat="0" applyFont="0" applyAlignment="0" applyProtection="0"/>
    <xf numFmtId="0" fontId="32" fillId="21" borderId="89" applyNumberFormat="0" applyAlignment="0" applyProtection="0"/>
    <xf numFmtId="0" fontId="32" fillId="21" borderId="89" applyNumberFormat="0" applyAlignment="0" applyProtection="0"/>
    <xf numFmtId="0" fontId="28" fillId="7" borderId="87" applyNumberFormat="0" applyAlignment="0" applyProtection="0"/>
    <xf numFmtId="0" fontId="32" fillId="21" borderId="89" applyNumberFormat="0" applyAlignment="0" applyProtection="0"/>
    <xf numFmtId="0" fontId="32" fillId="21" borderId="89" applyNumberFormat="0" applyAlignment="0" applyProtection="0"/>
    <xf numFmtId="0" fontId="32" fillId="21" borderId="89" applyNumberFormat="0" applyAlignment="0" applyProtection="0"/>
    <xf numFmtId="0" fontId="28" fillId="7" borderId="87" applyNumberFormat="0" applyAlignment="0" applyProtection="0"/>
    <xf numFmtId="0" fontId="32" fillId="21" borderId="89" applyNumberFormat="0" applyAlignment="0" applyProtection="0"/>
    <xf numFmtId="0" fontId="28" fillId="7" borderId="87" applyNumberFormat="0" applyAlignment="0" applyProtection="0"/>
    <xf numFmtId="0" fontId="8" fillId="24" borderId="84" applyNumberFormat="0" applyFont="0" applyAlignment="0" applyProtection="0"/>
    <xf numFmtId="0" fontId="32" fillId="21" borderId="85" applyNumberFormat="0" applyAlignment="0" applyProtection="0"/>
    <xf numFmtId="0" fontId="34" fillId="0" borderId="86" applyNumberFormat="0" applyFill="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34" fillId="0" borderId="90" applyNumberFormat="0" applyFill="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8" fillId="24" borderId="88" applyNumberFormat="0" applyFont="0" applyAlignment="0" applyProtection="0"/>
    <xf numFmtId="0" fontId="28" fillId="7" borderId="87" applyNumberFormat="0" applyAlignment="0" applyProtection="0"/>
    <xf numFmtId="0" fontId="21" fillId="21" borderId="87" applyNumberFormat="0" applyAlignment="0" applyProtection="0"/>
    <xf numFmtId="0" fontId="32" fillId="21" borderId="89" applyNumberFormat="0" applyAlignment="0" applyProtection="0"/>
    <xf numFmtId="0" fontId="34" fillId="0" borderId="90" applyNumberFormat="0" applyFill="0" applyAlignment="0" applyProtection="0"/>
    <xf numFmtId="0" fontId="32" fillId="21" borderId="89" applyNumberFormat="0" applyAlignment="0" applyProtection="0"/>
    <xf numFmtId="0" fontId="34" fillId="0" borderId="90" applyNumberFormat="0" applyFill="0" applyAlignment="0" applyProtection="0"/>
    <xf numFmtId="0" fontId="34" fillId="0" borderId="90" applyNumberFormat="0" applyFill="0" applyAlignment="0" applyProtection="0"/>
    <xf numFmtId="0" fontId="32" fillId="21" borderId="89" applyNumberFormat="0" applyAlignment="0" applyProtection="0"/>
    <xf numFmtId="0" fontId="21" fillId="21" borderId="87" applyNumberFormat="0" applyAlignment="0" applyProtection="0"/>
    <xf numFmtId="0" fontId="28" fillId="7" borderId="87" applyNumberFormat="0" applyAlignment="0" applyProtection="0"/>
    <xf numFmtId="0" fontId="8" fillId="24" borderId="88" applyNumberFormat="0" applyFont="0" applyAlignment="0" applyProtection="0"/>
    <xf numFmtId="0" fontId="8" fillId="24" borderId="88" applyNumberFormat="0" applyFont="0" applyAlignment="0" applyProtection="0"/>
    <xf numFmtId="0" fontId="28" fillId="7" borderId="87" applyNumberFormat="0" applyAlignment="0" applyProtection="0"/>
    <xf numFmtId="0" fontId="21" fillId="21" borderId="87" applyNumberFormat="0" applyAlignment="0" applyProtection="0"/>
    <xf numFmtId="0" fontId="8" fillId="24" borderId="88" applyNumberFormat="0" applyFont="0" applyAlignment="0" applyProtection="0"/>
    <xf numFmtId="0" fontId="28" fillId="7" borderId="87" applyNumberFormat="0" applyAlignment="0" applyProtection="0"/>
    <xf numFmtId="0" fontId="21" fillId="21" borderId="87" applyNumberFormat="0" applyAlignment="0" applyProtection="0"/>
    <xf numFmtId="0" fontId="32" fillId="21" borderId="89" applyNumberFormat="0" applyAlignment="0" applyProtection="0"/>
    <xf numFmtId="0" fontId="34" fillId="0" borderId="90" applyNumberFormat="0" applyFill="0" applyAlignment="0" applyProtection="0"/>
    <xf numFmtId="0" fontId="8" fillId="24" borderId="88" applyNumberFormat="0" applyFont="0" applyAlignment="0" applyProtection="0"/>
    <xf numFmtId="0" fontId="28" fillId="7" borderId="87" applyNumberFormat="0" applyAlignment="0" applyProtection="0"/>
    <xf numFmtId="0" fontId="21" fillId="21" borderId="87" applyNumberFormat="0" applyAlignment="0" applyProtection="0"/>
    <xf numFmtId="0" fontId="32" fillId="21" borderId="89" applyNumberFormat="0" applyAlignment="0" applyProtection="0"/>
    <xf numFmtId="0" fontId="34" fillId="0" borderId="90" applyNumberFormat="0" applyFill="0" applyAlignment="0" applyProtection="0"/>
    <xf numFmtId="0" fontId="34" fillId="0" borderId="90" applyNumberFormat="0" applyFill="0" applyAlignment="0" applyProtection="0"/>
    <xf numFmtId="0" fontId="32" fillId="21" borderId="89" applyNumberFormat="0" applyAlignment="0" applyProtection="0"/>
    <xf numFmtId="0" fontId="21" fillId="21" borderId="87" applyNumberFormat="0" applyAlignment="0" applyProtection="0"/>
    <xf numFmtId="0" fontId="28" fillId="7" borderId="87" applyNumberFormat="0" applyAlignment="0" applyProtection="0"/>
    <xf numFmtId="0" fontId="8" fillId="24" borderId="88" applyNumberFormat="0" applyFont="0" applyAlignment="0" applyProtection="0"/>
    <xf numFmtId="0" fontId="8" fillId="24" borderId="88" applyNumberFormat="0" applyFont="0" applyAlignment="0" applyProtection="0"/>
    <xf numFmtId="0" fontId="28" fillId="7" borderId="87" applyNumberFormat="0" applyAlignment="0" applyProtection="0"/>
    <xf numFmtId="0" fontId="21" fillId="21" borderId="87" applyNumberFormat="0" applyAlignment="0" applyProtection="0"/>
    <xf numFmtId="0" fontId="32" fillId="21" borderId="89" applyNumberFormat="0" applyAlignment="0" applyProtection="0"/>
    <xf numFmtId="0" fontId="34" fillId="0" borderId="90" applyNumberFormat="0" applyFill="0" applyAlignment="0" applyProtection="0"/>
    <xf numFmtId="0" fontId="21" fillId="21" borderId="87" applyNumberFormat="0" applyAlignment="0" applyProtection="0"/>
    <xf numFmtId="0" fontId="28" fillId="7" borderId="87" applyNumberFormat="0" applyAlignment="0" applyProtection="0"/>
    <xf numFmtId="0" fontId="8" fillId="24" borderId="88" applyNumberFormat="0" applyFont="0" applyAlignment="0" applyProtection="0"/>
    <xf numFmtId="0" fontId="32" fillId="21" borderId="89" applyNumberFormat="0" applyAlignment="0" applyProtection="0"/>
    <xf numFmtId="0" fontId="34" fillId="0" borderId="90" applyNumberFormat="0" applyFill="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cellStyleXfs>
  <cellXfs count="735">
    <xf numFmtId="0" fontId="0" fillId="0" borderId="0" xfId="0"/>
    <xf numFmtId="170" fontId="39" fillId="26" borderId="0" xfId="29" applyNumberFormat="1" applyFont="1" applyFill="1" applyBorder="1"/>
    <xf numFmtId="0" fontId="10" fillId="26" borderId="0" xfId="0" applyFont="1" applyFill="1"/>
    <xf numFmtId="0" fontId="10" fillId="26" borderId="0" xfId="0" applyFont="1" applyFill="1" applyAlignment="1">
      <alignment horizontal="center" vertical="justify"/>
    </xf>
    <xf numFmtId="9" fontId="39" fillId="26" borderId="0" xfId="29" applyNumberFormat="1" applyFont="1" applyFill="1" applyBorder="1"/>
    <xf numFmtId="0" fontId="10" fillId="26" borderId="0" xfId="53" applyFont="1" applyFill="1"/>
    <xf numFmtId="0" fontId="39" fillId="26" borderId="0" xfId="53" applyFont="1" applyFill="1"/>
    <xf numFmtId="0" fontId="42" fillId="26" borderId="0" xfId="53" applyFont="1" applyFill="1"/>
    <xf numFmtId="0" fontId="10" fillId="26" borderId="0" xfId="53" applyFont="1" applyFill="1" applyAlignment="1">
      <alignment vertical="center"/>
    </xf>
    <xf numFmtId="0" fontId="10" fillId="26" borderId="0" xfId="53" applyFont="1" applyFill="1" applyAlignment="1">
      <alignment horizontal="right"/>
    </xf>
    <xf numFmtId="0" fontId="10" fillId="0" borderId="0" xfId="55" applyFont="1"/>
    <xf numFmtId="38" fontId="13" fillId="0" borderId="0" xfId="56" applyNumberFormat="1" applyFont="1" applyFill="1"/>
    <xf numFmtId="0" fontId="10" fillId="26" borderId="0" xfId="55" applyFont="1" applyFill="1"/>
    <xf numFmtId="0" fontId="10" fillId="0" borderId="0" xfId="55" applyFont="1" applyAlignment="1">
      <alignment horizontal="center"/>
    </xf>
    <xf numFmtId="0" fontId="10" fillId="0" borderId="0" xfId="55" applyFont="1" applyAlignment="1">
      <alignment vertical="center"/>
    </xf>
    <xf numFmtId="0" fontId="15" fillId="0" borderId="0" xfId="55" applyFont="1" applyAlignment="1">
      <alignment vertical="center" wrapText="1"/>
    </xf>
    <xf numFmtId="0" fontId="11" fillId="0" borderId="0" xfId="55" applyFont="1" applyAlignment="1">
      <alignment vertical="center"/>
    </xf>
    <xf numFmtId="0" fontId="12" fillId="0" borderId="0" xfId="55" applyFont="1" applyAlignment="1">
      <alignment vertical="center" wrapText="1"/>
    </xf>
    <xf numFmtId="4" fontId="10" fillId="0" borderId="0" xfId="55" applyNumberFormat="1" applyFont="1" applyAlignment="1">
      <alignment vertical="center"/>
    </xf>
    <xf numFmtId="4" fontId="11" fillId="0" borderId="0" xfId="55" applyNumberFormat="1" applyFont="1" applyAlignment="1">
      <alignment vertical="center"/>
    </xf>
    <xf numFmtId="40" fontId="11" fillId="0" borderId="0" xfId="55" applyNumberFormat="1" applyFont="1" applyAlignment="1">
      <alignment vertical="center"/>
    </xf>
    <xf numFmtId="0" fontId="10" fillId="26" borderId="0" xfId="55" applyFont="1" applyFill="1" applyAlignment="1">
      <alignment horizontal="center"/>
    </xf>
    <xf numFmtId="0" fontId="10" fillId="25" borderId="0" xfId="55" applyFont="1" applyFill="1"/>
    <xf numFmtId="38" fontId="10" fillId="25" borderId="0" xfId="55" applyNumberFormat="1" applyFont="1" applyFill="1"/>
    <xf numFmtId="0" fontId="13" fillId="25" borderId="0" xfId="55" applyFont="1" applyFill="1" applyAlignment="1">
      <alignment vertical="center"/>
    </xf>
    <xf numFmtId="0" fontId="10" fillId="26" borderId="0" xfId="55" applyFont="1" applyFill="1" applyAlignment="1">
      <alignment vertical="center"/>
    </xf>
    <xf numFmtId="0" fontId="10" fillId="25" borderId="0" xfId="55" applyFont="1" applyFill="1" applyAlignment="1">
      <alignment vertical="center" wrapText="1"/>
    </xf>
    <xf numFmtId="38" fontId="13" fillId="26" borderId="0" xfId="56" applyNumberFormat="1" applyFont="1" applyFill="1"/>
    <xf numFmtId="0" fontId="39" fillId="26" borderId="0" xfId="55" applyFont="1" applyFill="1"/>
    <xf numFmtId="0" fontId="43" fillId="26" borderId="11" xfId="55" applyFont="1" applyFill="1" applyBorder="1"/>
    <xf numFmtId="164" fontId="39" fillId="26" borderId="11" xfId="55" applyNumberFormat="1" applyFont="1" applyFill="1" applyBorder="1"/>
    <xf numFmtId="0" fontId="39" fillId="26" borderId="11" xfId="55" applyFont="1" applyFill="1" applyBorder="1"/>
    <xf numFmtId="164" fontId="40" fillId="26" borderId="11" xfId="55" applyNumberFormat="1" applyFont="1" applyFill="1" applyBorder="1" applyAlignment="1">
      <alignment horizontal="center" vertical="center" wrapText="1"/>
    </xf>
    <xf numFmtId="164" fontId="40" fillId="26" borderId="11" xfId="55" applyNumberFormat="1" applyFont="1" applyFill="1" applyBorder="1" applyAlignment="1">
      <alignment horizontal="right" vertical="center" wrapText="1"/>
    </xf>
    <xf numFmtId="0" fontId="40" fillId="26" borderId="0" xfId="55" applyFont="1" applyFill="1" applyAlignment="1">
      <alignment horizontal="right" vertical="center"/>
    </xf>
    <xf numFmtId="0" fontId="39" fillId="26" borderId="0" xfId="55" applyFont="1" applyFill="1" applyAlignment="1">
      <alignment horizontal="right" vertical="center"/>
    </xf>
    <xf numFmtId="169" fontId="39" fillId="26" borderId="0" xfId="55" applyNumberFormat="1" applyFont="1" applyFill="1" applyAlignment="1">
      <alignment vertical="center"/>
    </xf>
    <xf numFmtId="0" fontId="44" fillId="26" borderId="0" xfId="55" applyFont="1" applyFill="1" applyAlignment="1">
      <alignment horizontal="right" vertical="center"/>
    </xf>
    <xf numFmtId="0" fontId="40" fillId="26" borderId="13" xfId="55" applyFont="1" applyFill="1" applyBorder="1" applyAlignment="1">
      <alignment horizontal="right" vertical="center"/>
    </xf>
    <xf numFmtId="0" fontId="39" fillId="26" borderId="0" xfId="55" applyFont="1" applyFill="1" applyAlignment="1">
      <alignment vertical="center"/>
    </xf>
    <xf numFmtId="0" fontId="44" fillId="26" borderId="13" xfId="55" applyFont="1" applyFill="1" applyBorder="1" applyAlignment="1">
      <alignment horizontal="right" vertical="center"/>
    </xf>
    <xf numFmtId="171" fontId="40" fillId="26" borderId="0" xfId="55" applyNumberFormat="1" applyFont="1" applyFill="1" applyAlignment="1">
      <alignment horizontal="center" vertical="center"/>
    </xf>
    <xf numFmtId="38" fontId="42" fillId="26" borderId="0" xfId="55" applyNumberFormat="1" applyFont="1" applyFill="1" applyAlignment="1">
      <alignment horizontal="right"/>
    </xf>
    <xf numFmtId="0" fontId="45" fillId="26" borderId="0" xfId="55" applyFont="1" applyFill="1" applyAlignment="1">
      <alignment vertical="top"/>
    </xf>
    <xf numFmtId="164" fontId="39" fillId="26" borderId="0" xfId="55" applyNumberFormat="1" applyFont="1" applyFill="1" applyAlignment="1">
      <alignment vertical="top"/>
    </xf>
    <xf numFmtId="0" fontId="39" fillId="26" borderId="0" xfId="55" applyFont="1" applyFill="1" applyAlignment="1">
      <alignment vertical="top"/>
    </xf>
    <xf numFmtId="0" fontId="40" fillId="26" borderId="0" xfId="55" applyFont="1" applyFill="1" applyAlignment="1">
      <alignment horizontal="right" vertical="top"/>
    </xf>
    <xf numFmtId="0" fontId="44" fillId="26" borderId="0" xfId="55" applyFont="1" applyFill="1" applyAlignment="1">
      <alignment horizontal="right" vertical="top"/>
    </xf>
    <xf numFmtId="0" fontId="41" fillId="26" borderId="0" xfId="55" applyFont="1" applyFill="1" applyAlignment="1">
      <alignment horizontal="right" vertical="top"/>
    </xf>
    <xf numFmtId="169" fontId="41" fillId="26" borderId="0" xfId="55" applyNumberFormat="1" applyFont="1" applyFill="1" applyAlignment="1">
      <alignment vertical="top"/>
    </xf>
    <xf numFmtId="165" fontId="39" fillId="26" borderId="0" xfId="55" applyNumberFormat="1" applyFont="1" applyFill="1" applyAlignment="1">
      <alignment vertical="top"/>
    </xf>
    <xf numFmtId="0" fontId="39" fillId="26" borderId="0" xfId="55" applyFont="1" applyFill="1" applyAlignment="1">
      <alignment horizontal="right" vertical="top"/>
    </xf>
    <xf numFmtId="169" fontId="46" fillId="26" borderId="0" xfId="55" applyNumberFormat="1" applyFont="1" applyFill="1" applyAlignment="1">
      <alignment vertical="top"/>
    </xf>
    <xf numFmtId="165" fontId="46" fillId="26" borderId="0" xfId="55" applyNumberFormat="1" applyFont="1" applyFill="1" applyAlignment="1">
      <alignment vertical="top"/>
    </xf>
    <xf numFmtId="171" fontId="46" fillId="26" borderId="0" xfId="55" applyNumberFormat="1" applyFont="1" applyFill="1" applyAlignment="1">
      <alignment vertical="top"/>
    </xf>
    <xf numFmtId="171" fontId="47" fillId="26" borderId="0" xfId="55" applyNumberFormat="1" applyFont="1" applyFill="1" applyAlignment="1">
      <alignment vertical="top"/>
    </xf>
    <xf numFmtId="165" fontId="48" fillId="26" borderId="0" xfId="55" applyNumberFormat="1" applyFont="1" applyFill="1" applyAlignment="1">
      <alignment vertical="top"/>
    </xf>
    <xf numFmtId="0" fontId="41" fillId="26" borderId="0" xfId="55" applyFont="1" applyFill="1" applyAlignment="1">
      <alignment horizontal="right" vertical="center"/>
    </xf>
    <xf numFmtId="0" fontId="41" fillId="26" borderId="0" xfId="55" applyFont="1" applyFill="1" applyAlignment="1">
      <alignment horizontal="right"/>
    </xf>
    <xf numFmtId="171" fontId="47" fillId="26" borderId="0" xfId="55" applyNumberFormat="1" applyFont="1" applyFill="1"/>
    <xf numFmtId="165" fontId="48" fillId="26" borderId="0" xfId="55" applyNumberFormat="1" applyFont="1" applyFill="1"/>
    <xf numFmtId="164" fontId="39" fillId="26" borderId="0" xfId="55" applyNumberFormat="1" applyFont="1" applyFill="1"/>
    <xf numFmtId="0" fontId="43" fillId="26" borderId="11" xfId="55" applyFont="1" applyFill="1" applyBorder="1" applyAlignment="1">
      <alignment horizontal="left"/>
    </xf>
    <xf numFmtId="0" fontId="66" fillId="0" borderId="0" xfId="0" applyFont="1"/>
    <xf numFmtId="0" fontId="66" fillId="26" borderId="0" xfId="0" applyFont="1" applyFill="1"/>
    <xf numFmtId="0" fontId="66" fillId="0" borderId="0" xfId="0" applyFont="1" applyAlignment="1">
      <alignment vertical="center"/>
    </xf>
    <xf numFmtId="0" fontId="68" fillId="25" borderId="0" xfId="0" applyFont="1" applyFill="1"/>
    <xf numFmtId="0" fontId="69" fillId="25" borderId="0" xfId="0" applyFont="1" applyFill="1"/>
    <xf numFmtId="0" fontId="69" fillId="26" borderId="0" xfId="0" applyFont="1" applyFill="1" applyAlignment="1">
      <alignment horizontal="center"/>
    </xf>
    <xf numFmtId="0" fontId="70" fillId="25" borderId="11" xfId="0" applyFont="1" applyFill="1" applyBorder="1"/>
    <xf numFmtId="0" fontId="71" fillId="25" borderId="11" xfId="0" applyFont="1" applyFill="1" applyBorder="1" applyAlignment="1">
      <alignment horizontal="left"/>
    </xf>
    <xf numFmtId="0" fontId="69" fillId="25" borderId="11" xfId="0" applyFont="1" applyFill="1" applyBorder="1" applyAlignment="1">
      <alignment horizontal="center"/>
    </xf>
    <xf numFmtId="0" fontId="69" fillId="26" borderId="11" xfId="0" applyFont="1" applyFill="1" applyBorder="1" applyAlignment="1">
      <alignment horizontal="center"/>
    </xf>
    <xf numFmtId="164" fontId="69" fillId="25" borderId="11" xfId="0" applyNumberFormat="1" applyFont="1" applyFill="1" applyBorder="1" applyAlignment="1">
      <alignment horizontal="center" vertical="center"/>
    </xf>
    <xf numFmtId="164" fontId="69" fillId="25" borderId="11" xfId="0" applyNumberFormat="1" applyFont="1" applyFill="1" applyBorder="1" applyAlignment="1">
      <alignment horizontal="left" vertical="center"/>
    </xf>
    <xf numFmtId="0" fontId="72" fillId="25" borderId="0" xfId="0" applyFont="1" applyFill="1"/>
    <xf numFmtId="0" fontId="73" fillId="26" borderId="0" xfId="0" applyFont="1" applyFill="1" applyAlignment="1">
      <alignment horizontal="center"/>
    </xf>
    <xf numFmtId="0" fontId="73" fillId="25" borderId="0" xfId="0" applyFont="1" applyFill="1" applyAlignment="1">
      <alignment horizontal="right" vertical="center"/>
    </xf>
    <xf numFmtId="0" fontId="71" fillId="25" borderId="0" xfId="0" applyFont="1" applyFill="1" applyAlignment="1">
      <alignment horizontal="right" vertical="center"/>
    </xf>
    <xf numFmtId="49" fontId="71" fillId="26" borderId="0" xfId="0" applyNumberFormat="1" applyFont="1" applyFill="1" applyAlignment="1">
      <alignment horizontal="center" vertical="center"/>
    </xf>
    <xf numFmtId="37" fontId="73" fillId="25" borderId="0" xfId="29" applyNumberFormat="1" applyFont="1" applyFill="1" applyBorder="1" applyAlignment="1">
      <alignment vertical="center"/>
    </xf>
    <xf numFmtId="37" fontId="73" fillId="26" borderId="0" xfId="29" applyNumberFormat="1" applyFont="1" applyFill="1" applyBorder="1" applyAlignment="1">
      <alignment vertical="center"/>
    </xf>
    <xf numFmtId="0" fontId="69" fillId="26" borderId="0" xfId="0" applyFont="1" applyFill="1" applyAlignment="1">
      <alignment horizontal="right" vertical="center"/>
    </xf>
    <xf numFmtId="37" fontId="71" fillId="26" borderId="13" xfId="29" applyNumberFormat="1" applyFont="1" applyFill="1" applyBorder="1" applyAlignment="1">
      <alignment vertical="center"/>
    </xf>
    <xf numFmtId="0" fontId="71" fillId="26" borderId="0" xfId="0" applyFont="1" applyFill="1" applyAlignment="1">
      <alignment horizontal="center"/>
    </xf>
    <xf numFmtId="0" fontId="71" fillId="26" borderId="0" xfId="0" applyFont="1" applyFill="1" applyAlignment="1">
      <alignment horizontal="right" vertical="center"/>
    </xf>
    <xf numFmtId="3" fontId="71" fillId="25" borderId="0" xfId="0" applyNumberFormat="1" applyFont="1" applyFill="1" applyAlignment="1">
      <alignment horizontal="right" vertical="center"/>
    </xf>
    <xf numFmtId="9" fontId="73" fillId="25" borderId="0" xfId="0" applyNumberFormat="1" applyFont="1" applyFill="1" applyAlignment="1">
      <alignment horizontal="right" vertical="center"/>
    </xf>
    <xf numFmtId="0" fontId="71" fillId="26" borderId="0" xfId="0" applyFont="1" applyFill="1" applyAlignment="1">
      <alignment horizontal="center" vertical="center"/>
    </xf>
    <xf numFmtId="0" fontId="69" fillId="26" borderId="0" xfId="0" applyFont="1" applyFill="1" applyAlignment="1">
      <alignment horizontal="right" vertical="center" readingOrder="2"/>
    </xf>
    <xf numFmtId="37" fontId="71" fillId="26" borderId="15" xfId="29" applyNumberFormat="1" applyFont="1" applyFill="1" applyBorder="1" applyAlignment="1">
      <alignment vertical="center"/>
    </xf>
    <xf numFmtId="3" fontId="74" fillId="26" borderId="0" xfId="0" applyNumberFormat="1" applyFont="1" applyFill="1" applyAlignment="1">
      <alignment vertical="center"/>
    </xf>
    <xf numFmtId="43" fontId="73" fillId="26" borderId="0" xfId="29" applyFont="1" applyFill="1" applyBorder="1" applyAlignment="1">
      <alignment horizontal="right" vertical="center"/>
    </xf>
    <xf numFmtId="3" fontId="71" fillId="26" borderId="0" xfId="0" applyNumberFormat="1" applyFont="1" applyFill="1" applyAlignment="1">
      <alignment vertical="center"/>
    </xf>
    <xf numFmtId="170" fontId="67" fillId="26" borderId="11" xfId="29" applyNumberFormat="1" applyFont="1" applyFill="1" applyBorder="1" applyAlignment="1">
      <alignment horizontal="right"/>
    </xf>
    <xf numFmtId="41" fontId="73" fillId="26" borderId="11" xfId="29" applyNumberFormat="1" applyFont="1" applyFill="1" applyBorder="1" applyAlignment="1">
      <alignment horizontal="right" vertical="center"/>
    </xf>
    <xf numFmtId="170" fontId="71" fillId="26" borderId="14" xfId="29" applyNumberFormat="1" applyFont="1" applyFill="1" applyBorder="1" applyAlignment="1">
      <alignment vertical="center"/>
    </xf>
    <xf numFmtId="0" fontId="73" fillId="26" borderId="0" xfId="0" applyFont="1" applyFill="1" applyAlignment="1">
      <alignment horizontal="right" vertical="center"/>
    </xf>
    <xf numFmtId="0" fontId="69" fillId="26" borderId="0" xfId="0" applyFont="1" applyFill="1" applyAlignment="1">
      <alignment horizontal="center" vertical="center"/>
    </xf>
    <xf numFmtId="0" fontId="73" fillId="25" borderId="0" xfId="0" applyFont="1" applyFill="1" applyAlignment="1">
      <alignment horizontal="right" vertical="top"/>
    </xf>
    <xf numFmtId="3" fontId="73" fillId="26" borderId="0" xfId="0" applyNumberFormat="1" applyFont="1" applyFill="1" applyAlignment="1">
      <alignment horizontal="right" vertical="center"/>
    </xf>
    <xf numFmtId="43" fontId="73" fillId="26" borderId="0" xfId="29" applyFont="1" applyFill="1" applyBorder="1" applyAlignment="1">
      <alignment horizontal="left" vertical="center" wrapText="1" indent="4"/>
    </xf>
    <xf numFmtId="3" fontId="73" fillId="26" borderId="0" xfId="0" applyNumberFormat="1" applyFont="1" applyFill="1" applyAlignment="1">
      <alignment vertical="center"/>
    </xf>
    <xf numFmtId="0" fontId="73" fillId="25" borderId="0" xfId="0" applyFont="1" applyFill="1"/>
    <xf numFmtId="37" fontId="71" fillId="26" borderId="15" xfId="29" applyNumberFormat="1" applyFont="1" applyFill="1" applyBorder="1" applyAlignment="1">
      <alignment horizontal="right" vertical="center" indent="1"/>
    </xf>
    <xf numFmtId="0" fontId="72" fillId="26" borderId="0" xfId="0" applyFont="1" applyFill="1"/>
    <xf numFmtId="0" fontId="72" fillId="26" borderId="0" xfId="0" applyFont="1" applyFill="1" applyAlignment="1">
      <alignment horizontal="center"/>
    </xf>
    <xf numFmtId="164" fontId="72" fillId="26" borderId="0" xfId="0" applyNumberFormat="1" applyFont="1" applyFill="1"/>
    <xf numFmtId="0" fontId="69" fillId="0" borderId="0" xfId="0" applyFont="1"/>
    <xf numFmtId="0" fontId="68" fillId="0" borderId="0" xfId="0" applyFont="1"/>
    <xf numFmtId="0" fontId="69" fillId="26" borderId="0" xfId="0" applyFont="1" applyFill="1"/>
    <xf numFmtId="0" fontId="71" fillId="26" borderId="0" xfId="0" applyFont="1" applyFill="1"/>
    <xf numFmtId="164" fontId="73" fillId="26" borderId="0" xfId="0" applyNumberFormat="1" applyFont="1" applyFill="1"/>
    <xf numFmtId="0" fontId="68" fillId="26" borderId="0" xfId="0" applyFont="1" applyFill="1"/>
    <xf numFmtId="0" fontId="68" fillId="26" borderId="0" xfId="0" applyFont="1" applyFill="1" applyAlignment="1">
      <alignment horizontal="center"/>
    </xf>
    <xf numFmtId="164" fontId="68" fillId="26" borderId="0" xfId="0" applyNumberFormat="1" applyFont="1" applyFill="1"/>
    <xf numFmtId="164" fontId="68" fillId="25" borderId="0" xfId="0" applyNumberFormat="1" applyFont="1" applyFill="1"/>
    <xf numFmtId="37" fontId="73" fillId="0" borderId="0" xfId="29" applyNumberFormat="1" applyFont="1" applyFill="1" applyAlignment="1">
      <alignment horizontal="right" vertical="center" readingOrder="2"/>
    </xf>
    <xf numFmtId="170" fontId="66" fillId="0" borderId="0" xfId="29" applyNumberFormat="1" applyFont="1" applyBorder="1" applyAlignment="1"/>
    <xf numFmtId="170" fontId="66" fillId="0" borderId="0" xfId="29" applyNumberFormat="1" applyFont="1" applyAlignment="1"/>
    <xf numFmtId="0" fontId="67" fillId="26" borderId="0" xfId="29" applyNumberFormat="1" applyFont="1" applyFill="1" applyBorder="1" applyAlignment="1">
      <alignment horizontal="right" readingOrder="2"/>
    </xf>
    <xf numFmtId="170" fontId="66" fillId="26" borderId="11" xfId="29" applyNumberFormat="1" applyFont="1" applyFill="1" applyBorder="1"/>
    <xf numFmtId="170" fontId="66" fillId="0" borderId="0" xfId="29" applyNumberFormat="1" applyFont="1" applyBorder="1"/>
    <xf numFmtId="170" fontId="66" fillId="0" borderId="0" xfId="29" applyNumberFormat="1" applyFont="1"/>
    <xf numFmtId="0" fontId="67" fillId="26" borderId="13" xfId="55" applyFont="1" applyFill="1" applyBorder="1" applyAlignment="1">
      <alignment horizontal="center" vertical="center"/>
    </xf>
    <xf numFmtId="49" fontId="67" fillId="26" borderId="11" xfId="29" applyNumberFormat="1" applyFont="1" applyFill="1" applyBorder="1" applyAlignment="1">
      <alignment horizontal="center" vertical="center" wrapText="1" readingOrder="2"/>
    </xf>
    <xf numFmtId="0" fontId="66" fillId="0" borderId="0" xfId="55" applyFont="1"/>
    <xf numFmtId="0" fontId="66" fillId="26" borderId="0" xfId="55" applyFont="1" applyFill="1"/>
    <xf numFmtId="170" fontId="67" fillId="26" borderId="0" xfId="29" applyNumberFormat="1" applyFont="1" applyFill="1" applyBorder="1" applyAlignment="1">
      <alignment horizontal="center" vertical="top" readingOrder="2"/>
    </xf>
    <xf numFmtId="0" fontId="67" fillId="26" borderId="0" xfId="55" applyFont="1" applyFill="1" applyAlignment="1">
      <alignment horizontal="right" vertical="center" readingOrder="2"/>
    </xf>
    <xf numFmtId="170" fontId="66" fillId="26" borderId="0" xfId="29" applyNumberFormat="1" applyFont="1" applyFill="1" applyBorder="1" applyAlignment="1">
      <alignment horizontal="right" vertical="top" readingOrder="2"/>
    </xf>
    <xf numFmtId="0" fontId="67" fillId="26" borderId="0" xfId="55" applyFont="1" applyFill="1" applyAlignment="1">
      <alignment horizontal="right" vertical="top" readingOrder="2"/>
    </xf>
    <xf numFmtId="0" fontId="66" fillId="26" borderId="0" xfId="55" applyFont="1" applyFill="1" applyAlignment="1">
      <alignment horizontal="right" vertical="center" indent="1" readingOrder="2"/>
    </xf>
    <xf numFmtId="0" fontId="67" fillId="0" borderId="0" xfId="55" applyFont="1"/>
    <xf numFmtId="0" fontId="66" fillId="26" borderId="0" xfId="55" applyFont="1" applyFill="1" applyAlignment="1">
      <alignment vertical="center"/>
    </xf>
    <xf numFmtId="170" fontId="66" fillId="26" borderId="0" xfId="29" applyNumberFormat="1" applyFont="1" applyFill="1"/>
    <xf numFmtId="170" fontId="66" fillId="26" borderId="0" xfId="29" applyNumberFormat="1" applyFont="1" applyFill="1" applyBorder="1"/>
    <xf numFmtId="0" fontId="65" fillId="26" borderId="0" xfId="55" applyFont="1" applyFill="1"/>
    <xf numFmtId="37" fontId="67" fillId="26" borderId="15" xfId="29" applyNumberFormat="1" applyFont="1" applyFill="1" applyBorder="1" applyAlignment="1">
      <alignment vertical="center"/>
    </xf>
    <xf numFmtId="170" fontId="68" fillId="0" borderId="0" xfId="29" applyNumberFormat="1" applyFont="1" applyFill="1" applyBorder="1" applyAlignment="1">
      <alignment vertical="top"/>
    </xf>
    <xf numFmtId="170" fontId="75" fillId="26" borderId="0" xfId="29" applyNumberFormat="1" applyFont="1" applyFill="1" applyBorder="1" applyAlignment="1"/>
    <xf numFmtId="170" fontId="68" fillId="0" borderId="0" xfId="29" applyNumberFormat="1" applyFont="1" applyFill="1"/>
    <xf numFmtId="170" fontId="71" fillId="26" borderId="0" xfId="29" applyNumberFormat="1" applyFont="1" applyFill="1" applyBorder="1" applyAlignment="1">
      <alignment horizontal="center" vertical="center"/>
    </xf>
    <xf numFmtId="170" fontId="68" fillId="0" borderId="0" xfId="29" applyNumberFormat="1" applyFont="1" applyFill="1" applyAlignment="1">
      <alignment vertical="center"/>
    </xf>
    <xf numFmtId="10" fontId="71" fillId="26" borderId="11" xfId="29" applyNumberFormat="1" applyFont="1" applyFill="1" applyBorder="1" applyAlignment="1">
      <alignment horizontal="center" vertical="center" wrapText="1"/>
    </xf>
    <xf numFmtId="10" fontId="71" fillId="26" borderId="11" xfId="29" applyNumberFormat="1" applyFont="1" applyFill="1" applyBorder="1" applyAlignment="1">
      <alignment horizontal="right" vertical="center" wrapText="1" indent="1"/>
    </xf>
    <xf numFmtId="170" fontId="71" fillId="26" borderId="11" xfId="29" applyNumberFormat="1" applyFont="1" applyFill="1" applyBorder="1" applyAlignment="1">
      <alignment horizontal="center" vertical="center" wrapText="1"/>
    </xf>
    <xf numFmtId="170" fontId="68" fillId="0" borderId="0" xfId="29" applyNumberFormat="1" applyFont="1" applyFill="1" applyAlignment="1">
      <alignment horizontal="center" vertical="justify"/>
    </xf>
    <xf numFmtId="37" fontId="73" fillId="26" borderId="0" xfId="29" applyNumberFormat="1" applyFont="1" applyFill="1" applyAlignment="1">
      <alignment horizontal="right" vertical="center"/>
    </xf>
    <xf numFmtId="0" fontId="76" fillId="26" borderId="0" xfId="29" applyNumberFormat="1" applyFont="1" applyFill="1" applyBorder="1" applyAlignment="1">
      <alignment horizontal="right" vertical="center"/>
    </xf>
    <xf numFmtId="170" fontId="68" fillId="0" borderId="0" xfId="29" applyNumberFormat="1" applyFont="1" applyFill="1" applyBorder="1"/>
    <xf numFmtId="170" fontId="69" fillId="26" borderId="11" xfId="29" applyNumberFormat="1" applyFont="1" applyFill="1" applyBorder="1" applyAlignment="1">
      <alignment horizontal="center" vertical="center"/>
    </xf>
    <xf numFmtId="170" fontId="71" fillId="26" borderId="13" xfId="29" applyNumberFormat="1" applyFont="1" applyFill="1" applyBorder="1" applyAlignment="1">
      <alignment horizontal="center" vertical="center" wrapText="1"/>
    </xf>
    <xf numFmtId="170" fontId="71" fillId="26" borderId="12" xfId="29" applyNumberFormat="1" applyFont="1" applyFill="1" applyBorder="1" applyAlignment="1">
      <alignment horizontal="center" vertical="center"/>
    </xf>
    <xf numFmtId="170" fontId="68" fillId="26" borderId="0" xfId="29" applyNumberFormat="1" applyFont="1" applyFill="1" applyBorder="1"/>
    <xf numFmtId="10" fontId="68" fillId="26" borderId="0" xfId="29" applyNumberFormat="1" applyFont="1" applyFill="1" applyBorder="1"/>
    <xf numFmtId="10" fontId="68" fillId="0" borderId="0" xfId="29" applyNumberFormat="1" applyFont="1" applyFill="1" applyBorder="1"/>
    <xf numFmtId="170" fontId="68" fillId="0" borderId="0" xfId="29" applyNumberFormat="1" applyFont="1" applyFill="1" applyBorder="1" applyAlignment="1"/>
    <xf numFmtId="10" fontId="68" fillId="0" borderId="0" xfId="29" applyNumberFormat="1" applyFont="1" applyFill="1"/>
    <xf numFmtId="0" fontId="81" fillId="0" borderId="0" xfId="44" applyFont="1" applyAlignment="1">
      <alignment horizontal="right" vertical="center"/>
    </xf>
    <xf numFmtId="3" fontId="81" fillId="0" borderId="0" xfId="44" applyNumberFormat="1" applyFont="1" applyAlignment="1">
      <alignment horizontal="left" vertical="top"/>
    </xf>
    <xf numFmtId="0" fontId="81" fillId="0" borderId="0" xfId="44" applyFont="1" applyAlignment="1">
      <alignment vertical="top"/>
    </xf>
    <xf numFmtId="3" fontId="81" fillId="0" borderId="0" xfId="44" applyNumberFormat="1" applyFont="1" applyAlignment="1">
      <alignment vertical="top"/>
    </xf>
    <xf numFmtId="170" fontId="71" fillId="26" borderId="11" xfId="29" applyNumberFormat="1" applyFont="1" applyFill="1" applyBorder="1" applyAlignment="1">
      <alignment horizontal="center" vertical="center"/>
    </xf>
    <xf numFmtId="0" fontId="67" fillId="0" borderId="0" xfId="53" applyFont="1" applyAlignment="1">
      <alignment horizontal="right" vertical="top" readingOrder="2"/>
    </xf>
    <xf numFmtId="0" fontId="68" fillId="0" borderId="0" xfId="53" applyFont="1" applyAlignment="1">
      <alignment vertical="top"/>
    </xf>
    <xf numFmtId="0" fontId="68" fillId="0" borderId="11" xfId="53" applyFont="1" applyBorder="1"/>
    <xf numFmtId="170" fontId="68" fillId="0" borderId="0" xfId="29" applyNumberFormat="1" applyFont="1" applyFill="1" applyAlignment="1">
      <alignment horizontal="right"/>
    </xf>
    <xf numFmtId="0" fontId="68" fillId="0" borderId="0" xfId="53" applyFont="1"/>
    <xf numFmtId="0" fontId="71" fillId="0" borderId="11" xfId="53" applyFont="1" applyBorder="1" applyAlignment="1">
      <alignment horizontal="center" vertical="center" wrapText="1"/>
    </xf>
    <xf numFmtId="170" fontId="67" fillId="0" borderId="0" xfId="29" applyNumberFormat="1" applyFont="1" applyFill="1" applyBorder="1" applyAlignment="1">
      <alignment horizontal="right" vertical="center" wrapText="1"/>
    </xf>
    <xf numFmtId="0" fontId="66" fillId="0" borderId="0" xfId="53" applyFont="1"/>
    <xf numFmtId="0" fontId="76" fillId="0" borderId="0" xfId="53" applyFont="1" applyAlignment="1">
      <alignment horizontal="right" vertical="center"/>
    </xf>
    <xf numFmtId="0" fontId="66" fillId="0" borderId="0" xfId="53" applyFont="1" applyAlignment="1">
      <alignment vertical="center"/>
    </xf>
    <xf numFmtId="170" fontId="72" fillId="0" borderId="0" xfId="29" applyNumberFormat="1" applyFont="1" applyFill="1" applyAlignment="1">
      <alignment horizontal="right" vertical="center"/>
    </xf>
    <xf numFmtId="0" fontId="72" fillId="0" borderId="0" xfId="53" applyFont="1" applyAlignment="1">
      <alignment vertical="center"/>
    </xf>
    <xf numFmtId="0" fontId="76" fillId="0" borderId="0" xfId="53" applyFont="1" applyAlignment="1">
      <alignment horizontal="right" vertical="center" wrapText="1"/>
    </xf>
    <xf numFmtId="0" fontId="69" fillId="0" borderId="0" xfId="53" applyFont="1" applyAlignment="1">
      <alignment horizontal="right" vertical="center"/>
    </xf>
    <xf numFmtId="170" fontId="69" fillId="0" borderId="0" xfId="29" applyNumberFormat="1" applyFont="1" applyFill="1" applyBorder="1" applyAlignment="1">
      <alignment horizontal="right" vertical="center"/>
    </xf>
    <xf numFmtId="0" fontId="83" fillId="0" borderId="0" xfId="53" applyFont="1" applyAlignment="1">
      <alignment horizontal="right" vertical="top" readingOrder="2"/>
    </xf>
    <xf numFmtId="0" fontId="84" fillId="0" borderId="0" xfId="53" applyFont="1" applyAlignment="1">
      <alignment vertical="top"/>
    </xf>
    <xf numFmtId="170" fontId="67" fillId="0" borderId="0" xfId="29" applyNumberFormat="1" applyFont="1" applyFill="1" applyBorder="1" applyAlignment="1">
      <alignment horizontal="center" vertical="center" wrapText="1"/>
    </xf>
    <xf numFmtId="0" fontId="66" fillId="0" borderId="0" xfId="53" applyFont="1" applyAlignment="1">
      <alignment horizontal="center"/>
    </xf>
    <xf numFmtId="3" fontId="68" fillId="0" borderId="0" xfId="29" applyNumberFormat="1" applyFont="1" applyFill="1" applyAlignment="1">
      <alignment horizontal="center"/>
    </xf>
    <xf numFmtId="170" fontId="68" fillId="0" borderId="0" xfId="29" applyNumberFormat="1" applyFont="1" applyFill="1" applyAlignment="1">
      <alignment horizontal="center"/>
    </xf>
    <xf numFmtId="3" fontId="68" fillId="26" borderId="0" xfId="29" applyNumberFormat="1" applyFont="1" applyFill="1" applyAlignment="1">
      <alignment horizontal="right" vertical="center"/>
    </xf>
    <xf numFmtId="170" fontId="68" fillId="0" borderId="0" xfId="29" applyNumberFormat="1" applyFont="1" applyFill="1" applyAlignment="1">
      <alignment horizontal="right" vertical="center"/>
    </xf>
    <xf numFmtId="0" fontId="68" fillId="0" borderId="0" xfId="53" applyFont="1" applyAlignment="1">
      <alignment vertical="center"/>
    </xf>
    <xf numFmtId="0" fontId="76" fillId="0" borderId="0" xfId="53" applyFont="1" applyAlignment="1">
      <alignment horizontal="center" vertical="center"/>
    </xf>
    <xf numFmtId="0" fontId="72" fillId="0" borderId="0" xfId="53" applyFont="1"/>
    <xf numFmtId="3" fontId="72" fillId="0" borderId="0" xfId="29" applyNumberFormat="1" applyFont="1" applyFill="1" applyBorder="1" applyAlignment="1">
      <alignment horizontal="center"/>
    </xf>
    <xf numFmtId="170" fontId="72" fillId="0" borderId="0" xfId="29" applyNumberFormat="1" applyFont="1" applyFill="1" applyBorder="1" applyAlignment="1">
      <alignment horizontal="right"/>
    </xf>
    <xf numFmtId="170" fontId="72" fillId="0" borderId="0" xfId="29" applyNumberFormat="1" applyFont="1" applyFill="1" applyBorder="1" applyAlignment="1">
      <alignment horizontal="center"/>
    </xf>
    <xf numFmtId="0" fontId="76" fillId="0" borderId="0" xfId="53" applyFont="1" applyAlignment="1">
      <alignment vertical="center"/>
    </xf>
    <xf numFmtId="0" fontId="76" fillId="0" borderId="0" xfId="53" applyFont="1" applyAlignment="1">
      <alignment vertical="center" wrapText="1"/>
    </xf>
    <xf numFmtId="0" fontId="8" fillId="0" borderId="0" xfId="0" applyFont="1"/>
    <xf numFmtId="37" fontId="76" fillId="26" borderId="15" xfId="29" applyNumberFormat="1" applyFont="1" applyFill="1" applyBorder="1" applyAlignment="1">
      <alignment horizontal="right" vertical="center"/>
    </xf>
    <xf numFmtId="37" fontId="68" fillId="0" borderId="0" xfId="54" applyNumberFormat="1" applyFont="1" applyFill="1" applyBorder="1" applyAlignment="1">
      <alignment vertical="center"/>
    </xf>
    <xf numFmtId="0" fontId="68" fillId="0" borderId="0" xfId="55" applyFont="1"/>
    <xf numFmtId="0" fontId="68" fillId="0" borderId="0" xfId="55" applyFont="1" applyAlignment="1">
      <alignment horizontal="center"/>
    </xf>
    <xf numFmtId="0" fontId="73" fillId="0" borderId="0" xfId="55" applyFont="1" applyAlignment="1">
      <alignment vertical="center"/>
    </xf>
    <xf numFmtId="0" fontId="72" fillId="0" borderId="0" xfId="55" applyFont="1"/>
    <xf numFmtId="0" fontId="73" fillId="0" borderId="28" xfId="29" applyNumberFormat="1" applyFont="1" applyFill="1" applyBorder="1" applyAlignment="1">
      <alignment horizontal="right" vertical="center"/>
    </xf>
    <xf numFmtId="0" fontId="73" fillId="0" borderId="28" xfId="29" applyNumberFormat="1" applyFont="1" applyFill="1" applyBorder="1" applyAlignment="1">
      <alignment vertical="center" readingOrder="2"/>
    </xf>
    <xf numFmtId="0" fontId="73" fillId="0" borderId="28" xfId="29" applyNumberFormat="1" applyFont="1" applyFill="1" applyBorder="1" applyAlignment="1">
      <alignment horizontal="center" vertical="center"/>
    </xf>
    <xf numFmtId="0" fontId="73" fillId="0" borderId="28" xfId="29" applyNumberFormat="1" applyFont="1" applyFill="1" applyBorder="1" applyAlignment="1">
      <alignment horizontal="center" vertical="center" readingOrder="2"/>
    </xf>
    <xf numFmtId="0" fontId="84" fillId="0" borderId="0" xfId="55" applyFont="1"/>
    <xf numFmtId="0" fontId="71" fillId="26" borderId="0" xfId="55" applyFont="1" applyFill="1" applyAlignment="1">
      <alignment horizontal="center" vertical="center"/>
    </xf>
    <xf numFmtId="0" fontId="71" fillId="26" borderId="0" xfId="55" applyFont="1" applyFill="1" applyAlignment="1">
      <alignment horizontal="right" vertical="center"/>
    </xf>
    <xf numFmtId="0" fontId="85" fillId="26" borderId="0" xfId="55" applyFont="1" applyFill="1" applyAlignment="1">
      <alignment horizontal="center" vertical="center"/>
    </xf>
    <xf numFmtId="37" fontId="71" fillId="26" borderId="13" xfId="29" applyNumberFormat="1" applyFont="1" applyFill="1" applyBorder="1" applyAlignment="1">
      <alignment horizontal="right" vertical="center"/>
    </xf>
    <xf numFmtId="37" fontId="73" fillId="26" borderId="0" xfId="29" applyNumberFormat="1" applyFont="1" applyFill="1" applyBorder="1" applyAlignment="1">
      <alignment horizontal="right" vertical="center"/>
    </xf>
    <xf numFmtId="0" fontId="89" fillId="26" borderId="0" xfId="55" applyFont="1" applyFill="1" applyAlignment="1">
      <alignment horizontal="center"/>
    </xf>
    <xf numFmtId="0" fontId="73" fillId="26" borderId="0" xfId="55" applyFont="1" applyFill="1" applyAlignment="1">
      <alignment horizontal="right" vertical="center"/>
    </xf>
    <xf numFmtId="0" fontId="73" fillId="0" borderId="34" xfId="29" applyNumberFormat="1" applyFont="1" applyFill="1" applyBorder="1" applyAlignment="1">
      <alignment horizontal="center" vertical="center"/>
    </xf>
    <xf numFmtId="0" fontId="73" fillId="0" borderId="34" xfId="29" applyNumberFormat="1" applyFont="1" applyFill="1" applyBorder="1" applyAlignment="1">
      <alignment horizontal="right" vertical="center"/>
    </xf>
    <xf numFmtId="0" fontId="69" fillId="25" borderId="0" xfId="55" applyFont="1" applyFill="1" applyAlignment="1">
      <alignment horizontal="right"/>
    </xf>
    <xf numFmtId="0" fontId="68" fillId="26" borderId="0" xfId="55" applyFont="1" applyFill="1" applyAlignment="1">
      <alignment horizontal="center"/>
    </xf>
    <xf numFmtId="0" fontId="69" fillId="26" borderId="13" xfId="55" applyFont="1" applyFill="1" applyBorder="1" applyAlignment="1">
      <alignment horizontal="center" vertical="center"/>
    </xf>
    <xf numFmtId="37" fontId="73" fillId="0" borderId="0" xfId="29" applyNumberFormat="1" applyFont="1" applyFill="1" applyBorder="1" applyAlignment="1">
      <alignment horizontal="right" vertical="center"/>
    </xf>
    <xf numFmtId="37" fontId="71" fillId="26" borderId="15" xfId="29" applyNumberFormat="1" applyFont="1" applyFill="1" applyBorder="1" applyAlignment="1">
      <alignment horizontal="right" vertical="center"/>
    </xf>
    <xf numFmtId="0" fontId="68" fillId="26" borderId="0" xfId="55" applyFont="1" applyFill="1"/>
    <xf numFmtId="0" fontId="67" fillId="26" borderId="0" xfId="55" applyFont="1" applyFill="1" applyAlignment="1">
      <alignment horizontal="center" vertical="center"/>
    </xf>
    <xf numFmtId="0" fontId="68" fillId="0" borderId="0" xfId="55" applyFont="1" applyProtection="1">
      <protection locked="0"/>
    </xf>
    <xf numFmtId="0" fontId="71" fillId="26" borderId="11" xfId="55" applyFont="1" applyFill="1" applyBorder="1" applyAlignment="1" applyProtection="1">
      <alignment horizontal="center" vertical="center"/>
      <protection locked="0"/>
    </xf>
    <xf numFmtId="3" fontId="71" fillId="26" borderId="11" xfId="55" applyNumberFormat="1" applyFont="1" applyFill="1" applyBorder="1" applyAlignment="1" applyProtection="1">
      <alignment horizontal="center" vertical="center"/>
      <protection locked="0"/>
    </xf>
    <xf numFmtId="170" fontId="71" fillId="26" borderId="11" xfId="29" applyNumberFormat="1" applyFont="1" applyFill="1" applyBorder="1" applyAlignment="1" applyProtection="1">
      <alignment horizontal="right" vertical="center" indent="2"/>
      <protection locked="0"/>
    </xf>
    <xf numFmtId="0" fontId="76" fillId="26" borderId="0" xfId="55" applyFont="1" applyFill="1" applyAlignment="1" applyProtection="1">
      <alignment horizontal="center" vertical="center"/>
      <protection locked="0"/>
    </xf>
    <xf numFmtId="3" fontId="76" fillId="26" borderId="0" xfId="55" applyNumberFormat="1" applyFont="1" applyFill="1" applyAlignment="1">
      <alignment horizontal="right" vertical="center"/>
    </xf>
    <xf numFmtId="37" fontId="76" fillId="26" borderId="0" xfId="29" applyNumberFormat="1" applyFont="1" applyFill="1" applyAlignment="1">
      <alignment horizontal="right" vertical="center"/>
    </xf>
    <xf numFmtId="0" fontId="76" fillId="0" borderId="0" xfId="55" applyFont="1" applyProtection="1">
      <protection locked="0"/>
    </xf>
    <xf numFmtId="0" fontId="68" fillId="26" borderId="0" xfId="55" applyFont="1" applyFill="1" applyAlignment="1" applyProtection="1">
      <alignment horizontal="center" vertical="center"/>
      <protection locked="0"/>
    </xf>
    <xf numFmtId="3" fontId="68" fillId="26" borderId="0" xfId="55" applyNumberFormat="1" applyFont="1" applyFill="1" applyAlignment="1" applyProtection="1">
      <alignment horizontal="right" vertical="center"/>
      <protection locked="0"/>
    </xf>
    <xf numFmtId="37" fontId="68" fillId="26" borderId="0" xfId="29" applyNumberFormat="1" applyFont="1" applyFill="1" applyAlignment="1">
      <alignment horizontal="right" vertical="center"/>
    </xf>
    <xf numFmtId="168" fontId="68" fillId="26" borderId="0" xfId="55" applyNumberFormat="1" applyFont="1" applyFill="1" applyAlignment="1" applyProtection="1">
      <alignment horizontal="center" vertical="center"/>
      <protection locked="0"/>
    </xf>
    <xf numFmtId="166" fontId="68" fillId="26" borderId="0" xfId="29" applyNumberFormat="1" applyFont="1" applyFill="1" applyBorder="1" applyAlignment="1" applyProtection="1">
      <alignment horizontal="right" vertical="center"/>
    </xf>
    <xf numFmtId="37" fontId="68" fillId="26" borderId="0" xfId="29" applyNumberFormat="1" applyFont="1" applyFill="1" applyBorder="1" applyAlignment="1" applyProtection="1">
      <alignment horizontal="right" vertical="center"/>
    </xf>
    <xf numFmtId="3" fontId="76" fillId="26" borderId="0" xfId="55" applyNumberFormat="1" applyFont="1" applyFill="1" applyAlignment="1" applyProtection="1">
      <alignment horizontal="right" vertical="center"/>
      <protection locked="0"/>
    </xf>
    <xf numFmtId="166" fontId="76" fillId="26" borderId="0" xfId="29" applyNumberFormat="1" applyFont="1" applyFill="1" applyBorder="1" applyAlignment="1">
      <alignment horizontal="right" vertical="center"/>
    </xf>
    <xf numFmtId="166" fontId="76" fillId="26" borderId="0" xfId="29" applyNumberFormat="1" applyFont="1" applyFill="1" applyBorder="1" applyAlignment="1" applyProtection="1">
      <alignment horizontal="right" vertical="center"/>
    </xf>
    <xf numFmtId="0" fontId="77" fillId="26" borderId="0" xfId="55" applyFont="1" applyFill="1" applyAlignment="1" applyProtection="1">
      <alignment horizontal="center" vertical="center"/>
      <protection locked="0"/>
    </xf>
    <xf numFmtId="3" fontId="77" fillId="26" borderId="0" xfId="55" applyNumberFormat="1" applyFont="1" applyFill="1" applyAlignment="1" applyProtection="1">
      <alignment horizontal="right" vertical="center"/>
      <protection locked="0"/>
    </xf>
    <xf numFmtId="166" fontId="95" fillId="26" borderId="0" xfId="29" applyNumberFormat="1" applyFont="1" applyFill="1" applyBorder="1" applyAlignment="1" applyProtection="1">
      <alignment horizontal="right" vertical="center"/>
    </xf>
    <xf numFmtId="3" fontId="76" fillId="26" borderId="0" xfId="55" quotePrefix="1" applyNumberFormat="1" applyFont="1" applyFill="1" applyAlignment="1">
      <alignment horizontal="right" vertical="center"/>
    </xf>
    <xf numFmtId="3" fontId="76" fillId="26" borderId="0" xfId="29" applyNumberFormat="1" applyFont="1" applyFill="1" applyBorder="1" applyAlignment="1" applyProtection="1">
      <alignment horizontal="right" vertical="center"/>
    </xf>
    <xf numFmtId="37" fontId="76" fillId="26" borderId="0" xfId="29" applyNumberFormat="1" applyFont="1" applyFill="1" applyBorder="1" applyAlignment="1" applyProtection="1">
      <alignment horizontal="right" vertical="center"/>
    </xf>
    <xf numFmtId="3" fontId="68" fillId="26" borderId="0" xfId="55" quotePrefix="1" applyNumberFormat="1" applyFont="1" applyFill="1" applyAlignment="1" applyProtection="1">
      <alignment horizontal="right" vertical="center"/>
      <protection locked="0"/>
    </xf>
    <xf numFmtId="168" fontId="77" fillId="26" borderId="0" xfId="55" applyNumberFormat="1" applyFont="1" applyFill="1" applyAlignment="1" applyProtection="1">
      <alignment horizontal="center" vertical="center"/>
      <protection locked="0"/>
    </xf>
    <xf numFmtId="3" fontId="77" fillId="26" borderId="0" xfId="55" applyNumberFormat="1" applyFont="1" applyFill="1" applyAlignment="1">
      <alignment horizontal="right" vertical="center"/>
    </xf>
    <xf numFmtId="1" fontId="68" fillId="26" borderId="0" xfId="55" applyNumberFormat="1" applyFont="1" applyFill="1" applyAlignment="1" applyProtection="1">
      <alignment horizontal="center" vertical="center"/>
      <protection locked="0"/>
    </xf>
    <xf numFmtId="173" fontId="68" fillId="26" borderId="0" xfId="55" applyNumberFormat="1" applyFont="1" applyFill="1" applyAlignment="1" applyProtection="1">
      <alignment horizontal="right" vertical="center"/>
      <protection locked="0"/>
    </xf>
    <xf numFmtId="173" fontId="68" fillId="0" borderId="0" xfId="55" applyNumberFormat="1" applyFont="1" applyProtection="1">
      <protection locked="0"/>
    </xf>
    <xf numFmtId="0" fontId="68" fillId="26" borderId="0" xfId="55" applyFont="1" applyFill="1" applyAlignment="1" applyProtection="1">
      <alignment horizontal="center"/>
      <protection locked="0"/>
    </xf>
    <xf numFmtId="1" fontId="68" fillId="26" borderId="0" xfId="29" applyNumberFormat="1" applyFont="1" applyFill="1" applyBorder="1" applyAlignment="1" applyProtection="1">
      <alignment horizontal="center" vertical="center"/>
      <protection locked="0"/>
    </xf>
    <xf numFmtId="173" fontId="68" fillId="26" borderId="0" xfId="55" quotePrefix="1" applyNumberFormat="1" applyFont="1" applyFill="1" applyAlignment="1" applyProtection="1">
      <alignment horizontal="right" vertical="center"/>
      <protection locked="0"/>
    </xf>
    <xf numFmtId="1" fontId="76" fillId="26" borderId="0" xfId="55" applyNumberFormat="1" applyFont="1" applyFill="1" applyAlignment="1" applyProtection="1">
      <alignment horizontal="center" vertical="center"/>
      <protection locked="0"/>
    </xf>
    <xf numFmtId="173" fontId="76" fillId="26" borderId="0" xfId="55" applyNumberFormat="1" applyFont="1" applyFill="1" applyAlignment="1">
      <alignment horizontal="right" vertical="center"/>
    </xf>
    <xf numFmtId="173" fontId="76" fillId="0" borderId="0" xfId="55" applyNumberFormat="1" applyFont="1" applyProtection="1">
      <protection locked="0"/>
    </xf>
    <xf numFmtId="170" fontId="68" fillId="26" borderId="0" xfId="29" applyNumberFormat="1" applyFont="1" applyFill="1" applyBorder="1" applyAlignment="1">
      <alignment horizontal="right" vertical="center"/>
    </xf>
    <xf numFmtId="170" fontId="68" fillId="26" borderId="0" xfId="29" applyNumberFormat="1" applyFont="1" applyFill="1" applyBorder="1" applyAlignment="1" applyProtection="1">
      <alignment horizontal="right" vertical="center"/>
    </xf>
    <xf numFmtId="173" fontId="76" fillId="26" borderId="0" xfId="55" quotePrefix="1" applyNumberFormat="1" applyFont="1" applyFill="1" applyAlignment="1">
      <alignment horizontal="right" vertical="center"/>
    </xf>
    <xf numFmtId="173" fontId="76" fillId="26" borderId="0" xfId="55" applyNumberFormat="1" applyFont="1" applyFill="1" applyAlignment="1" applyProtection="1">
      <alignment horizontal="right" vertical="center"/>
      <protection locked="0"/>
    </xf>
    <xf numFmtId="170" fontId="76" fillId="26" borderId="0" xfId="29" applyNumberFormat="1" applyFont="1" applyFill="1" applyBorder="1" applyAlignment="1">
      <alignment horizontal="right" vertical="center"/>
    </xf>
    <xf numFmtId="173" fontId="96" fillId="0" borderId="0" xfId="55" applyNumberFormat="1" applyFont="1" applyProtection="1">
      <protection locked="0"/>
    </xf>
    <xf numFmtId="173" fontId="68" fillId="0" borderId="0" xfId="29" applyNumberFormat="1" applyFont="1" applyFill="1" applyBorder="1" applyProtection="1">
      <protection locked="0"/>
    </xf>
    <xf numFmtId="0" fontId="96" fillId="0" borderId="0" xfId="55" applyFont="1" applyProtection="1">
      <protection locked="0"/>
    </xf>
    <xf numFmtId="3" fontId="68" fillId="0" borderId="0" xfId="55" applyNumberFormat="1" applyFont="1" applyProtection="1">
      <protection locked="0"/>
    </xf>
    <xf numFmtId="170" fontId="68" fillId="0" borderId="0" xfId="29" applyNumberFormat="1" applyFont="1" applyFill="1" applyProtection="1">
      <protection locked="0"/>
    </xf>
    <xf numFmtId="0" fontId="83" fillId="26" borderId="0" xfId="29" applyNumberFormat="1" applyFont="1" applyFill="1" applyBorder="1" applyAlignment="1">
      <alignment horizontal="right" vertical="top" readingOrder="2"/>
    </xf>
    <xf numFmtId="0" fontId="71" fillId="26" borderId="12" xfId="55" applyFont="1" applyFill="1" applyBorder="1" applyAlignment="1">
      <alignment vertical="center"/>
    </xf>
    <xf numFmtId="0" fontId="72" fillId="26" borderId="0" xfId="55" applyFont="1" applyFill="1"/>
    <xf numFmtId="0" fontId="66" fillId="26" borderId="11" xfId="55" applyFont="1" applyFill="1" applyBorder="1" applyAlignment="1">
      <alignment vertical="center"/>
    </xf>
    <xf numFmtId="37" fontId="73" fillId="26" borderId="0" xfId="29" applyNumberFormat="1" applyFont="1" applyFill="1" applyBorder="1" applyAlignment="1">
      <alignment vertical="top"/>
    </xf>
    <xf numFmtId="170" fontId="69" fillId="26" borderId="13" xfId="29" applyNumberFormat="1" applyFont="1" applyFill="1" applyBorder="1" applyAlignment="1">
      <alignment horizontal="right" vertical="center"/>
    </xf>
    <xf numFmtId="170" fontId="68" fillId="59" borderId="0" xfId="29" applyNumberFormat="1" applyFont="1" applyFill="1" applyAlignment="1">
      <alignment horizontal="center"/>
    </xf>
    <xf numFmtId="41" fontId="71" fillId="26" borderId="13" xfId="29" applyNumberFormat="1" applyFont="1" applyFill="1" applyBorder="1" applyAlignment="1">
      <alignment horizontal="center" vertical="center"/>
    </xf>
    <xf numFmtId="0" fontId="71" fillId="0" borderId="0" xfId="55" applyFont="1" applyAlignment="1">
      <alignment horizontal="right" vertical="center"/>
    </xf>
    <xf numFmtId="170" fontId="68" fillId="26" borderId="0" xfId="29" applyNumberFormat="1" applyFont="1" applyFill="1" applyBorder="1" applyAlignment="1">
      <alignment horizontal="center"/>
    </xf>
    <xf numFmtId="0" fontId="71" fillId="26" borderId="0" xfId="55" applyFont="1" applyFill="1" applyAlignment="1">
      <alignment vertical="center"/>
    </xf>
    <xf numFmtId="0" fontId="72" fillId="0" borderId="0" xfId="55" applyFont="1" applyAlignment="1" applyProtection="1">
      <alignment horizontal="center" vertical="center"/>
      <protection locked="0"/>
    </xf>
    <xf numFmtId="37" fontId="73" fillId="0" borderId="0" xfId="54" applyNumberFormat="1" applyFont="1" applyFill="1" applyBorder="1" applyAlignment="1">
      <alignment horizontal="right" vertical="center"/>
    </xf>
    <xf numFmtId="0" fontId="73" fillId="0" borderId="0" xfId="55" applyFont="1" applyAlignment="1">
      <alignment horizontal="right" vertical="center"/>
    </xf>
    <xf numFmtId="0" fontId="73" fillId="0" borderId="0" xfId="55" applyFont="1" applyAlignment="1" applyProtection="1">
      <alignment horizontal="center" vertical="center"/>
      <protection locked="0"/>
    </xf>
    <xf numFmtId="0" fontId="69" fillId="0" borderId="0" xfId="55" applyFont="1" applyAlignment="1" applyProtection="1">
      <alignment vertical="center"/>
      <protection locked="0"/>
    </xf>
    <xf numFmtId="37" fontId="71" fillId="0" borderId="0" xfId="54" applyNumberFormat="1" applyFont="1" applyFill="1" applyBorder="1" applyAlignment="1">
      <alignment horizontal="right" vertical="center"/>
    </xf>
    <xf numFmtId="0" fontId="71" fillId="0" borderId="0" xfId="55" applyFont="1" applyAlignment="1" applyProtection="1">
      <alignment horizontal="center" vertical="center"/>
      <protection locked="0"/>
    </xf>
    <xf numFmtId="0" fontId="87" fillId="0" borderId="0" xfId="55" applyFont="1" applyAlignment="1" applyProtection="1">
      <alignment vertical="center"/>
      <protection locked="0"/>
    </xf>
    <xf numFmtId="170" fontId="68" fillId="26" borderId="0" xfId="29" applyNumberFormat="1" applyFont="1" applyFill="1" applyAlignment="1">
      <alignment horizontal="center"/>
    </xf>
    <xf numFmtId="0" fontId="66" fillId="0" borderId="0" xfId="55" applyFont="1" applyAlignment="1">
      <alignment vertical="center"/>
    </xf>
    <xf numFmtId="0" fontId="84" fillId="0" borderId="0" xfId="55" applyFont="1" applyAlignment="1">
      <alignment vertical="center"/>
    </xf>
    <xf numFmtId="0" fontId="72" fillId="0" borderId="0" xfId="55" applyFont="1" applyAlignment="1">
      <alignment vertical="center"/>
    </xf>
    <xf numFmtId="0" fontId="66" fillId="0" borderId="0" xfId="55" applyFont="1" applyAlignment="1">
      <alignment horizontal="right"/>
    </xf>
    <xf numFmtId="0" fontId="71" fillId="26" borderId="0" xfId="29" applyNumberFormat="1" applyFont="1" applyFill="1" applyBorder="1" applyAlignment="1">
      <alignment horizontal="right" vertical="center"/>
    </xf>
    <xf numFmtId="170" fontId="66" fillId="26" borderId="11" xfId="29" applyNumberFormat="1" applyFont="1" applyFill="1" applyBorder="1" applyAlignment="1">
      <alignment vertical="center"/>
    </xf>
    <xf numFmtId="0" fontId="83" fillId="26" borderId="0" xfId="29" applyNumberFormat="1" applyFont="1" applyFill="1" applyBorder="1" applyAlignment="1">
      <alignment horizontal="right" vertical="center" readingOrder="2"/>
    </xf>
    <xf numFmtId="170" fontId="69" fillId="26" borderId="13" xfId="29" applyNumberFormat="1" applyFont="1" applyFill="1" applyBorder="1" applyAlignment="1">
      <alignment vertical="center"/>
    </xf>
    <xf numFmtId="170" fontId="72" fillId="26" borderId="0" xfId="29" applyNumberFormat="1" applyFont="1" applyFill="1" applyAlignment="1">
      <alignment horizontal="center"/>
    </xf>
    <xf numFmtId="41" fontId="71" fillId="26" borderId="15" xfId="29" applyNumberFormat="1" applyFont="1" applyFill="1" applyBorder="1" applyAlignment="1">
      <alignment horizontal="right" vertical="center"/>
    </xf>
    <xf numFmtId="41" fontId="71" fillId="26" borderId="13" xfId="29" applyNumberFormat="1" applyFont="1" applyFill="1" applyBorder="1" applyAlignment="1">
      <alignment horizontal="right" vertical="center"/>
    </xf>
    <xf numFmtId="0" fontId="73" fillId="0" borderId="33" xfId="29" applyNumberFormat="1" applyFont="1" applyFill="1" applyBorder="1" applyAlignment="1">
      <alignment horizontal="center" vertical="center"/>
    </xf>
    <xf numFmtId="0" fontId="68" fillId="0" borderId="0" xfId="55" applyFont="1" applyAlignment="1">
      <alignment vertical="center"/>
    </xf>
    <xf numFmtId="3" fontId="72" fillId="26" borderId="0" xfId="29" applyNumberFormat="1" applyFont="1" applyFill="1" applyBorder="1" applyAlignment="1">
      <alignment vertical="center"/>
    </xf>
    <xf numFmtId="170" fontId="69" fillId="26" borderId="13" xfId="29" applyNumberFormat="1" applyFont="1" applyFill="1" applyBorder="1" applyAlignment="1">
      <alignment horizontal="center" vertical="center"/>
    </xf>
    <xf numFmtId="41" fontId="71" fillId="26" borderId="15" xfId="29" applyNumberFormat="1" applyFont="1" applyFill="1" applyBorder="1" applyAlignment="1">
      <alignment horizontal="center" vertical="center"/>
    </xf>
    <xf numFmtId="0" fontId="72" fillId="26" borderId="11" xfId="55" applyFont="1" applyFill="1" applyBorder="1"/>
    <xf numFmtId="0" fontId="69" fillId="0" borderId="0" xfId="55" applyFont="1" applyAlignment="1">
      <alignment vertical="center"/>
    </xf>
    <xf numFmtId="0" fontId="69" fillId="26" borderId="0" xfId="55" applyFont="1" applyFill="1" applyAlignment="1">
      <alignment vertical="center"/>
    </xf>
    <xf numFmtId="0" fontId="72" fillId="0" borderId="0" xfId="55" applyFont="1" applyAlignment="1" applyProtection="1">
      <alignment vertical="center"/>
      <protection locked="0"/>
    </xf>
    <xf numFmtId="0" fontId="71" fillId="26" borderId="0" xfId="46" applyFont="1" applyFill="1" applyAlignment="1">
      <alignment horizontal="left"/>
    </xf>
    <xf numFmtId="0" fontId="71" fillId="26" borderId="0" xfId="46" applyFont="1" applyFill="1" applyAlignment="1">
      <alignment horizontal="left" vertical="center"/>
    </xf>
    <xf numFmtId="41" fontId="73" fillId="26" borderId="0" xfId="29" applyNumberFormat="1" applyFont="1" applyFill="1" applyBorder="1" applyAlignment="1">
      <alignment horizontal="center" vertical="center"/>
    </xf>
    <xf numFmtId="0" fontId="68" fillId="0" borderId="0" xfId="55" applyFont="1" applyAlignment="1" applyProtection="1">
      <alignment vertical="center"/>
      <protection locked="0"/>
    </xf>
    <xf numFmtId="170" fontId="69" fillId="26" borderId="13" xfId="29" applyNumberFormat="1" applyFont="1" applyFill="1" applyBorder="1" applyAlignment="1">
      <alignment horizontal="center" vertical="center" wrapText="1"/>
    </xf>
    <xf numFmtId="166" fontId="72" fillId="26" borderId="0" xfId="29" applyNumberFormat="1" applyFont="1" applyFill="1" applyBorder="1" applyAlignment="1">
      <alignment vertical="center"/>
    </xf>
    <xf numFmtId="0" fontId="69" fillId="26" borderId="11" xfId="55" applyFont="1" applyFill="1" applyBorder="1" applyAlignment="1">
      <alignment horizontal="center" vertical="center"/>
    </xf>
    <xf numFmtId="174" fontId="69" fillId="0" borderId="0" xfId="55" applyNumberFormat="1" applyFont="1" applyAlignment="1" applyProtection="1">
      <alignment vertical="center"/>
      <protection locked="0"/>
    </xf>
    <xf numFmtId="172" fontId="72" fillId="0" borderId="0" xfId="54" applyNumberFormat="1" applyFont="1" applyFill="1" applyAlignment="1" applyProtection="1">
      <alignment horizontal="right" vertical="center"/>
      <protection locked="0"/>
    </xf>
    <xf numFmtId="37" fontId="72" fillId="0" borderId="0" xfId="54" applyNumberFormat="1" applyFont="1" applyFill="1" applyAlignment="1" applyProtection="1">
      <alignment vertical="center"/>
      <protection locked="0"/>
    </xf>
    <xf numFmtId="0" fontId="68" fillId="0" borderId="0" xfId="55" applyFont="1" applyAlignment="1" applyProtection="1">
      <alignment horizontal="center" vertical="center"/>
      <protection locked="0"/>
    </xf>
    <xf numFmtId="172" fontId="68" fillId="0" borderId="0" xfId="54" applyNumberFormat="1" applyFont="1" applyFill="1" applyAlignment="1" applyProtection="1">
      <alignment horizontal="right" vertical="center"/>
      <protection locked="0"/>
    </xf>
    <xf numFmtId="37" fontId="68" fillId="0" borderId="0" xfId="54" applyNumberFormat="1" applyFont="1" applyFill="1" applyAlignment="1" applyProtection="1">
      <alignment vertical="center"/>
      <protection locked="0"/>
    </xf>
    <xf numFmtId="170" fontId="68" fillId="0" borderId="0" xfId="54" applyNumberFormat="1" applyFont="1" applyFill="1" applyAlignment="1" applyProtection="1">
      <alignment vertical="center"/>
      <protection locked="0"/>
    </xf>
    <xf numFmtId="3" fontId="68" fillId="0" borderId="0" xfId="55" applyNumberFormat="1" applyFont="1" applyAlignment="1" applyProtection="1">
      <alignment vertical="center"/>
      <protection locked="0"/>
    </xf>
    <xf numFmtId="9" fontId="68" fillId="0" borderId="0" xfId="29" applyNumberFormat="1" applyFont="1" applyFill="1" applyBorder="1"/>
    <xf numFmtId="37" fontId="66" fillId="26" borderId="0" xfId="55" applyNumberFormat="1" applyFont="1" applyFill="1" applyAlignment="1">
      <alignment vertical="center"/>
    </xf>
    <xf numFmtId="0" fontId="66" fillId="26" borderId="11" xfId="55" applyFont="1" applyFill="1" applyBorder="1" applyAlignment="1">
      <alignment horizontal="center" vertical="center"/>
    </xf>
    <xf numFmtId="164" fontId="71" fillId="26" borderId="0" xfId="55" applyNumberFormat="1" applyFont="1" applyFill="1" applyAlignment="1">
      <alignment vertical="center"/>
    </xf>
    <xf numFmtId="0" fontId="66" fillId="26" borderId="0" xfId="55" applyFont="1" applyFill="1" applyAlignment="1">
      <alignment horizontal="center" vertical="center"/>
    </xf>
    <xf numFmtId="0" fontId="71" fillId="26" borderId="0" xfId="53" applyFont="1" applyFill="1" applyAlignment="1">
      <alignment horizontal="center" vertical="center"/>
    </xf>
    <xf numFmtId="170" fontId="69" fillId="26" borderId="11" xfId="29" applyNumberFormat="1" applyFont="1" applyFill="1" applyBorder="1" applyAlignment="1">
      <alignment horizontal="right" vertical="center"/>
    </xf>
    <xf numFmtId="0" fontId="68" fillId="0" borderId="0" xfId="0" applyFont="1" applyAlignment="1">
      <alignment horizontal="right" vertical="top"/>
    </xf>
    <xf numFmtId="0" fontId="73" fillId="26" borderId="0" xfId="55" applyFont="1" applyFill="1" applyAlignment="1">
      <alignment horizontal="left" vertical="center"/>
    </xf>
    <xf numFmtId="37" fontId="67" fillId="26" borderId="14" xfId="29" applyNumberFormat="1" applyFont="1" applyFill="1" applyBorder="1" applyAlignment="1">
      <alignment vertical="center"/>
    </xf>
    <xf numFmtId="43" fontId="66" fillId="26" borderId="0" xfId="55" applyNumberFormat="1" applyFont="1" applyFill="1" applyAlignment="1">
      <alignment horizontal="center" vertical="center" wrapText="1"/>
    </xf>
    <xf numFmtId="43" fontId="68" fillId="26" borderId="0" xfId="55" applyNumberFormat="1" applyFont="1" applyFill="1" applyAlignment="1">
      <alignment vertical="center" wrapText="1"/>
    </xf>
    <xf numFmtId="38" fontId="100" fillId="26" borderId="0" xfId="29" applyNumberFormat="1" applyFont="1" applyFill="1" applyBorder="1" applyAlignment="1">
      <alignment horizontal="center" vertical="center" wrapText="1"/>
    </xf>
    <xf numFmtId="0" fontId="68" fillId="26" borderId="0" xfId="55" applyFont="1" applyFill="1" applyAlignment="1">
      <alignment horizontal="center" vertical="center" wrapText="1"/>
    </xf>
    <xf numFmtId="49" fontId="67" fillId="26" borderId="13" xfId="29" applyNumberFormat="1" applyFont="1" applyFill="1" applyBorder="1" applyAlignment="1">
      <alignment horizontal="center" vertical="center" wrapText="1"/>
    </xf>
    <xf numFmtId="38" fontId="76" fillId="26" borderId="11" xfId="29" applyNumberFormat="1" applyFont="1" applyFill="1" applyBorder="1"/>
    <xf numFmtId="0" fontId="68" fillId="0" borderId="0" xfId="55" applyFont="1" applyAlignment="1">
      <alignment vertical="top"/>
    </xf>
    <xf numFmtId="0" fontId="69" fillId="26" borderId="0" xfId="55" applyFont="1" applyFill="1" applyAlignment="1">
      <alignment horizontal="right" vertical="top" readingOrder="2"/>
    </xf>
    <xf numFmtId="0" fontId="69" fillId="26" borderId="11" xfId="0" applyFont="1" applyFill="1" applyBorder="1" applyAlignment="1">
      <alignment horizontal="center" vertical="center"/>
    </xf>
    <xf numFmtId="0" fontId="73" fillId="26" borderId="0" xfId="53" applyFont="1" applyFill="1" applyAlignment="1">
      <alignment vertical="center"/>
    </xf>
    <xf numFmtId="170" fontId="69" fillId="26" borderId="11" xfId="29" applyNumberFormat="1" applyFont="1" applyFill="1" applyBorder="1" applyAlignment="1">
      <alignment horizontal="center" vertical="center" wrapText="1"/>
    </xf>
    <xf numFmtId="0" fontId="0" fillId="60" borderId="0" xfId="0" applyFill="1"/>
    <xf numFmtId="0" fontId="69" fillId="26" borderId="0" xfId="55" applyFont="1" applyFill="1" applyAlignment="1">
      <alignment horizontal="left"/>
    </xf>
    <xf numFmtId="38" fontId="69" fillId="26" borderId="0" xfId="56" applyNumberFormat="1" applyFont="1" applyFill="1"/>
    <xf numFmtId="167" fontId="67" fillId="26" borderId="13" xfId="55" applyNumberFormat="1" applyFont="1" applyFill="1" applyBorder="1" applyAlignment="1">
      <alignment horizontal="center" vertical="center" wrapText="1"/>
    </xf>
    <xf numFmtId="38" fontId="76" fillId="0" borderId="0" xfId="29" applyNumberFormat="1" applyFont="1" applyFill="1"/>
    <xf numFmtId="0" fontId="99" fillId="26" borderId="0" xfId="55" applyFont="1" applyFill="1" applyAlignment="1">
      <alignment horizontal="right" vertical="center"/>
    </xf>
    <xf numFmtId="0" fontId="73" fillId="0" borderId="0" xfId="53" applyFont="1" applyAlignment="1">
      <alignment vertical="top" wrapText="1"/>
    </xf>
    <xf numFmtId="43" fontId="67" fillId="26" borderId="0" xfId="55" applyNumberFormat="1" applyFont="1" applyFill="1" applyAlignment="1">
      <alignment horizontal="right" vertical="center"/>
    </xf>
    <xf numFmtId="43" fontId="67" fillId="26" borderId="0" xfId="55" applyNumberFormat="1" applyFont="1" applyFill="1" applyAlignment="1">
      <alignment horizontal="center" vertical="center"/>
    </xf>
    <xf numFmtId="0" fontId="67" fillId="26" borderId="11" xfId="53" applyFont="1" applyFill="1" applyBorder="1" applyAlignment="1" applyProtection="1">
      <alignment horizontal="right"/>
      <protection locked="0"/>
    </xf>
    <xf numFmtId="0" fontId="73" fillId="26" borderId="0" xfId="53" applyFont="1" applyFill="1" applyAlignment="1">
      <alignment horizontal="right" vertical="center"/>
    </xf>
    <xf numFmtId="0" fontId="71" fillId="26" borderId="0" xfId="55" quotePrefix="1" applyFont="1" applyFill="1" applyAlignment="1">
      <alignment horizontal="right" vertical="center"/>
    </xf>
    <xf numFmtId="43" fontId="66" fillId="26" borderId="11" xfId="55" applyNumberFormat="1" applyFont="1" applyFill="1" applyBorder="1" applyAlignment="1">
      <alignment horizontal="right" vertical="center" wrapText="1"/>
    </xf>
    <xf numFmtId="164" fontId="73" fillId="26" borderId="0" xfId="55" applyNumberFormat="1" applyFont="1" applyFill="1" applyAlignment="1">
      <alignment vertical="center"/>
    </xf>
    <xf numFmtId="0" fontId="68" fillId="0" borderId="0" xfId="0" applyFont="1" applyAlignment="1">
      <alignment horizontal="center" vertical="justify"/>
    </xf>
    <xf numFmtId="0" fontId="68" fillId="0" borderId="0" xfId="0" applyFont="1" applyAlignment="1">
      <alignment horizontal="center" vertical="center"/>
    </xf>
    <xf numFmtId="0" fontId="65" fillId="26" borderId="0" xfId="55" applyFont="1" applyFill="1" applyAlignment="1">
      <alignment horizontal="right"/>
    </xf>
    <xf numFmtId="43" fontId="66" fillId="26" borderId="0" xfId="55" applyNumberFormat="1" applyFont="1" applyFill="1" applyAlignment="1">
      <alignment horizontal="right" vertical="center" wrapText="1"/>
    </xf>
    <xf numFmtId="38" fontId="76" fillId="26" borderId="0" xfId="29" applyNumberFormat="1" applyFont="1" applyFill="1"/>
    <xf numFmtId="0" fontId="73" fillId="26" borderId="0" xfId="53" applyFont="1" applyFill="1" applyAlignment="1">
      <alignment vertical="center" wrapText="1"/>
    </xf>
    <xf numFmtId="0" fontId="71" fillId="26" borderId="11" xfId="53" applyFont="1" applyFill="1" applyBorder="1" applyAlignment="1" applyProtection="1">
      <alignment horizontal="left"/>
      <protection locked="0"/>
    </xf>
    <xf numFmtId="0" fontId="71" fillId="26" borderId="0" xfId="55" applyFont="1" applyFill="1" applyAlignment="1">
      <alignment vertical="top" wrapText="1"/>
    </xf>
    <xf numFmtId="38" fontId="67" fillId="26" borderId="0" xfId="29" applyNumberFormat="1" applyFont="1" applyFill="1" applyBorder="1"/>
    <xf numFmtId="0" fontId="68" fillId="0" borderId="0" xfId="0" applyFont="1" applyAlignment="1">
      <alignment vertical="center"/>
    </xf>
    <xf numFmtId="37" fontId="73" fillId="26" borderId="0" xfId="33" applyNumberFormat="1" applyFont="1" applyFill="1" applyBorder="1" applyAlignment="1">
      <alignment vertical="center"/>
    </xf>
    <xf numFmtId="38" fontId="76" fillId="26" borderId="0" xfId="29" applyNumberFormat="1" applyFont="1" applyFill="1" applyBorder="1"/>
    <xf numFmtId="38" fontId="66" fillId="0" borderId="0" xfId="55" applyNumberFormat="1" applyFont="1" applyAlignment="1">
      <alignment vertical="center"/>
    </xf>
    <xf numFmtId="43" fontId="67" fillId="26" borderId="0" xfId="55" applyNumberFormat="1" applyFont="1" applyFill="1" applyAlignment="1">
      <alignment horizontal="center" vertical="center" wrapText="1"/>
    </xf>
    <xf numFmtId="43" fontId="67" fillId="26" borderId="0" xfId="55" applyNumberFormat="1" applyFont="1" applyFill="1" applyAlignment="1">
      <alignment horizontal="right" vertical="center" wrapText="1"/>
    </xf>
    <xf numFmtId="0" fontId="66" fillId="26" borderId="0" xfId="55" applyFont="1" applyFill="1" applyAlignment="1">
      <alignment horizontal="center" vertical="center" wrapText="1"/>
    </xf>
    <xf numFmtId="0" fontId="76" fillId="26" borderId="0" xfId="55" applyFont="1" applyFill="1" applyAlignment="1">
      <alignment horizontal="center" vertical="center" wrapText="1"/>
    </xf>
    <xf numFmtId="38" fontId="86" fillId="26" borderId="0" xfId="29" applyNumberFormat="1" applyFont="1" applyFill="1" applyBorder="1" applyAlignment="1">
      <alignment vertical="center"/>
    </xf>
    <xf numFmtId="0" fontId="67" fillId="26" borderId="0" xfId="55" applyFont="1" applyFill="1"/>
    <xf numFmtId="37" fontId="66" fillId="26" borderId="0" xfId="55" applyNumberFormat="1" applyFont="1" applyFill="1" applyAlignment="1">
      <alignment horizontal="right" vertical="center"/>
    </xf>
    <xf numFmtId="37" fontId="66" fillId="26" borderId="11" xfId="55" applyNumberFormat="1" applyFont="1" applyFill="1" applyBorder="1" applyAlignment="1">
      <alignment horizontal="right" vertical="center"/>
    </xf>
    <xf numFmtId="37" fontId="67" fillId="26" borderId="14" xfId="29" applyNumberFormat="1" applyFont="1" applyFill="1" applyBorder="1" applyAlignment="1">
      <alignment horizontal="right" vertical="center"/>
    </xf>
    <xf numFmtId="3" fontId="66" fillId="0" borderId="0" xfId="55" applyNumberFormat="1" applyFont="1" applyAlignment="1">
      <alignment vertical="center"/>
    </xf>
    <xf numFmtId="4" fontId="66" fillId="0" borderId="0" xfId="55" applyNumberFormat="1" applyFont="1" applyAlignment="1">
      <alignment vertical="center"/>
    </xf>
    <xf numFmtId="0" fontId="68" fillId="26" borderId="0" xfId="55" applyFont="1" applyFill="1" applyAlignment="1">
      <alignment vertical="top"/>
    </xf>
    <xf numFmtId="0" fontId="83" fillId="26" borderId="0" xfId="55" applyFont="1" applyFill="1"/>
    <xf numFmtId="0" fontId="84" fillId="26" borderId="0" xfId="55" applyFont="1" applyFill="1"/>
    <xf numFmtId="43" fontId="66" fillId="0" borderId="0" xfId="55" applyNumberFormat="1" applyFont="1" applyAlignment="1">
      <alignment horizontal="right" vertical="center" wrapText="1"/>
    </xf>
    <xf numFmtId="43" fontId="67" fillId="26" borderId="12" xfId="55" applyNumberFormat="1" applyFont="1" applyFill="1" applyBorder="1" applyAlignment="1">
      <alignment horizontal="center" vertical="center"/>
    </xf>
    <xf numFmtId="43" fontId="67" fillId="26" borderId="12" xfId="55" applyNumberFormat="1" applyFont="1" applyFill="1" applyBorder="1" applyAlignment="1">
      <alignment horizontal="right" vertical="center"/>
    </xf>
    <xf numFmtId="43" fontId="69" fillId="26" borderId="0" xfId="55" applyNumberFormat="1" applyFont="1" applyFill="1" applyAlignment="1">
      <alignment horizontal="center" vertical="center" wrapText="1"/>
    </xf>
    <xf numFmtId="170" fontId="68" fillId="26" borderId="0" xfId="56" applyNumberFormat="1" applyFont="1" applyFill="1" applyBorder="1" applyAlignment="1">
      <alignment vertical="center" wrapText="1"/>
    </xf>
    <xf numFmtId="170" fontId="66" fillId="26" borderId="0" xfId="56" applyNumberFormat="1" applyFont="1" applyFill="1" applyBorder="1"/>
    <xf numFmtId="170" fontId="68" fillId="26" borderId="0" xfId="56" applyNumberFormat="1" applyFont="1" applyFill="1"/>
    <xf numFmtId="37" fontId="67" fillId="26" borderId="15" xfId="56" applyNumberFormat="1" applyFont="1" applyFill="1" applyBorder="1" applyAlignment="1">
      <alignment vertical="center"/>
    </xf>
    <xf numFmtId="38" fontId="70" fillId="25" borderId="0" xfId="55" applyNumberFormat="1" applyFont="1" applyFill="1" applyAlignment="1">
      <alignment horizontal="center"/>
    </xf>
    <xf numFmtId="0" fontId="69" fillId="25" borderId="13" xfId="55" applyFont="1" applyFill="1" applyBorder="1" applyAlignment="1">
      <alignment horizontal="center" vertical="center" wrapText="1"/>
    </xf>
    <xf numFmtId="38" fontId="69" fillId="25" borderId="13" xfId="55" applyNumberFormat="1" applyFont="1" applyFill="1" applyBorder="1" applyAlignment="1">
      <alignment horizontal="center" vertical="center" wrapText="1"/>
    </xf>
    <xf numFmtId="0" fontId="72" fillId="25" borderId="0" xfId="55" applyFont="1" applyFill="1" applyAlignment="1">
      <alignment vertical="center"/>
    </xf>
    <xf numFmtId="0" fontId="72" fillId="25" borderId="11" xfId="55" applyFont="1" applyFill="1" applyBorder="1" applyAlignment="1">
      <alignment vertical="center"/>
    </xf>
    <xf numFmtId="0" fontId="69" fillId="25" borderId="13" xfId="55" applyFont="1" applyFill="1" applyBorder="1" applyAlignment="1">
      <alignment vertical="center"/>
    </xf>
    <xf numFmtId="0" fontId="72" fillId="25" borderId="0" xfId="55" applyFont="1" applyFill="1" applyAlignment="1">
      <alignment vertical="center" wrapText="1"/>
    </xf>
    <xf numFmtId="0" fontId="69" fillId="25" borderId="0" xfId="55" applyFont="1" applyFill="1" applyAlignment="1">
      <alignment vertical="center"/>
    </xf>
    <xf numFmtId="0" fontId="84" fillId="0" borderId="0" xfId="0" applyFont="1"/>
    <xf numFmtId="0" fontId="67" fillId="26" borderId="13" xfId="0" applyFont="1" applyFill="1" applyBorder="1" applyAlignment="1">
      <alignment horizontal="center" vertical="center"/>
    </xf>
    <xf numFmtId="0" fontId="66" fillId="26" borderId="13" xfId="0" applyFont="1" applyFill="1" applyBorder="1"/>
    <xf numFmtId="0" fontId="66" fillId="26" borderId="0" xfId="0" applyFont="1" applyFill="1" applyAlignment="1">
      <alignment vertical="center"/>
    </xf>
    <xf numFmtId="170" fontId="66" fillId="26" borderId="0" xfId="33" applyNumberFormat="1" applyFont="1" applyFill="1" applyBorder="1"/>
    <xf numFmtId="0" fontId="66" fillId="26" borderId="11" xfId="0" applyFont="1" applyFill="1" applyBorder="1" applyAlignment="1">
      <alignment vertical="center"/>
    </xf>
    <xf numFmtId="0" fontId="67" fillId="26" borderId="0" xfId="0" applyFont="1" applyFill="1" applyAlignment="1">
      <alignment vertical="center"/>
    </xf>
    <xf numFmtId="0" fontId="68" fillId="26" borderId="0" xfId="0" applyFont="1" applyFill="1" applyAlignment="1">
      <alignment horizontal="right"/>
    </xf>
    <xf numFmtId="0" fontId="68" fillId="0" borderId="0" xfId="0" applyFont="1" applyAlignment="1">
      <alignment horizontal="right"/>
    </xf>
    <xf numFmtId="37" fontId="66" fillId="26" borderId="0" xfId="29" applyNumberFormat="1" applyFont="1" applyFill="1" applyBorder="1" applyAlignment="1">
      <alignment horizontal="right" vertical="center"/>
    </xf>
    <xf numFmtId="37" fontId="67" fillId="26" borderId="13" xfId="29" applyNumberFormat="1" applyFont="1" applyFill="1" applyBorder="1" applyAlignment="1">
      <alignment horizontal="right" vertical="center"/>
    </xf>
    <xf numFmtId="37" fontId="67" fillId="26" borderId="11" xfId="29" applyNumberFormat="1" applyFont="1" applyFill="1" applyBorder="1" applyAlignment="1">
      <alignment horizontal="right" vertical="center"/>
    </xf>
    <xf numFmtId="37" fontId="67" fillId="26" borderId="15" xfId="29" applyNumberFormat="1" applyFont="1" applyFill="1" applyBorder="1" applyAlignment="1">
      <alignment horizontal="right" vertical="center"/>
    </xf>
    <xf numFmtId="37" fontId="66" fillId="26" borderId="0" xfId="29" applyNumberFormat="1" applyFont="1" applyFill="1" applyAlignment="1">
      <alignment horizontal="right" vertical="center"/>
    </xf>
    <xf numFmtId="37" fontId="73" fillId="26" borderId="0" xfId="56" applyNumberFormat="1" applyFont="1" applyFill="1" applyBorder="1" applyAlignment="1">
      <alignment vertical="center"/>
    </xf>
    <xf numFmtId="37" fontId="66" fillId="0" borderId="11" xfId="55" applyNumberFormat="1" applyFont="1" applyBorder="1" applyAlignment="1">
      <alignment vertical="center"/>
    </xf>
    <xf numFmtId="173" fontId="68" fillId="0" borderId="0" xfId="55" applyNumberFormat="1" applyFont="1" applyAlignment="1" applyProtection="1">
      <alignment horizontal="right" vertical="center"/>
      <protection locked="0"/>
    </xf>
    <xf numFmtId="3" fontId="10" fillId="0" borderId="0" xfId="55" applyNumberFormat="1" applyFont="1" applyAlignment="1">
      <alignment vertical="center"/>
    </xf>
    <xf numFmtId="37" fontId="67" fillId="26" borderId="0" xfId="55" applyNumberFormat="1" applyFont="1" applyFill="1" applyAlignment="1">
      <alignment horizontal="right" vertical="center"/>
    </xf>
    <xf numFmtId="37" fontId="71" fillId="26" borderId="14" xfId="56" applyNumberFormat="1" applyFont="1" applyFill="1" applyBorder="1" applyAlignment="1">
      <alignment vertical="center"/>
    </xf>
    <xf numFmtId="37" fontId="71" fillId="26" borderId="13" xfId="56" applyNumberFormat="1" applyFont="1" applyFill="1" applyBorder="1" applyAlignment="1">
      <alignment vertical="center"/>
    </xf>
    <xf numFmtId="3" fontId="11" fillId="0" borderId="0" xfId="55" applyNumberFormat="1" applyFont="1" applyAlignment="1">
      <alignment vertical="center"/>
    </xf>
    <xf numFmtId="3" fontId="10" fillId="26" borderId="0" xfId="53" applyNumberFormat="1" applyFont="1" applyFill="1" applyAlignment="1">
      <alignment vertical="center"/>
    </xf>
    <xf numFmtId="10" fontId="79" fillId="0" borderId="0" xfId="102" applyNumberFormat="1" applyFont="1" applyAlignment="1">
      <alignment horizontal="left" vertical="top"/>
    </xf>
    <xf numFmtId="0" fontId="73" fillId="26" borderId="0" xfId="53" applyFont="1" applyFill="1" applyAlignment="1">
      <alignment horizontal="right" vertical="center" wrapText="1"/>
    </xf>
    <xf numFmtId="0" fontId="82" fillId="0" borderId="0" xfId="102" applyFont="1" applyAlignment="1">
      <alignment horizontal="left" vertical="top"/>
    </xf>
    <xf numFmtId="3" fontId="82" fillId="0" borderId="27" xfId="102" applyNumberFormat="1" applyFont="1" applyBorder="1" applyAlignment="1">
      <alignment horizontal="left" vertical="top"/>
    </xf>
    <xf numFmtId="3" fontId="82" fillId="0" borderId="0" xfId="102" applyNumberFormat="1" applyFont="1" applyAlignment="1">
      <alignment horizontal="left" vertical="top"/>
    </xf>
    <xf numFmtId="0" fontId="82" fillId="0" borderId="0" xfId="55" applyFont="1" applyAlignment="1">
      <alignment horizontal="right" vertical="center"/>
    </xf>
    <xf numFmtId="0" fontId="79" fillId="0" borderId="0" xfId="102" applyFont="1" applyAlignment="1">
      <alignment horizontal="left" vertical="top"/>
    </xf>
    <xf numFmtId="3" fontId="79" fillId="0" borderId="0" xfId="102" applyNumberFormat="1" applyFont="1" applyAlignment="1">
      <alignment horizontal="left" vertical="top"/>
    </xf>
    <xf numFmtId="0" fontId="8" fillId="0" borderId="0" xfId="0" applyFont="1" applyAlignment="1">
      <alignment horizontal="right" readingOrder="2"/>
    </xf>
    <xf numFmtId="0" fontId="78" fillId="0" borderId="25" xfId="0" applyFont="1" applyBorder="1" applyAlignment="1">
      <alignment vertical="top"/>
    </xf>
    <xf numFmtId="0" fontId="78" fillId="0" borderId="25" xfId="0" applyFont="1" applyBorder="1" applyAlignment="1">
      <alignment horizontal="left" vertical="top"/>
    </xf>
    <xf numFmtId="0" fontId="79" fillId="0" borderId="26" xfId="0" applyFont="1" applyBorder="1" applyAlignment="1">
      <alignment horizontal="left" vertical="top" wrapText="1"/>
    </xf>
    <xf numFmtId="0" fontId="0" fillId="0" borderId="26" xfId="0" applyBorder="1" applyAlignment="1">
      <alignment horizontal="left" vertical="top"/>
    </xf>
    <xf numFmtId="3" fontId="79" fillId="0" borderId="26" xfId="0" applyNumberFormat="1" applyFont="1" applyBorder="1" applyAlignment="1">
      <alignment horizontal="left" vertical="top" wrapText="1"/>
    </xf>
    <xf numFmtId="0" fontId="79" fillId="0" borderId="0" xfId="0" applyFont="1" applyAlignment="1">
      <alignment horizontal="left" vertical="top"/>
    </xf>
    <xf numFmtId="3" fontId="79" fillId="0" borderId="0" xfId="0" applyNumberFormat="1" applyFont="1" applyAlignment="1">
      <alignment horizontal="left" vertical="top"/>
    </xf>
    <xf numFmtId="0" fontId="79" fillId="0" borderId="0" xfId="0" applyFont="1" applyAlignment="1">
      <alignment horizontal="right" vertical="top"/>
    </xf>
    <xf numFmtId="0" fontId="79" fillId="0" borderId="0" xfId="0" applyFont="1" applyAlignment="1">
      <alignment horizontal="left" vertical="top" wrapText="1"/>
    </xf>
    <xf numFmtId="3" fontId="79" fillId="0" borderId="0" xfId="0" applyNumberFormat="1" applyFont="1" applyAlignment="1">
      <alignment horizontal="left" vertical="top" wrapText="1"/>
    </xf>
    <xf numFmtId="0" fontId="0" fillId="0" borderId="0" xfId="0" applyAlignment="1">
      <alignment horizontal="left" vertical="top"/>
    </xf>
    <xf numFmtId="0" fontId="79" fillId="0" borderId="26" xfId="0" applyFont="1" applyBorder="1" applyAlignment="1">
      <alignment vertical="top" wrapText="1"/>
    </xf>
    <xf numFmtId="3" fontId="79" fillId="0" borderId="26" xfId="0" applyNumberFormat="1" applyFont="1" applyBorder="1" applyAlignment="1">
      <alignment vertical="top" wrapText="1"/>
    </xf>
    <xf numFmtId="0" fontId="79" fillId="0" borderId="0" xfId="0" applyFont="1" applyAlignment="1">
      <alignment vertical="top"/>
    </xf>
    <xf numFmtId="3" fontId="79" fillId="0" borderId="0" xfId="0" applyNumberFormat="1" applyFont="1" applyAlignment="1">
      <alignment vertical="top"/>
    </xf>
    <xf numFmtId="0" fontId="79" fillId="0" borderId="0" xfId="0" applyFont="1" applyAlignment="1">
      <alignment vertical="top" wrapText="1"/>
    </xf>
    <xf numFmtId="3" fontId="79" fillId="0" borderId="0" xfId="0" applyNumberFormat="1" applyFont="1" applyAlignment="1">
      <alignment vertical="top" wrapText="1"/>
    </xf>
    <xf numFmtId="0" fontId="98" fillId="0" borderId="38" xfId="0" applyFont="1" applyBorder="1" applyAlignment="1">
      <alignment vertical="top"/>
    </xf>
    <xf numFmtId="0" fontId="98" fillId="0" borderId="35" xfId="0" applyFont="1" applyBorder="1" applyAlignment="1">
      <alignment horizontal="left" vertical="top"/>
    </xf>
    <xf numFmtId="0" fontId="79" fillId="0" borderId="37" xfId="0" applyFont="1" applyBorder="1" applyAlignment="1">
      <alignment vertical="top"/>
    </xf>
    <xf numFmtId="3" fontId="79" fillId="0" borderId="37" xfId="0" applyNumberFormat="1" applyFont="1" applyBorder="1" applyAlignment="1">
      <alignment vertical="top"/>
    </xf>
    <xf numFmtId="0" fontId="0" fillId="0" borderId="0" xfId="0" applyAlignment="1">
      <alignment vertical="top"/>
    </xf>
    <xf numFmtId="3" fontId="79" fillId="0" borderId="0" xfId="0" applyNumberFormat="1" applyFont="1" applyAlignment="1">
      <alignment horizontal="right" vertical="top"/>
    </xf>
    <xf numFmtId="0" fontId="0" fillId="0" borderId="37" xfId="0" applyBorder="1" applyAlignment="1">
      <alignment vertical="top"/>
    </xf>
    <xf numFmtId="0" fontId="79" fillId="0" borderId="27" xfId="0" applyFont="1" applyBorder="1" applyAlignment="1">
      <alignment vertical="top"/>
    </xf>
    <xf numFmtId="0" fontId="79" fillId="0" borderId="27" xfId="0" applyFont="1" applyBorder="1" applyAlignment="1">
      <alignment horizontal="left" vertical="top"/>
    </xf>
    <xf numFmtId="3" fontId="79" fillId="0" borderId="27" xfId="0" applyNumberFormat="1" applyFont="1" applyBorder="1" applyAlignment="1">
      <alignment vertical="top"/>
    </xf>
    <xf numFmtId="3" fontId="79" fillId="0" borderId="27" xfId="0" applyNumberFormat="1" applyFont="1" applyBorder="1" applyAlignment="1">
      <alignment horizontal="left" vertical="top"/>
    </xf>
    <xf numFmtId="0" fontId="98" fillId="0" borderId="36" xfId="0" applyFont="1" applyBorder="1" applyAlignment="1">
      <alignment vertical="top"/>
    </xf>
    <xf numFmtId="3" fontId="97" fillId="0" borderId="36" xfId="0" applyNumberFormat="1" applyFont="1" applyBorder="1" applyAlignment="1">
      <alignment vertical="top"/>
    </xf>
    <xf numFmtId="3" fontId="97" fillId="0" borderId="36" xfId="0" applyNumberFormat="1" applyFont="1" applyBorder="1" applyAlignment="1">
      <alignment horizontal="left" vertical="top"/>
    </xf>
    <xf numFmtId="0" fontId="81" fillId="0" borderId="26" xfId="0" applyFont="1" applyBorder="1" applyAlignment="1">
      <alignment horizontal="left" vertical="top"/>
    </xf>
    <xf numFmtId="3" fontId="81" fillId="0" borderId="26" xfId="0" applyNumberFormat="1" applyFont="1" applyBorder="1" applyAlignment="1">
      <alignment horizontal="left" vertical="top"/>
    </xf>
    <xf numFmtId="0" fontId="81" fillId="0" borderId="26" xfId="0" applyFont="1" applyBorder="1" applyAlignment="1">
      <alignment horizontal="right" vertical="top"/>
    </xf>
    <xf numFmtId="0" fontId="81" fillId="0" borderId="0" xfId="0" applyFont="1" applyAlignment="1">
      <alignment horizontal="left" vertical="top"/>
    </xf>
    <xf numFmtId="3" fontId="81" fillId="0" borderId="0" xfId="0" applyNumberFormat="1" applyFont="1" applyAlignment="1">
      <alignment horizontal="left" vertical="top"/>
    </xf>
    <xf numFmtId="0" fontId="81" fillId="0" borderId="0" xfId="0" applyFont="1" applyAlignment="1">
      <alignment horizontal="right" vertical="top"/>
    </xf>
    <xf numFmtId="0" fontId="81" fillId="0" borderId="26" xfId="0" applyFont="1" applyBorder="1" applyAlignment="1">
      <alignment vertical="top"/>
    </xf>
    <xf numFmtId="3" fontId="81" fillId="0" borderId="26" xfId="0" applyNumberFormat="1" applyFont="1" applyBorder="1" applyAlignment="1">
      <alignment vertical="top"/>
    </xf>
    <xf numFmtId="0" fontId="81" fillId="0" borderId="0" xfId="0" applyFont="1" applyAlignment="1">
      <alignment vertical="top"/>
    </xf>
    <xf numFmtId="3" fontId="81" fillId="0" borderId="0" xfId="0" applyNumberFormat="1" applyFont="1" applyAlignment="1">
      <alignment vertical="top"/>
    </xf>
    <xf numFmtId="0" fontId="82" fillId="0" borderId="0" xfId="0" applyFont="1" applyAlignment="1">
      <alignment horizontal="left" vertical="top"/>
    </xf>
    <xf numFmtId="3" fontId="82" fillId="0" borderId="0" xfId="0" applyNumberFormat="1" applyFont="1" applyAlignment="1">
      <alignment horizontal="left" vertical="top"/>
    </xf>
    <xf numFmtId="3" fontId="82" fillId="0" borderId="27" xfId="0" applyNumberFormat="1" applyFont="1" applyBorder="1" applyAlignment="1">
      <alignment horizontal="left" vertical="top"/>
    </xf>
    <xf numFmtId="37" fontId="73" fillId="26" borderId="0" xfId="29" applyNumberFormat="1" applyFont="1" applyFill="1" applyBorder="1" applyAlignment="1">
      <alignment horizontal="right" vertical="center" indent="1"/>
    </xf>
    <xf numFmtId="41" fontId="68" fillId="26" borderId="0" xfId="29" applyNumberFormat="1" applyFont="1" applyFill="1" applyAlignment="1">
      <alignment horizontal="right" vertical="center"/>
    </xf>
    <xf numFmtId="41" fontId="77" fillId="26" borderId="0" xfId="29" applyNumberFormat="1" applyFont="1" applyFill="1" applyBorder="1" applyAlignment="1">
      <alignment horizontal="right" vertical="center"/>
    </xf>
    <xf numFmtId="41" fontId="68" fillId="26" borderId="0" xfId="29" applyNumberFormat="1" applyFont="1" applyFill="1" applyBorder="1" applyAlignment="1">
      <alignment horizontal="right" vertical="center"/>
    </xf>
    <xf numFmtId="37" fontId="68" fillId="26" borderId="0" xfId="29" applyNumberFormat="1" applyFont="1" applyFill="1" applyAlignment="1">
      <alignment horizontal="right" vertical="top"/>
    </xf>
    <xf numFmtId="41" fontId="77" fillId="26" borderId="0" xfId="29" applyNumberFormat="1" applyFont="1" applyFill="1" applyBorder="1" applyAlignment="1" applyProtection="1">
      <alignment horizontal="right" vertical="center"/>
    </xf>
    <xf numFmtId="41" fontId="73" fillId="0" borderId="0" xfId="54" applyNumberFormat="1" applyFont="1" applyFill="1" applyBorder="1" applyAlignment="1">
      <alignment horizontal="right" vertical="center"/>
    </xf>
    <xf numFmtId="41" fontId="73" fillId="26" borderId="0" xfId="54" applyNumberFormat="1" applyFont="1" applyFill="1" applyBorder="1" applyAlignment="1">
      <alignment horizontal="right" vertical="center"/>
    </xf>
    <xf numFmtId="41" fontId="73" fillId="26" borderId="0" xfId="29" applyNumberFormat="1" applyFont="1" applyFill="1" applyBorder="1" applyAlignment="1">
      <alignment horizontal="right" vertical="center"/>
    </xf>
    <xf numFmtId="3" fontId="0" fillId="0" borderId="0" xfId="0" applyNumberFormat="1"/>
    <xf numFmtId="0" fontId="0" fillId="0" borderId="0" xfId="0" quotePrefix="1"/>
    <xf numFmtId="0" fontId="8" fillId="0" borderId="0" xfId="0" quotePrefix="1" applyFont="1"/>
    <xf numFmtId="37" fontId="0" fillId="0" borderId="0" xfId="29" applyNumberFormat="1" applyFont="1"/>
    <xf numFmtId="0" fontId="80" fillId="0" borderId="25" xfId="0" applyFont="1" applyBorder="1" applyAlignment="1">
      <alignment horizontal="left" vertical="top" wrapText="1"/>
    </xf>
    <xf numFmtId="0" fontId="80" fillId="0" borderId="25" xfId="0" applyFont="1" applyBorder="1" applyAlignment="1">
      <alignment horizontal="center" vertical="top" wrapText="1"/>
    </xf>
    <xf numFmtId="0" fontId="79" fillId="0" borderId="26" xfId="0" applyFont="1" applyBorder="1" applyAlignment="1">
      <alignment horizontal="left" vertical="top"/>
    </xf>
    <xf numFmtId="0" fontId="79" fillId="0" borderId="26" xfId="0" applyFont="1" applyBorder="1" applyAlignment="1">
      <alignment horizontal="right" vertical="top"/>
    </xf>
    <xf numFmtId="10" fontId="79" fillId="0" borderId="26" xfId="0" applyNumberFormat="1" applyFont="1" applyBorder="1" applyAlignment="1">
      <alignment horizontal="left" vertical="top"/>
    </xf>
    <xf numFmtId="3" fontId="79" fillId="0" borderId="26" xfId="0" applyNumberFormat="1" applyFont="1" applyBorder="1" applyAlignment="1">
      <alignment horizontal="left" vertical="top"/>
    </xf>
    <xf numFmtId="10" fontId="79" fillId="0" borderId="0" xfId="0" applyNumberFormat="1" applyFont="1" applyAlignment="1">
      <alignment horizontal="left" vertical="top"/>
    </xf>
    <xf numFmtId="10" fontId="79" fillId="0" borderId="26" xfId="0" applyNumberFormat="1" applyFont="1" applyBorder="1" applyAlignment="1">
      <alignment horizontal="left" vertical="top" wrapText="1"/>
    </xf>
    <xf numFmtId="10" fontId="79" fillId="0" borderId="0" xfId="0" applyNumberFormat="1" applyFont="1" applyAlignment="1">
      <alignment horizontal="left" vertical="top" wrapText="1"/>
    </xf>
    <xf numFmtId="0" fontId="0" fillId="0" borderId="27" xfId="0" applyBorder="1" applyAlignment="1">
      <alignment horizontal="left" vertical="top"/>
    </xf>
    <xf numFmtId="0" fontId="98" fillId="0" borderId="39" xfId="0" applyFont="1" applyBorder="1" applyAlignment="1">
      <alignment vertical="top"/>
    </xf>
    <xf numFmtId="0" fontId="98" fillId="0" borderId="40" xfId="0" applyFont="1" applyBorder="1" applyAlignment="1">
      <alignment vertical="top"/>
    </xf>
    <xf numFmtId="0" fontId="98" fillId="0" borderId="41" xfId="0" applyFont="1" applyBorder="1" applyAlignment="1">
      <alignment vertical="top"/>
    </xf>
    <xf numFmtId="0" fontId="102" fillId="0" borderId="42" xfId="0" applyFont="1" applyBorder="1" applyAlignment="1">
      <alignment horizontal="left" vertical="top"/>
    </xf>
    <xf numFmtId="3" fontId="103" fillId="0" borderId="35" xfId="0" applyNumberFormat="1" applyFont="1" applyBorder="1" applyAlignment="1">
      <alignment horizontal="left" vertical="top"/>
    </xf>
    <xf numFmtId="3" fontId="68" fillId="0" borderId="0" xfId="0" applyNumberFormat="1" applyFont="1"/>
    <xf numFmtId="0" fontId="68" fillId="0" borderId="0" xfId="0" applyFont="1" applyAlignment="1">
      <alignment horizontal="center" vertical="center" wrapText="1"/>
    </xf>
    <xf numFmtId="0" fontId="67" fillId="26" borderId="12" xfId="47" applyFont="1" applyFill="1" applyBorder="1" applyAlignment="1">
      <alignment horizontal="right" vertical="center"/>
    </xf>
    <xf numFmtId="37" fontId="73" fillId="26" borderId="0" xfId="54" applyNumberFormat="1" applyFont="1" applyFill="1" applyBorder="1" applyAlignment="1">
      <alignment horizontal="right" vertical="center"/>
    </xf>
    <xf numFmtId="3" fontId="68" fillId="0" borderId="0" xfId="0" applyNumberFormat="1" applyFont="1" applyAlignment="1">
      <alignment vertical="center"/>
    </xf>
    <xf numFmtId="0" fontId="66" fillId="26" borderId="0" xfId="47" applyFont="1" applyFill="1" applyAlignment="1">
      <alignment vertical="center"/>
    </xf>
    <xf numFmtId="166" fontId="67" fillId="26" borderId="15" xfId="29" applyNumberFormat="1" applyFont="1" applyFill="1" applyBorder="1" applyAlignment="1">
      <alignment horizontal="center" vertical="center" wrapText="1"/>
    </xf>
    <xf numFmtId="3" fontId="66" fillId="26" borderId="0" xfId="0" applyNumberFormat="1" applyFont="1" applyFill="1" applyAlignment="1">
      <alignment vertical="center"/>
    </xf>
    <xf numFmtId="3" fontId="66" fillId="0" borderId="0" xfId="0" applyNumberFormat="1" applyFont="1" applyAlignment="1">
      <alignment vertical="center"/>
    </xf>
    <xf numFmtId="166" fontId="66" fillId="26" borderId="0" xfId="29" applyNumberFormat="1" applyFont="1" applyFill="1" applyBorder="1" applyAlignment="1">
      <alignment vertical="center"/>
    </xf>
    <xf numFmtId="3" fontId="66" fillId="26" borderId="0" xfId="0" applyNumberFormat="1" applyFont="1" applyFill="1"/>
    <xf numFmtId="170" fontId="68" fillId="26" borderId="0" xfId="29" applyNumberFormat="1" applyFont="1" applyFill="1"/>
    <xf numFmtId="0" fontId="66" fillId="26" borderId="0" xfId="47" applyFont="1" applyFill="1" applyAlignment="1">
      <alignment vertical="center" wrapText="1"/>
    </xf>
    <xf numFmtId="3" fontId="100" fillId="26" borderId="0" xfId="47" applyNumberFormat="1" applyFont="1" applyFill="1" applyAlignment="1">
      <alignment horizontal="right" vertical="center"/>
    </xf>
    <xf numFmtId="0" fontId="67" fillId="26" borderId="0" xfId="47" applyFont="1" applyFill="1" applyAlignment="1">
      <alignment horizontal="center" vertical="center"/>
    </xf>
    <xf numFmtId="0" fontId="66" fillId="26" borderId="0" xfId="0" applyFont="1" applyFill="1" applyAlignment="1">
      <alignment horizontal="right" vertical="top" wrapText="1" readingOrder="2"/>
    </xf>
    <xf numFmtId="3" fontId="66" fillId="0" borderId="0" xfId="0" applyNumberFormat="1" applyFont="1"/>
    <xf numFmtId="37" fontId="73" fillId="27" borderId="0" xfId="56" applyNumberFormat="1" applyFont="1" applyFill="1" applyBorder="1" applyAlignment="1">
      <alignment vertical="center"/>
    </xf>
    <xf numFmtId="170" fontId="66" fillId="26" borderId="0" xfId="29" applyNumberFormat="1" applyFont="1" applyFill="1" applyBorder="1" applyAlignment="1">
      <alignment vertical="center"/>
    </xf>
    <xf numFmtId="3" fontId="67" fillId="26" borderId="15" xfId="29" applyNumberFormat="1" applyFont="1" applyFill="1" applyBorder="1" applyAlignment="1">
      <alignment horizontal="right" vertical="center" indent="2"/>
    </xf>
    <xf numFmtId="3" fontId="66" fillId="26" borderId="0" xfId="29" applyNumberFormat="1" applyFont="1" applyFill="1" applyBorder="1" applyAlignment="1">
      <alignment horizontal="right" vertical="center" indent="2"/>
    </xf>
    <xf numFmtId="3" fontId="68" fillId="26" borderId="0" xfId="0" applyNumberFormat="1" applyFont="1" applyFill="1"/>
    <xf numFmtId="166" fontId="66" fillId="26" borderId="0" xfId="29" applyNumberFormat="1" applyFont="1" applyFill="1" applyBorder="1" applyAlignment="1">
      <alignment horizontal="center" vertical="center" wrapText="1"/>
    </xf>
    <xf numFmtId="37" fontId="71" fillId="26" borderId="83" xfId="29" applyNumberFormat="1" applyFont="1" applyFill="1" applyBorder="1" applyAlignment="1">
      <alignment vertical="center"/>
    </xf>
    <xf numFmtId="37" fontId="73" fillId="0" borderId="0" xfId="29" applyNumberFormat="1" applyFont="1" applyFill="1" applyBorder="1" applyAlignment="1">
      <alignment vertical="center"/>
    </xf>
    <xf numFmtId="41" fontId="76" fillId="26" borderId="0" xfId="29" applyNumberFormat="1" applyFont="1" applyFill="1" applyBorder="1" applyAlignment="1" applyProtection="1">
      <alignment horizontal="right" vertical="center"/>
    </xf>
    <xf numFmtId="41" fontId="68" fillId="26" borderId="0" xfId="29" applyNumberFormat="1" applyFont="1" applyFill="1" applyBorder="1" applyAlignment="1" applyProtection="1">
      <alignment horizontal="right" vertical="center"/>
    </xf>
    <xf numFmtId="37" fontId="73" fillId="0" borderId="0" xfId="56" applyNumberFormat="1" applyFont="1" applyFill="1" applyBorder="1" applyAlignment="1">
      <alignment vertical="center"/>
    </xf>
    <xf numFmtId="37" fontId="71" fillId="0" borderId="13" xfId="56" applyNumberFormat="1" applyFont="1" applyFill="1" applyBorder="1" applyAlignment="1">
      <alignment vertical="center"/>
    </xf>
    <xf numFmtId="37" fontId="68" fillId="0" borderId="0" xfId="55" applyNumberFormat="1" applyFont="1" applyProtection="1">
      <protection locked="0"/>
    </xf>
    <xf numFmtId="37" fontId="69" fillId="0" borderId="0" xfId="55" applyNumberFormat="1" applyFont="1" applyAlignment="1" applyProtection="1">
      <alignment vertical="center"/>
      <protection locked="0"/>
    </xf>
    <xf numFmtId="37" fontId="66" fillId="26" borderId="11" xfId="55" applyNumberFormat="1" applyFont="1" applyFill="1" applyBorder="1" applyAlignment="1">
      <alignment vertical="center"/>
    </xf>
    <xf numFmtId="37" fontId="73" fillId="0" borderId="0" xfId="29" applyNumberFormat="1" applyFont="1" applyFill="1" applyBorder="1" applyAlignment="1">
      <alignment horizontal="right" vertical="center" indent="1"/>
    </xf>
    <xf numFmtId="0" fontId="71" fillId="26" borderId="0" xfId="53" applyFont="1" applyFill="1" applyAlignment="1">
      <alignment vertical="center"/>
    </xf>
    <xf numFmtId="41" fontId="73" fillId="26" borderId="0" xfId="29" applyNumberFormat="1" applyFont="1" applyFill="1" applyBorder="1" applyAlignment="1">
      <alignment vertical="center"/>
    </xf>
    <xf numFmtId="41" fontId="72" fillId="26" borderId="0" xfId="29" applyNumberFormat="1" applyFont="1" applyFill="1" applyBorder="1" applyAlignment="1">
      <alignment vertical="center"/>
    </xf>
    <xf numFmtId="0" fontId="69" fillId="25" borderId="0" xfId="0" applyFont="1" applyFill="1" applyAlignment="1">
      <alignment horizontal="right" vertical="center"/>
    </xf>
    <xf numFmtId="1" fontId="71" fillId="26" borderId="13" xfId="29" applyNumberFormat="1" applyFont="1" applyFill="1" applyBorder="1" applyAlignment="1">
      <alignment horizontal="center" vertical="center"/>
    </xf>
    <xf numFmtId="170" fontId="69" fillId="26" borderId="11" xfId="29" applyNumberFormat="1" applyFont="1" applyFill="1" applyBorder="1" applyAlignment="1">
      <alignment horizontal="left" readingOrder="2"/>
    </xf>
    <xf numFmtId="41" fontId="73" fillId="26" borderId="0" xfId="54" applyNumberFormat="1" applyFont="1" applyFill="1" applyBorder="1" applyAlignment="1">
      <alignment horizontal="right" vertical="top"/>
    </xf>
    <xf numFmtId="0" fontId="76" fillId="0" borderId="91" xfId="53" applyFont="1" applyBorder="1" applyAlignment="1">
      <alignment horizontal="center" vertical="center"/>
    </xf>
    <xf numFmtId="41" fontId="73" fillId="26" borderId="0" xfId="29" applyNumberFormat="1" applyFont="1" applyFill="1" applyBorder="1" applyAlignment="1">
      <alignment horizontal="left" vertical="center" wrapText="1" indent="3"/>
    </xf>
    <xf numFmtId="41" fontId="71" fillId="26" borderId="13" xfId="29" applyNumberFormat="1" applyFont="1" applyFill="1" applyBorder="1" applyAlignment="1">
      <alignment horizontal="left" vertical="center" wrapText="1" indent="3"/>
    </xf>
    <xf numFmtId="0" fontId="67" fillId="26" borderId="11" xfId="46" applyFont="1" applyFill="1" applyBorder="1" applyAlignment="1">
      <alignment horizontal="right" vertical="center" readingOrder="2"/>
    </xf>
    <xf numFmtId="0" fontId="67" fillId="26" borderId="0" xfId="46" applyFont="1" applyFill="1" applyAlignment="1">
      <alignment horizontal="right" readingOrder="2"/>
    </xf>
    <xf numFmtId="164" fontId="71" fillId="26" borderId="11" xfId="55" applyNumberFormat="1" applyFont="1" applyFill="1" applyBorder="1" applyAlignment="1">
      <alignment horizontal="center" vertical="center" wrapText="1"/>
    </xf>
    <xf numFmtId="164" fontId="71" fillId="26" borderId="13" xfId="55" applyNumberFormat="1" applyFont="1" applyFill="1" applyBorder="1" applyAlignment="1">
      <alignment horizontal="center" vertical="center" wrapText="1"/>
    </xf>
    <xf numFmtId="0" fontId="69" fillId="26" borderId="11" xfId="46" applyFont="1" applyFill="1" applyBorder="1" applyAlignment="1">
      <alignment horizontal="right" vertical="center" readingOrder="2"/>
    </xf>
    <xf numFmtId="0" fontId="69" fillId="26" borderId="0" xfId="46" applyFont="1" applyFill="1" applyAlignment="1">
      <alignment horizontal="right" vertical="center" readingOrder="2"/>
    </xf>
    <xf numFmtId="0" fontId="75" fillId="26" borderId="0" xfId="46" applyFont="1" applyFill="1" applyAlignment="1">
      <alignment horizontal="right" readingOrder="2"/>
    </xf>
    <xf numFmtId="0" fontId="87" fillId="26" borderId="0" xfId="46" applyFont="1" applyFill="1"/>
    <xf numFmtId="3" fontId="68" fillId="26" borderId="0" xfId="56" applyNumberFormat="1" applyFont="1" applyFill="1" applyBorder="1" applyAlignment="1">
      <alignment horizontal="right"/>
    </xf>
    <xf numFmtId="166" fontId="68" fillId="26" borderId="0" xfId="56" applyNumberFormat="1" applyFont="1" applyFill="1" applyBorder="1" applyAlignment="1">
      <alignment horizontal="right"/>
    </xf>
    <xf numFmtId="0" fontId="68" fillId="26" borderId="0" xfId="46" applyFont="1" applyFill="1" applyAlignment="1">
      <alignment horizontal="right" vertical="center" shrinkToFit="1"/>
    </xf>
    <xf numFmtId="37" fontId="68" fillId="26" borderId="0" xfId="56" applyNumberFormat="1" applyFont="1" applyFill="1" applyBorder="1" applyAlignment="1">
      <alignment horizontal="right" vertical="center"/>
    </xf>
    <xf numFmtId="41" fontId="68" fillId="26" borderId="0" xfId="56" applyNumberFormat="1" applyFont="1" applyFill="1" applyBorder="1" applyAlignment="1">
      <alignment horizontal="right" vertical="center"/>
    </xf>
    <xf numFmtId="166" fontId="73" fillId="26" borderId="0" xfId="29" applyNumberFormat="1" applyFont="1" applyFill="1" applyBorder="1" applyAlignment="1">
      <alignment horizontal="left" vertical="center" wrapText="1" indent="1"/>
    </xf>
    <xf numFmtId="0" fontId="72" fillId="0" borderId="0" xfId="55" applyFont="1" applyProtection="1">
      <protection locked="0"/>
    </xf>
    <xf numFmtId="0" fontId="69" fillId="0" borderId="0" xfId="55" applyFont="1" applyProtection="1">
      <protection locked="0"/>
    </xf>
    <xf numFmtId="37" fontId="69" fillId="0" borderId="0" xfId="55" applyNumberFormat="1" applyFont="1" applyProtection="1">
      <protection locked="0"/>
    </xf>
    <xf numFmtId="0" fontId="71" fillId="26" borderId="0" xfId="55" applyFont="1" applyFill="1" applyAlignment="1" applyProtection="1">
      <alignment horizontal="center" vertical="center"/>
      <protection locked="0"/>
    </xf>
    <xf numFmtId="37" fontId="71" fillId="26" borderId="0" xfId="54" applyNumberFormat="1" applyFont="1" applyFill="1" applyBorder="1" applyAlignment="1">
      <alignment horizontal="right" vertical="center"/>
    </xf>
    <xf numFmtId="0" fontId="73" fillId="26" borderId="0" xfId="55" applyFont="1" applyFill="1" applyAlignment="1" applyProtection="1">
      <alignment horizontal="center" vertical="center"/>
      <protection locked="0"/>
    </xf>
    <xf numFmtId="0" fontId="72" fillId="26" borderId="0" xfId="55" applyFont="1" applyFill="1" applyAlignment="1" applyProtection="1">
      <alignment horizontal="right" vertical="center"/>
      <protection locked="0"/>
    </xf>
    <xf numFmtId="0" fontId="69" fillId="26" borderId="0" xfId="55" applyFont="1" applyFill="1" applyAlignment="1" applyProtection="1">
      <alignment horizontal="right" vertical="center"/>
      <protection locked="0"/>
    </xf>
    <xf numFmtId="0" fontId="71" fillId="26" borderId="11" xfId="55" applyFont="1" applyFill="1" applyBorder="1" applyAlignment="1" applyProtection="1">
      <alignment horizontal="left" vertical="center"/>
      <protection locked="0"/>
    </xf>
    <xf numFmtId="37" fontId="71" fillId="26" borderId="11" xfId="54" applyNumberFormat="1" applyFont="1" applyFill="1" applyBorder="1" applyAlignment="1" applyProtection="1">
      <alignment horizontal="center" vertical="center"/>
      <protection locked="0"/>
    </xf>
    <xf numFmtId="0" fontId="72" fillId="26" borderId="0" xfId="55" applyFont="1" applyFill="1" applyAlignment="1" applyProtection="1">
      <alignment horizontal="center" vertical="center"/>
      <protection locked="0"/>
    </xf>
    <xf numFmtId="0" fontId="72" fillId="26" borderId="0" xfId="55" applyFont="1" applyFill="1" applyAlignment="1">
      <alignment horizontal="right" vertical="center"/>
    </xf>
    <xf numFmtId="166" fontId="72" fillId="26" borderId="0" xfId="54" applyNumberFormat="1" applyFont="1" applyFill="1" applyBorder="1" applyAlignment="1">
      <alignment horizontal="right" vertical="center"/>
    </xf>
    <xf numFmtId="37" fontId="72" fillId="26" borderId="0" xfId="29" applyNumberFormat="1" applyFont="1" applyFill="1" applyBorder="1" applyAlignment="1">
      <alignment vertical="center"/>
    </xf>
    <xf numFmtId="41" fontId="72" fillId="26" borderId="0" xfId="54" applyNumberFormat="1" applyFont="1" applyFill="1" applyBorder="1" applyAlignment="1">
      <alignment horizontal="right" vertical="center"/>
    </xf>
    <xf numFmtId="0" fontId="73" fillId="26" borderId="0" xfId="55" applyFont="1" applyFill="1" applyAlignment="1">
      <alignment horizontal="right" vertical="center" wrapText="1"/>
    </xf>
    <xf numFmtId="37" fontId="73" fillId="26" borderId="0" xfId="54" applyNumberFormat="1" applyFont="1" applyFill="1" applyBorder="1" applyAlignment="1">
      <alignment horizontal="right" vertical="top"/>
    </xf>
    <xf numFmtId="0" fontId="71" fillId="26" borderId="0" xfId="55" applyFont="1" applyFill="1" applyAlignment="1" applyProtection="1">
      <alignment horizontal="right" vertical="center"/>
      <protection locked="0"/>
    </xf>
    <xf numFmtId="0" fontId="72" fillId="26" borderId="0" xfId="55" applyFont="1" applyFill="1" applyAlignment="1" applyProtection="1">
      <alignment vertical="center"/>
      <protection locked="0"/>
    </xf>
    <xf numFmtId="0" fontId="73" fillId="26" borderId="0" xfId="55" applyFont="1" applyFill="1" applyAlignment="1" applyProtection="1">
      <alignment vertical="center"/>
      <protection locked="0"/>
    </xf>
    <xf numFmtId="41" fontId="71" fillId="26" borderId="0" xfId="54" applyNumberFormat="1" applyFont="1" applyFill="1" applyBorder="1" applyAlignment="1">
      <alignment horizontal="right" vertical="center"/>
    </xf>
    <xf numFmtId="41" fontId="71" fillId="26" borderId="0" xfId="29" applyNumberFormat="1" applyFont="1" applyFill="1" applyBorder="1" applyAlignment="1">
      <alignment horizontal="right" vertical="center"/>
    </xf>
    <xf numFmtId="37" fontId="71" fillId="26" borderId="0" xfId="29" applyNumberFormat="1" applyFont="1" applyFill="1" applyBorder="1" applyAlignment="1">
      <alignment horizontal="right" vertical="center"/>
    </xf>
    <xf numFmtId="37" fontId="71" fillId="26" borderId="15" xfId="54" applyNumberFormat="1" applyFont="1" applyFill="1" applyBorder="1" applyAlignment="1">
      <alignment horizontal="right" vertical="center"/>
    </xf>
    <xf numFmtId="0" fontId="68" fillId="26" borderId="0" xfId="55" applyFont="1" applyFill="1" applyAlignment="1" applyProtection="1">
      <alignment horizontal="right" vertical="center"/>
      <protection locked="0"/>
    </xf>
    <xf numFmtId="0" fontId="67" fillId="26" borderId="0" xfId="55" applyFont="1" applyFill="1" applyAlignment="1" applyProtection="1">
      <alignment horizontal="right" vertical="center"/>
      <protection locked="0"/>
    </xf>
    <xf numFmtId="0" fontId="67" fillId="26" borderId="11" xfId="0" applyFont="1" applyFill="1" applyBorder="1" applyAlignment="1" applyProtection="1">
      <alignment horizontal="right"/>
      <protection locked="0"/>
    </xf>
    <xf numFmtId="0" fontId="71" fillId="26" borderId="11" xfId="0" applyFont="1" applyFill="1" applyBorder="1" applyAlignment="1" applyProtection="1">
      <alignment horizontal="left"/>
      <protection locked="0"/>
    </xf>
    <xf numFmtId="170" fontId="69" fillId="26" borderId="11" xfId="29" applyNumberFormat="1" applyFont="1" applyFill="1" applyBorder="1" applyAlignment="1">
      <alignment horizontal="right" vertical="center" indent="2"/>
    </xf>
    <xf numFmtId="0" fontId="73" fillId="26" borderId="0" xfId="0" applyFont="1" applyFill="1" applyAlignment="1">
      <alignment vertical="center"/>
    </xf>
    <xf numFmtId="37" fontId="72" fillId="26" borderId="0" xfId="29" applyNumberFormat="1" applyFont="1" applyFill="1" applyBorder="1" applyAlignment="1">
      <alignment horizontal="right" vertical="center"/>
    </xf>
    <xf numFmtId="37" fontId="72" fillId="26" borderId="0" xfId="29" applyNumberFormat="1" applyFont="1" applyFill="1" applyBorder="1" applyAlignment="1">
      <alignment horizontal="right" vertical="center" readingOrder="2"/>
    </xf>
    <xf numFmtId="41" fontId="72" fillId="26" borderId="0" xfId="33" applyNumberFormat="1" applyFont="1" applyFill="1" applyBorder="1" applyAlignment="1">
      <alignment horizontal="right" vertical="center"/>
    </xf>
    <xf numFmtId="0" fontId="73" fillId="26" borderId="11" xfId="0" applyFont="1" applyFill="1" applyBorder="1" applyAlignment="1">
      <alignment vertical="center"/>
    </xf>
    <xf numFmtId="37" fontId="69" fillId="26" borderId="15" xfId="29" applyNumberFormat="1" applyFont="1" applyFill="1" applyBorder="1" applyAlignment="1">
      <alignment vertical="center"/>
    </xf>
    <xf numFmtId="37" fontId="69" fillId="26" borderId="15" xfId="29" applyNumberFormat="1" applyFont="1" applyFill="1" applyBorder="1" applyAlignment="1">
      <alignment horizontal="right" vertical="center" readingOrder="2"/>
    </xf>
    <xf numFmtId="9" fontId="68" fillId="26" borderId="0" xfId="29" applyNumberFormat="1" applyFont="1" applyFill="1" applyBorder="1"/>
    <xf numFmtId="0" fontId="71" fillId="26" borderId="91" xfId="53" applyFont="1" applyFill="1" applyBorder="1" applyAlignment="1">
      <alignment horizontal="center" vertical="center"/>
    </xf>
    <xf numFmtId="0" fontId="69" fillId="26" borderId="0" xfId="55" applyFont="1" applyFill="1" applyAlignment="1">
      <alignment horizontal="left" readingOrder="2"/>
    </xf>
    <xf numFmtId="0" fontId="69" fillId="26" borderId="13" xfId="55" applyFont="1" applyFill="1" applyBorder="1" applyAlignment="1">
      <alignment horizontal="right" vertical="center" indent="2"/>
    </xf>
    <xf numFmtId="43" fontId="69" fillId="26" borderId="11" xfId="55" applyNumberFormat="1" applyFont="1" applyFill="1" applyBorder="1" applyAlignment="1">
      <alignment horizontal="left" wrapText="1"/>
    </xf>
    <xf numFmtId="37" fontId="73" fillId="25" borderId="0" xfId="54" applyNumberFormat="1" applyFont="1" applyFill="1" applyBorder="1" applyAlignment="1">
      <alignment horizontal="right" vertical="center"/>
    </xf>
    <xf numFmtId="37" fontId="73" fillId="25" borderId="11" xfId="54" applyNumberFormat="1" applyFont="1" applyFill="1" applyBorder="1" applyAlignment="1">
      <alignment horizontal="right" vertical="center"/>
    </xf>
    <xf numFmtId="37" fontId="71" fillId="25" borderId="13" xfId="54" applyNumberFormat="1" applyFont="1" applyFill="1" applyBorder="1" applyAlignment="1">
      <alignment horizontal="right" vertical="center"/>
    </xf>
    <xf numFmtId="37" fontId="71" fillId="25" borderId="0" xfId="54" applyNumberFormat="1" applyFont="1" applyFill="1" applyBorder="1" applyAlignment="1">
      <alignment horizontal="right" vertical="center"/>
    </xf>
    <xf numFmtId="37" fontId="71" fillId="25" borderId="15" xfId="54" applyNumberFormat="1" applyFont="1" applyFill="1" applyBorder="1" applyAlignment="1">
      <alignment horizontal="right" vertical="center"/>
    </xf>
    <xf numFmtId="41" fontId="73" fillId="25" borderId="0" xfId="54" applyNumberFormat="1" applyFont="1" applyFill="1" applyBorder="1" applyAlignment="1">
      <alignment horizontal="left" vertical="center" wrapText="1" indent="1"/>
    </xf>
    <xf numFmtId="37" fontId="73" fillId="25" borderId="0" xfId="54" applyNumberFormat="1" applyFont="1" applyFill="1" applyBorder="1" applyAlignment="1">
      <alignment horizontal="right" vertical="center" indent="1"/>
    </xf>
    <xf numFmtId="37" fontId="73" fillId="25" borderId="11" xfId="54" applyNumberFormat="1" applyFont="1" applyFill="1" applyBorder="1" applyAlignment="1">
      <alignment horizontal="right" vertical="center" indent="1"/>
    </xf>
    <xf numFmtId="37" fontId="71" fillId="25" borderId="13" xfId="54" applyNumberFormat="1" applyFont="1" applyFill="1" applyBorder="1" applyAlignment="1">
      <alignment horizontal="right" vertical="center" indent="1"/>
    </xf>
    <xf numFmtId="37" fontId="71" fillId="25" borderId="0" xfId="54" applyNumberFormat="1" applyFont="1" applyFill="1" applyBorder="1" applyAlignment="1">
      <alignment horizontal="right" vertical="center" indent="1"/>
    </xf>
    <xf numFmtId="37" fontId="71" fillId="25" borderId="15" xfId="54" applyNumberFormat="1" applyFont="1" applyFill="1" applyBorder="1" applyAlignment="1">
      <alignment horizontal="right" vertical="center" indent="1"/>
    </xf>
    <xf numFmtId="41" fontId="73" fillId="25" borderId="0" xfId="54" applyNumberFormat="1" applyFont="1" applyFill="1" applyBorder="1" applyAlignment="1">
      <alignment horizontal="left" vertical="center" wrapText="1" indent="2"/>
    </xf>
    <xf numFmtId="37" fontId="66" fillId="26" borderId="0" xfId="33" applyNumberFormat="1" applyFont="1" applyFill="1" applyBorder="1" applyAlignment="1">
      <alignment horizontal="right" vertical="center" indent="1"/>
    </xf>
    <xf numFmtId="37" fontId="67" fillId="26" borderId="15" xfId="33" applyNumberFormat="1" applyFont="1" applyFill="1" applyBorder="1" applyAlignment="1">
      <alignment horizontal="right" vertical="center" indent="1"/>
    </xf>
    <xf numFmtId="0" fontId="67" fillId="26" borderId="13" xfId="0" applyFont="1" applyFill="1" applyBorder="1" applyAlignment="1">
      <alignment horizontal="right" vertical="center" indent="2"/>
    </xf>
    <xf numFmtId="37" fontId="73" fillId="0" borderId="0" xfId="33" applyNumberFormat="1" applyFont="1" applyFill="1" applyBorder="1" applyAlignment="1">
      <alignment vertical="center"/>
    </xf>
    <xf numFmtId="173" fontId="68" fillId="26" borderId="0" xfId="55" applyNumberFormat="1" applyFont="1" applyFill="1" applyAlignment="1" applyProtection="1">
      <alignment horizontal="right" vertical="center" wrapText="1"/>
      <protection locked="0"/>
    </xf>
    <xf numFmtId="41" fontId="68" fillId="26" borderId="0" xfId="29" applyNumberFormat="1" applyFont="1" applyFill="1" applyAlignment="1">
      <alignment horizontal="right"/>
    </xf>
    <xf numFmtId="0" fontId="76" fillId="26" borderId="0" xfId="46" applyFont="1" applyFill="1" applyAlignment="1">
      <alignment horizontal="right" vertical="center" shrinkToFit="1"/>
    </xf>
    <xf numFmtId="37" fontId="76" fillId="26" borderId="15" xfId="56" applyNumberFormat="1" applyFont="1" applyFill="1" applyBorder="1" applyAlignment="1">
      <alignment horizontal="right" vertical="center"/>
    </xf>
    <xf numFmtId="41" fontId="76" fillId="26" borderId="15" xfId="56" applyNumberFormat="1" applyFont="1" applyFill="1" applyBorder="1" applyAlignment="1">
      <alignment horizontal="right" vertical="center"/>
    </xf>
    <xf numFmtId="41" fontId="68" fillId="26" borderId="0" xfId="54" applyNumberFormat="1" applyFont="1" applyFill="1" applyBorder="1" applyAlignment="1">
      <alignment vertical="center"/>
    </xf>
    <xf numFmtId="0" fontId="67" fillId="26" borderId="0" xfId="53" applyFont="1" applyFill="1" applyAlignment="1">
      <alignment horizontal="right" vertical="top" readingOrder="2"/>
    </xf>
    <xf numFmtId="0" fontId="68" fillId="26" borderId="11" xfId="53" applyFont="1" applyFill="1" applyBorder="1"/>
    <xf numFmtId="173" fontId="68" fillId="26" borderId="0" xfId="55" quotePrefix="1" applyNumberFormat="1" applyFont="1" applyFill="1" applyAlignment="1" applyProtection="1">
      <alignment horizontal="right" vertical="center" readingOrder="2"/>
      <protection locked="0"/>
    </xf>
    <xf numFmtId="0" fontId="83" fillId="26" borderId="0" xfId="53" applyFont="1" applyFill="1" applyAlignment="1">
      <alignment horizontal="right" vertical="top" readingOrder="2"/>
    </xf>
    <xf numFmtId="0" fontId="71" fillId="26" borderId="0" xfId="29" applyNumberFormat="1" applyFont="1" applyFill="1" applyBorder="1" applyAlignment="1">
      <alignment vertical="center" wrapText="1"/>
    </xf>
    <xf numFmtId="0" fontId="71" fillId="26" borderId="0" xfId="53" applyFont="1" applyFill="1" applyAlignment="1">
      <alignment vertical="center" wrapText="1"/>
    </xf>
    <xf numFmtId="0" fontId="71" fillId="26" borderId="0" xfId="55" applyFont="1" applyFill="1" applyAlignment="1">
      <alignment horizontal="right" vertical="center" wrapText="1"/>
    </xf>
    <xf numFmtId="0" fontId="71" fillId="26" borderId="0" xfId="55" applyFont="1" applyFill="1" applyAlignment="1">
      <alignment vertical="center" wrapText="1"/>
    </xf>
    <xf numFmtId="49" fontId="67" fillId="26" borderId="13" xfId="29" applyNumberFormat="1" applyFont="1" applyFill="1" applyBorder="1" applyAlignment="1">
      <alignment horizontal="right" vertical="center" wrapText="1" indent="1"/>
    </xf>
    <xf numFmtId="49" fontId="67" fillId="26" borderId="13" xfId="56" applyNumberFormat="1" applyFont="1" applyFill="1" applyBorder="1" applyAlignment="1">
      <alignment horizontal="right" vertical="center" wrapText="1" indent="1" readingOrder="1"/>
    </xf>
    <xf numFmtId="0" fontId="75" fillId="26" borderId="0" xfId="55" applyFont="1" applyFill="1" applyAlignment="1">
      <alignment horizontal="right" readingOrder="2"/>
    </xf>
    <xf numFmtId="0" fontId="76" fillId="26" borderId="0" xfId="55" applyFont="1" applyFill="1" applyAlignment="1" applyProtection="1">
      <alignment horizontal="left"/>
      <protection locked="0"/>
    </xf>
    <xf numFmtId="0" fontId="71" fillId="26" borderId="0" xfId="55" applyFont="1" applyFill="1" applyAlignment="1" applyProtection="1">
      <alignment horizontal="center" vertical="center" readingOrder="1"/>
      <protection locked="0"/>
    </xf>
    <xf numFmtId="37" fontId="76" fillId="26" borderId="0" xfId="29" applyNumberFormat="1" applyFont="1" applyFill="1" applyBorder="1" applyAlignment="1">
      <alignment horizontal="right" vertical="center"/>
    </xf>
    <xf numFmtId="41" fontId="68" fillId="0" borderId="0" xfId="29" applyNumberFormat="1" applyFont="1" applyFill="1" applyAlignment="1">
      <alignment horizontal="right" vertical="center"/>
    </xf>
    <xf numFmtId="37" fontId="68" fillId="0" borderId="0" xfId="29" applyNumberFormat="1" applyFont="1" applyFill="1" applyAlignment="1">
      <alignment horizontal="right" vertical="center"/>
    </xf>
    <xf numFmtId="37" fontId="76" fillId="0" borderId="0" xfId="29" applyNumberFormat="1" applyFont="1" applyFill="1" applyAlignment="1">
      <alignment horizontal="right" vertical="center"/>
    </xf>
    <xf numFmtId="41" fontId="77" fillId="0" borderId="0" xfId="29" applyNumberFormat="1" applyFont="1" applyFill="1" applyBorder="1" applyAlignment="1" applyProtection="1">
      <alignment horizontal="right" vertical="center"/>
    </xf>
    <xf numFmtId="37" fontId="68" fillId="26" borderId="0" xfId="54" applyNumberFormat="1" applyFont="1" applyFill="1" applyBorder="1" applyAlignment="1">
      <alignment vertical="center"/>
    </xf>
    <xf numFmtId="0" fontId="71" fillId="26" borderId="11" xfId="29" applyNumberFormat="1" applyFont="1" applyFill="1" applyBorder="1" applyAlignment="1">
      <alignment horizontal="center" vertical="center" wrapText="1"/>
    </xf>
    <xf numFmtId="166" fontId="73" fillId="26" borderId="0" xfId="54" applyNumberFormat="1" applyFont="1" applyFill="1" applyBorder="1" applyAlignment="1">
      <alignment horizontal="right" vertical="center"/>
    </xf>
    <xf numFmtId="3" fontId="73" fillId="26" borderId="0" xfId="29" applyNumberFormat="1" applyFont="1" applyFill="1" applyAlignment="1">
      <alignment horizontal="right" vertical="center"/>
    </xf>
    <xf numFmtId="164" fontId="94" fillId="26" borderId="0" xfId="55" applyNumberFormat="1" applyFont="1" applyFill="1" applyAlignment="1">
      <alignment horizontal="center" vertical="center" wrapText="1"/>
    </xf>
    <xf numFmtId="164" fontId="94" fillId="26" borderId="12" xfId="55" applyNumberFormat="1" applyFont="1" applyFill="1" applyBorder="1" applyAlignment="1">
      <alignment horizontal="right" vertical="center" wrapText="1"/>
    </xf>
    <xf numFmtId="37" fontId="76" fillId="26" borderId="0" xfId="56" applyNumberFormat="1" applyFont="1" applyFill="1" applyBorder="1" applyAlignment="1">
      <alignment horizontal="right" vertical="center"/>
    </xf>
    <xf numFmtId="37" fontId="68" fillId="26" borderId="0" xfId="29" applyNumberFormat="1" applyFont="1" applyFill="1" applyBorder="1" applyAlignment="1">
      <alignment horizontal="right" vertical="center"/>
    </xf>
    <xf numFmtId="0" fontId="68" fillId="26" borderId="0" xfId="46" applyFont="1" applyFill="1" applyAlignment="1">
      <alignment horizontal="right" vertical="center" wrapText="1" shrinkToFit="1"/>
    </xf>
    <xf numFmtId="37" fontId="68" fillId="26" borderId="0" xfId="56" applyNumberFormat="1" applyFont="1" applyFill="1" applyBorder="1" applyAlignment="1">
      <alignment horizontal="right"/>
    </xf>
    <xf numFmtId="37" fontId="68" fillId="26" borderId="0" xfId="56" applyNumberFormat="1" applyFont="1" applyFill="1" applyBorder="1" applyAlignment="1">
      <alignment vertical="center"/>
    </xf>
    <xf numFmtId="41" fontId="76" fillId="26" borderId="0" xfId="56" applyNumberFormat="1" applyFont="1" applyFill="1" applyBorder="1" applyAlignment="1">
      <alignment horizontal="right" vertical="center"/>
    </xf>
    <xf numFmtId="0" fontId="67" fillId="25" borderId="0" xfId="0" applyFont="1" applyFill="1" applyAlignment="1">
      <alignment horizontal="center"/>
    </xf>
    <xf numFmtId="0" fontId="69" fillId="26" borderId="0" xfId="0" applyFont="1" applyFill="1" applyAlignment="1">
      <alignment horizontal="center" vertical="top"/>
    </xf>
    <xf numFmtId="0" fontId="69" fillId="26" borderId="0" xfId="0" applyFont="1" applyFill="1" applyAlignment="1">
      <alignment horizontal="center" vertical="center"/>
    </xf>
    <xf numFmtId="0" fontId="67" fillId="26" borderId="0" xfId="29" applyNumberFormat="1" applyFont="1" applyFill="1" applyBorder="1" applyAlignment="1">
      <alignment horizontal="right" readingOrder="2"/>
    </xf>
    <xf numFmtId="0" fontId="75" fillId="26" borderId="0" xfId="29" applyNumberFormat="1" applyFont="1" applyFill="1" applyBorder="1" applyAlignment="1">
      <alignment horizontal="right" readingOrder="2"/>
    </xf>
    <xf numFmtId="170" fontId="69" fillId="26" borderId="11" xfId="29" applyNumberFormat="1" applyFont="1" applyFill="1" applyBorder="1" applyAlignment="1">
      <alignment horizontal="left"/>
    </xf>
    <xf numFmtId="170" fontId="71" fillId="26" borderId="12" xfId="29" applyNumberFormat="1" applyFont="1" applyFill="1" applyBorder="1" applyAlignment="1">
      <alignment horizontal="center" vertical="center"/>
    </xf>
    <xf numFmtId="170" fontId="71" fillId="26" borderId="11" xfId="29" applyNumberFormat="1" applyFont="1" applyFill="1" applyBorder="1" applyAlignment="1">
      <alignment horizontal="center" vertical="center"/>
    </xf>
    <xf numFmtId="3" fontId="76" fillId="26" borderId="11" xfId="29" applyNumberFormat="1" applyFont="1" applyFill="1" applyBorder="1" applyAlignment="1">
      <alignment horizontal="left"/>
    </xf>
    <xf numFmtId="3" fontId="76" fillId="0" borderId="11" xfId="29" applyNumberFormat="1" applyFont="1" applyFill="1" applyBorder="1" applyAlignment="1">
      <alignment horizontal="left"/>
    </xf>
    <xf numFmtId="0" fontId="75" fillId="26" borderId="0" xfId="55" applyFont="1" applyFill="1" applyAlignment="1">
      <alignment horizontal="right" readingOrder="2"/>
    </xf>
    <xf numFmtId="0" fontId="76" fillId="26" borderId="0" xfId="55" applyFont="1" applyFill="1" applyAlignment="1" applyProtection="1">
      <alignment horizontal="left"/>
      <protection locked="0"/>
    </xf>
    <xf numFmtId="0" fontId="71" fillId="26" borderId="13" xfId="55" applyFont="1" applyFill="1" applyBorder="1" applyAlignment="1" applyProtection="1">
      <alignment horizontal="center" vertical="center"/>
      <protection locked="0"/>
    </xf>
    <xf numFmtId="0" fontId="73" fillId="26" borderId="13" xfId="55" applyFont="1" applyFill="1" applyBorder="1" applyAlignment="1">
      <alignment horizontal="center" vertical="center"/>
    </xf>
    <xf numFmtId="0" fontId="71" fillId="26" borderId="12" xfId="55" applyFont="1" applyFill="1" applyBorder="1" applyAlignment="1" applyProtection="1">
      <alignment horizontal="center" vertical="center"/>
      <protection locked="0"/>
    </xf>
    <xf numFmtId="0" fontId="71" fillId="26" borderId="11" xfId="55" applyFont="1" applyFill="1" applyBorder="1" applyAlignment="1" applyProtection="1">
      <alignment horizontal="center" vertical="center"/>
      <protection locked="0"/>
    </xf>
    <xf numFmtId="0" fontId="71" fillId="26" borderId="12" xfId="55" applyFont="1" applyFill="1" applyBorder="1" applyAlignment="1" applyProtection="1">
      <alignment horizontal="center" vertical="center" readingOrder="1"/>
      <protection locked="0"/>
    </xf>
    <xf numFmtId="0" fontId="71" fillId="26" borderId="11" xfId="55" applyFont="1" applyFill="1" applyBorder="1" applyAlignment="1" applyProtection="1">
      <alignment horizontal="center" vertical="center" readingOrder="1"/>
      <protection locked="0"/>
    </xf>
    <xf numFmtId="173" fontId="76" fillId="26" borderId="12" xfId="55" applyNumberFormat="1" applyFont="1" applyFill="1" applyBorder="1" applyAlignment="1">
      <alignment horizontal="center" vertical="center"/>
    </xf>
    <xf numFmtId="173" fontId="76" fillId="26" borderId="12" xfId="55" applyNumberFormat="1" applyFont="1" applyFill="1" applyBorder="1" applyAlignment="1">
      <alignment vertical="center"/>
    </xf>
    <xf numFmtId="0" fontId="67" fillId="26" borderId="0" xfId="55" applyFont="1" applyFill="1" applyAlignment="1">
      <alignment horizontal="right" readingOrder="2"/>
    </xf>
    <xf numFmtId="0" fontId="83" fillId="26" borderId="0" xfId="29" applyNumberFormat="1" applyFont="1" applyFill="1" applyBorder="1" applyAlignment="1">
      <alignment horizontal="right" readingOrder="2"/>
    </xf>
    <xf numFmtId="0" fontId="83" fillId="26" borderId="0" xfId="29" applyNumberFormat="1" applyFont="1" applyFill="1" applyBorder="1" applyAlignment="1">
      <alignment horizontal="right" vertical="center" readingOrder="2"/>
    </xf>
    <xf numFmtId="0" fontId="75" fillId="26" borderId="0" xfId="55" applyFont="1" applyFill="1" applyAlignment="1" applyProtection="1">
      <alignment horizontal="right" readingOrder="2"/>
      <protection locked="0"/>
    </xf>
    <xf numFmtId="0" fontId="71" fillId="26" borderId="11" xfId="55" applyFont="1" applyFill="1" applyBorder="1" applyAlignment="1" applyProtection="1">
      <alignment horizontal="left"/>
      <protection locked="0"/>
    </xf>
    <xf numFmtId="0" fontId="71" fillId="26" borderId="12" xfId="55" applyFont="1" applyFill="1" applyBorder="1" applyAlignment="1">
      <alignment horizontal="center" vertical="center"/>
    </xf>
    <xf numFmtId="0" fontId="73" fillId="26" borderId="12" xfId="55" applyFont="1" applyFill="1" applyBorder="1" applyAlignment="1">
      <alignment vertical="center"/>
    </xf>
    <xf numFmtId="0" fontId="67" fillId="26" borderId="0" xfId="0" applyFont="1" applyFill="1" applyAlignment="1" applyProtection="1">
      <alignment horizontal="right" readingOrder="2"/>
      <protection locked="0"/>
    </xf>
    <xf numFmtId="0" fontId="69" fillId="26" borderId="11" xfId="29" applyNumberFormat="1" applyFont="1" applyFill="1" applyBorder="1" applyAlignment="1">
      <alignment horizontal="center" vertical="center"/>
    </xf>
    <xf numFmtId="0" fontId="69" fillId="26" borderId="11" xfId="0" applyFont="1" applyFill="1" applyBorder="1" applyAlignment="1">
      <alignment horizontal="center" vertical="center"/>
    </xf>
    <xf numFmtId="170" fontId="69" fillId="26" borderId="0" xfId="29" applyNumberFormat="1" applyFont="1" applyFill="1" applyBorder="1" applyAlignment="1">
      <alignment horizontal="center" vertical="center"/>
    </xf>
    <xf numFmtId="170" fontId="69" fillId="26" borderId="11" xfId="29" applyNumberFormat="1" applyFont="1" applyFill="1" applyBorder="1" applyAlignment="1">
      <alignment horizontal="center" vertical="center"/>
    </xf>
    <xf numFmtId="0" fontId="69" fillId="26" borderId="0" xfId="0" applyFont="1" applyFill="1" applyAlignment="1">
      <alignment horizontal="right"/>
    </xf>
    <xf numFmtId="0" fontId="67" fillId="26" borderId="0" xfId="53" applyFont="1" applyFill="1" applyAlignment="1" applyProtection="1">
      <alignment horizontal="right" readingOrder="2"/>
      <protection locked="0"/>
    </xf>
    <xf numFmtId="0" fontId="67" fillId="26" borderId="0" xfId="47" applyFont="1" applyFill="1" applyAlignment="1">
      <alignment horizontal="right" vertical="top" readingOrder="2"/>
    </xf>
    <xf numFmtId="0" fontId="66" fillId="26" borderId="0" xfId="47" applyFont="1" applyFill="1" applyAlignment="1">
      <alignment horizontal="right" vertical="top" readingOrder="2"/>
    </xf>
    <xf numFmtId="0" fontId="66" fillId="26" borderId="0" xfId="0" applyFont="1" applyFill="1" applyAlignment="1">
      <alignment horizontal="right" vertical="justify" wrapText="1"/>
    </xf>
    <xf numFmtId="0" fontId="66" fillId="26" borderId="0" xfId="0" applyFont="1" applyFill="1" applyAlignment="1">
      <alignment horizontal="right" vertical="center" wrapText="1"/>
    </xf>
    <xf numFmtId="0" fontId="66" fillId="26" borderId="0" xfId="0" applyFont="1" applyFill="1" applyAlignment="1">
      <alignment horizontal="right" vertical="top" wrapText="1" readingOrder="2"/>
    </xf>
    <xf numFmtId="0" fontId="67" fillId="26" borderId="11" xfId="0" applyFont="1" applyFill="1" applyBorder="1" applyAlignment="1">
      <alignment horizontal="left" vertical="center"/>
    </xf>
    <xf numFmtId="0" fontId="67" fillId="26" borderId="12" xfId="47" applyFont="1" applyFill="1" applyBorder="1" applyAlignment="1">
      <alignment horizontal="center" vertical="center" wrapText="1"/>
    </xf>
    <xf numFmtId="0" fontId="67" fillId="26" borderId="11" xfId="47" applyFont="1" applyFill="1" applyBorder="1" applyAlignment="1">
      <alignment horizontal="center" vertical="center" wrapText="1"/>
    </xf>
    <xf numFmtId="49" fontId="67" fillId="26" borderId="0" xfId="29" applyNumberFormat="1" applyFont="1" applyFill="1" applyBorder="1" applyAlignment="1">
      <alignment horizontal="center" vertical="center" wrapText="1"/>
    </xf>
    <xf numFmtId="49" fontId="67" fillId="26" borderId="11" xfId="29" applyNumberFormat="1" applyFont="1" applyFill="1" applyBorder="1" applyAlignment="1">
      <alignment horizontal="center" vertical="center" wrapText="1"/>
    </xf>
    <xf numFmtId="0" fontId="67" fillId="26" borderId="0" xfId="55" quotePrefix="1" applyFont="1" applyFill="1" applyAlignment="1">
      <alignment horizontal="right" readingOrder="2"/>
    </xf>
    <xf numFmtId="43" fontId="66" fillId="26" borderId="0" xfId="55" applyNumberFormat="1" applyFont="1" applyFill="1" applyAlignment="1">
      <alignment horizontal="right" vertical="center" wrapText="1"/>
    </xf>
    <xf numFmtId="0" fontId="65" fillId="26" borderId="0" xfId="55" applyFont="1" applyFill="1" applyAlignment="1">
      <alignment horizontal="right" vertical="top"/>
    </xf>
    <xf numFmtId="0" fontId="67" fillId="26" borderId="0" xfId="55" applyFont="1" applyFill="1" applyAlignment="1">
      <alignment horizontal="right" vertical="top" wrapText="1"/>
    </xf>
    <xf numFmtId="0" fontId="67" fillId="26" borderId="0" xfId="55" applyFont="1" applyFill="1" applyAlignment="1" applyProtection="1">
      <alignment horizontal="right" readingOrder="2"/>
      <protection locked="0"/>
    </xf>
    <xf numFmtId="38" fontId="69" fillId="25" borderId="11" xfId="55" applyNumberFormat="1" applyFont="1" applyFill="1" applyBorder="1" applyAlignment="1">
      <alignment horizontal="left"/>
    </xf>
    <xf numFmtId="0" fontId="9" fillId="26" borderId="0" xfId="55" applyFont="1" applyFill="1" applyAlignment="1">
      <alignment horizontal="right" wrapText="1"/>
    </xf>
    <xf numFmtId="0" fontId="67" fillId="26" borderId="0" xfId="0" applyFont="1" applyFill="1" applyAlignment="1">
      <alignment horizontal="right" readingOrder="2"/>
    </xf>
    <xf numFmtId="0" fontId="69" fillId="26" borderId="11" xfId="0" applyFont="1" applyFill="1" applyBorder="1" applyAlignment="1">
      <alignment horizontal="left"/>
    </xf>
    <xf numFmtId="0" fontId="67" fillId="26" borderId="0" xfId="0" applyFont="1" applyFill="1" applyAlignment="1">
      <alignment horizontal="right" vertical="top" wrapText="1"/>
    </xf>
    <xf numFmtId="3" fontId="87" fillId="26" borderId="0" xfId="46" applyNumberFormat="1" applyFont="1" applyFill="1"/>
    <xf numFmtId="0" fontId="68" fillId="26" borderId="0" xfId="46" applyFont="1" applyFill="1"/>
    <xf numFmtId="3" fontId="68" fillId="26" borderId="0" xfId="46" applyNumberFormat="1" applyFont="1" applyFill="1"/>
    <xf numFmtId="0" fontId="72" fillId="26" borderId="0" xfId="46" applyFont="1" applyFill="1"/>
    <xf numFmtId="3" fontId="72" fillId="26" borderId="0" xfId="46" applyNumberFormat="1" applyFont="1" applyFill="1"/>
    <xf numFmtId="0" fontId="101" fillId="26" borderId="0" xfId="46" applyFont="1" applyFill="1"/>
    <xf numFmtId="3" fontId="101" fillId="26" borderId="0" xfId="46" applyNumberFormat="1" applyFont="1" applyFill="1"/>
    <xf numFmtId="0" fontId="73" fillId="26" borderId="0" xfId="46" applyFont="1" applyFill="1"/>
    <xf numFmtId="3" fontId="73" fillId="26" borderId="0" xfId="46" applyNumberFormat="1" applyFont="1" applyFill="1"/>
    <xf numFmtId="0" fontId="73" fillId="26" borderId="0" xfId="46" applyFont="1" applyFill="1" applyAlignment="1">
      <alignment vertical="center"/>
    </xf>
    <xf numFmtId="3" fontId="73" fillId="26" borderId="0" xfId="46" applyNumberFormat="1" applyFont="1" applyFill="1" applyAlignment="1">
      <alignment vertical="center"/>
    </xf>
    <xf numFmtId="0" fontId="101" fillId="26" borderId="0" xfId="46" applyFont="1" applyFill="1" applyAlignment="1">
      <alignment horizontal="right" vertical="center" shrinkToFit="1"/>
    </xf>
    <xf numFmtId="170" fontId="72" fillId="26" borderId="0" xfId="56" applyNumberFormat="1" applyFont="1" applyFill="1" applyBorder="1" applyAlignment="1">
      <alignment vertical="center"/>
    </xf>
    <xf numFmtId="0" fontId="68" fillId="26" borderId="0" xfId="46" applyFont="1" applyFill="1" applyAlignment="1">
      <alignment horizontal="right" vertical="center" wrapText="1"/>
    </xf>
    <xf numFmtId="0" fontId="76" fillId="26" borderId="0" xfId="46" applyFont="1" applyFill="1" applyAlignment="1">
      <alignment horizontal="right" vertical="center" wrapText="1"/>
    </xf>
    <xf numFmtId="37" fontId="76" fillId="26" borderId="0" xfId="29" applyNumberFormat="1" applyFont="1" applyFill="1" applyBorder="1" applyAlignment="1">
      <alignment vertical="center"/>
    </xf>
    <xf numFmtId="0" fontId="71" fillId="26" borderId="0" xfId="46" applyFont="1" applyFill="1"/>
    <xf numFmtId="3" fontId="71" fillId="26" borderId="0" xfId="46" applyNumberFormat="1" applyFont="1" applyFill="1"/>
    <xf numFmtId="3" fontId="68" fillId="26" borderId="0" xfId="56" applyNumberFormat="1" applyFont="1" applyFill="1" applyBorder="1" applyAlignment="1">
      <alignment horizontal="right" vertical="center"/>
    </xf>
    <xf numFmtId="0" fontId="73" fillId="26" borderId="0" xfId="46" applyFont="1" applyFill="1" applyAlignment="1">
      <alignment vertical="top"/>
    </xf>
    <xf numFmtId="3" fontId="73" fillId="26" borderId="0" xfId="46" applyNumberFormat="1" applyFont="1" applyFill="1" applyAlignment="1">
      <alignment vertical="top"/>
    </xf>
    <xf numFmtId="0" fontId="68" fillId="26" borderId="11" xfId="46" applyFont="1" applyFill="1" applyBorder="1" applyAlignment="1">
      <alignment horizontal="right" vertical="center" shrinkToFit="1"/>
    </xf>
    <xf numFmtId="41" fontId="72" fillId="26" borderId="0" xfId="46" applyNumberFormat="1" applyFont="1" applyFill="1"/>
    <xf numFmtId="41" fontId="69" fillId="26" borderId="0" xfId="46" applyNumberFormat="1" applyFont="1" applyFill="1"/>
    <xf numFmtId="41" fontId="68" fillId="26" borderId="0" xfId="46" applyNumberFormat="1" applyFont="1" applyFill="1"/>
    <xf numFmtId="41" fontId="76" fillId="26" borderId="0" xfId="46" applyNumberFormat="1" applyFont="1" applyFill="1"/>
  </cellXfs>
  <cellStyles count="2171">
    <cellStyle name="20% - Accent1" xfId="1" builtinId="30" customBuiltin="1"/>
    <cellStyle name="20% - Accent1 2" xfId="77" xr:uid="{00000000-0005-0000-0000-000001000000}"/>
    <cellStyle name="20% - Accent1 2 2" xfId="114" xr:uid="{00000000-0005-0000-0000-000002000000}"/>
    <cellStyle name="20% - Accent1 2 3" xfId="328" xr:uid="{00000000-0005-0000-0000-000003000000}"/>
    <cellStyle name="20% - Accent1 2 3 2" xfId="473" xr:uid="{00000000-0005-0000-0000-000004000000}"/>
    <cellStyle name="20% - Accent1 2 3 2 2" xfId="955" xr:uid="{00000000-0005-0000-0000-000005000000}"/>
    <cellStyle name="20% - Accent1 2 3 2 3" xfId="1983" xr:uid="{00000000-0005-0000-0000-000006000000}"/>
    <cellStyle name="20% - Accent1 2 3 2 4" xfId="2143" xr:uid="{00000000-0005-0000-0000-000007000000}"/>
    <cellStyle name="20% - Accent1 2 3 3" xfId="815" xr:uid="{00000000-0005-0000-0000-000008000000}"/>
    <cellStyle name="20% - Accent1 2 3 4" xfId="1877" xr:uid="{00000000-0005-0000-0000-000009000000}"/>
    <cellStyle name="20% - Accent1 2 3 5" xfId="2083" xr:uid="{00000000-0005-0000-0000-00000A000000}"/>
    <cellStyle name="20% - Accent1 2 4" xfId="441" xr:uid="{00000000-0005-0000-0000-00000B000000}"/>
    <cellStyle name="20% - Accent1 2 4 2" xfId="923" xr:uid="{00000000-0005-0000-0000-00000C000000}"/>
    <cellStyle name="20% - Accent1 2 4 3" xfId="1952" xr:uid="{00000000-0005-0000-0000-00000D000000}"/>
    <cellStyle name="20% - Accent1 2 4 4" xfId="2113" xr:uid="{00000000-0005-0000-0000-00000E000000}"/>
    <cellStyle name="20% - Accent1 2 5" xfId="577" xr:uid="{00000000-0005-0000-0000-00000F000000}"/>
    <cellStyle name="20% - Accent1 2 6" xfId="1792" xr:uid="{00000000-0005-0000-0000-000010000000}"/>
    <cellStyle name="20% - Accent1 2 7" xfId="2053" xr:uid="{00000000-0005-0000-0000-000011000000}"/>
    <cellStyle name="20% - Accent1 3" xfId="283" xr:uid="{00000000-0005-0000-0000-000012000000}"/>
    <cellStyle name="20% - Accent1 4" xfId="397" xr:uid="{00000000-0005-0000-0000-000013000000}"/>
    <cellStyle name="20% - Accent2" xfId="2" builtinId="34" customBuiltin="1"/>
    <cellStyle name="20% - Accent2 2" xfId="81" xr:uid="{00000000-0005-0000-0000-000015000000}"/>
    <cellStyle name="20% - Accent2 2 2" xfId="109" xr:uid="{00000000-0005-0000-0000-000016000000}"/>
    <cellStyle name="20% - Accent2 2 3" xfId="330" xr:uid="{00000000-0005-0000-0000-000017000000}"/>
    <cellStyle name="20% - Accent2 2 3 2" xfId="475" xr:uid="{00000000-0005-0000-0000-000018000000}"/>
    <cellStyle name="20% - Accent2 2 3 2 2" xfId="957" xr:uid="{00000000-0005-0000-0000-000019000000}"/>
    <cellStyle name="20% - Accent2 2 3 2 3" xfId="1985" xr:uid="{00000000-0005-0000-0000-00001A000000}"/>
    <cellStyle name="20% - Accent2 2 3 2 4" xfId="2145" xr:uid="{00000000-0005-0000-0000-00001B000000}"/>
    <cellStyle name="20% - Accent2 2 3 3" xfId="817" xr:uid="{00000000-0005-0000-0000-00001C000000}"/>
    <cellStyle name="20% - Accent2 2 3 4" xfId="1879" xr:uid="{00000000-0005-0000-0000-00001D000000}"/>
    <cellStyle name="20% - Accent2 2 3 5" xfId="2085" xr:uid="{00000000-0005-0000-0000-00001E000000}"/>
    <cellStyle name="20% - Accent2 2 4" xfId="443" xr:uid="{00000000-0005-0000-0000-00001F000000}"/>
    <cellStyle name="20% - Accent2 2 4 2" xfId="925" xr:uid="{00000000-0005-0000-0000-000020000000}"/>
    <cellStyle name="20% - Accent2 2 4 3" xfId="1954" xr:uid="{00000000-0005-0000-0000-000021000000}"/>
    <cellStyle name="20% - Accent2 2 4 4" xfId="2115" xr:uid="{00000000-0005-0000-0000-000022000000}"/>
    <cellStyle name="20% - Accent2 2 5" xfId="581" xr:uid="{00000000-0005-0000-0000-000023000000}"/>
    <cellStyle name="20% - Accent2 2 6" xfId="1795" xr:uid="{00000000-0005-0000-0000-000024000000}"/>
    <cellStyle name="20% - Accent2 2 7" xfId="2055" xr:uid="{00000000-0005-0000-0000-000025000000}"/>
    <cellStyle name="20% - Accent2 3" xfId="284" xr:uid="{00000000-0005-0000-0000-000026000000}"/>
    <cellStyle name="20% - Accent2 4" xfId="398" xr:uid="{00000000-0005-0000-0000-000027000000}"/>
    <cellStyle name="20% - Accent3" xfId="3" builtinId="38" customBuiltin="1"/>
    <cellStyle name="20% - Accent3 2" xfId="85" xr:uid="{00000000-0005-0000-0000-000029000000}"/>
    <cellStyle name="20% - Accent3 2 2" xfId="115" xr:uid="{00000000-0005-0000-0000-00002A000000}"/>
    <cellStyle name="20% - Accent3 2 3" xfId="332" xr:uid="{00000000-0005-0000-0000-00002B000000}"/>
    <cellStyle name="20% - Accent3 2 3 2" xfId="477" xr:uid="{00000000-0005-0000-0000-00002C000000}"/>
    <cellStyle name="20% - Accent3 2 3 2 2" xfId="959" xr:uid="{00000000-0005-0000-0000-00002D000000}"/>
    <cellStyle name="20% - Accent3 2 3 2 3" xfId="1987" xr:uid="{00000000-0005-0000-0000-00002E000000}"/>
    <cellStyle name="20% - Accent3 2 3 2 4" xfId="2147" xr:uid="{00000000-0005-0000-0000-00002F000000}"/>
    <cellStyle name="20% - Accent3 2 3 3" xfId="819" xr:uid="{00000000-0005-0000-0000-000030000000}"/>
    <cellStyle name="20% - Accent3 2 3 4" xfId="1881" xr:uid="{00000000-0005-0000-0000-000031000000}"/>
    <cellStyle name="20% - Accent3 2 3 5" xfId="2087" xr:uid="{00000000-0005-0000-0000-000032000000}"/>
    <cellStyle name="20% - Accent3 2 4" xfId="445" xr:uid="{00000000-0005-0000-0000-000033000000}"/>
    <cellStyle name="20% - Accent3 2 4 2" xfId="927" xr:uid="{00000000-0005-0000-0000-000034000000}"/>
    <cellStyle name="20% - Accent3 2 4 3" xfId="1956" xr:uid="{00000000-0005-0000-0000-000035000000}"/>
    <cellStyle name="20% - Accent3 2 4 4" xfId="2117" xr:uid="{00000000-0005-0000-0000-000036000000}"/>
    <cellStyle name="20% - Accent3 2 5" xfId="585" xr:uid="{00000000-0005-0000-0000-000037000000}"/>
    <cellStyle name="20% - Accent3 2 6" xfId="1798" xr:uid="{00000000-0005-0000-0000-000038000000}"/>
    <cellStyle name="20% - Accent3 2 7" xfId="2057" xr:uid="{00000000-0005-0000-0000-000039000000}"/>
    <cellStyle name="20% - Accent3 3" xfId="285" xr:uid="{00000000-0005-0000-0000-00003A000000}"/>
    <cellStyle name="20% - Accent3 4" xfId="399" xr:uid="{00000000-0005-0000-0000-00003B000000}"/>
    <cellStyle name="20% - Accent4" xfId="4" builtinId="42" customBuiltin="1"/>
    <cellStyle name="20% - Accent4 2" xfId="89" xr:uid="{00000000-0005-0000-0000-00003D000000}"/>
    <cellStyle name="20% - Accent4 2 2" xfId="116" xr:uid="{00000000-0005-0000-0000-00003E000000}"/>
    <cellStyle name="20% - Accent4 2 3" xfId="334" xr:uid="{00000000-0005-0000-0000-00003F000000}"/>
    <cellStyle name="20% - Accent4 2 3 2" xfId="479" xr:uid="{00000000-0005-0000-0000-000040000000}"/>
    <cellStyle name="20% - Accent4 2 3 2 2" xfId="961" xr:uid="{00000000-0005-0000-0000-000041000000}"/>
    <cellStyle name="20% - Accent4 2 3 2 3" xfId="1989" xr:uid="{00000000-0005-0000-0000-000042000000}"/>
    <cellStyle name="20% - Accent4 2 3 2 4" xfId="2149" xr:uid="{00000000-0005-0000-0000-000043000000}"/>
    <cellStyle name="20% - Accent4 2 3 3" xfId="821" xr:uid="{00000000-0005-0000-0000-000044000000}"/>
    <cellStyle name="20% - Accent4 2 3 4" xfId="1883" xr:uid="{00000000-0005-0000-0000-000045000000}"/>
    <cellStyle name="20% - Accent4 2 3 5" xfId="2089" xr:uid="{00000000-0005-0000-0000-000046000000}"/>
    <cellStyle name="20% - Accent4 2 4" xfId="447" xr:uid="{00000000-0005-0000-0000-000047000000}"/>
    <cellStyle name="20% - Accent4 2 4 2" xfId="929" xr:uid="{00000000-0005-0000-0000-000048000000}"/>
    <cellStyle name="20% - Accent4 2 4 3" xfId="1958" xr:uid="{00000000-0005-0000-0000-000049000000}"/>
    <cellStyle name="20% - Accent4 2 4 4" xfId="2119" xr:uid="{00000000-0005-0000-0000-00004A000000}"/>
    <cellStyle name="20% - Accent4 2 5" xfId="589" xr:uid="{00000000-0005-0000-0000-00004B000000}"/>
    <cellStyle name="20% - Accent4 2 6" xfId="1801" xr:uid="{00000000-0005-0000-0000-00004C000000}"/>
    <cellStyle name="20% - Accent4 2 7" xfId="2059" xr:uid="{00000000-0005-0000-0000-00004D000000}"/>
    <cellStyle name="20% - Accent4 3" xfId="286" xr:uid="{00000000-0005-0000-0000-00004E000000}"/>
    <cellStyle name="20% - Accent4 4" xfId="400" xr:uid="{00000000-0005-0000-0000-00004F000000}"/>
    <cellStyle name="20% - Accent5" xfId="5" builtinId="46" customBuiltin="1"/>
    <cellStyle name="20% - Accent5 2" xfId="93" xr:uid="{00000000-0005-0000-0000-000051000000}"/>
    <cellStyle name="20% - Accent5 2 2" xfId="117" xr:uid="{00000000-0005-0000-0000-000052000000}"/>
    <cellStyle name="20% - Accent5 2 3" xfId="336" xr:uid="{00000000-0005-0000-0000-000053000000}"/>
    <cellStyle name="20% - Accent5 2 3 2" xfId="481" xr:uid="{00000000-0005-0000-0000-000054000000}"/>
    <cellStyle name="20% - Accent5 2 3 2 2" xfId="963" xr:uid="{00000000-0005-0000-0000-000055000000}"/>
    <cellStyle name="20% - Accent5 2 3 2 3" xfId="1991" xr:uid="{00000000-0005-0000-0000-000056000000}"/>
    <cellStyle name="20% - Accent5 2 3 2 4" xfId="2151" xr:uid="{00000000-0005-0000-0000-000057000000}"/>
    <cellStyle name="20% - Accent5 2 3 3" xfId="823" xr:uid="{00000000-0005-0000-0000-000058000000}"/>
    <cellStyle name="20% - Accent5 2 3 4" xfId="1885" xr:uid="{00000000-0005-0000-0000-000059000000}"/>
    <cellStyle name="20% - Accent5 2 3 5" xfId="2091" xr:uid="{00000000-0005-0000-0000-00005A000000}"/>
    <cellStyle name="20% - Accent5 2 4" xfId="449" xr:uid="{00000000-0005-0000-0000-00005B000000}"/>
    <cellStyle name="20% - Accent5 2 4 2" xfId="931" xr:uid="{00000000-0005-0000-0000-00005C000000}"/>
    <cellStyle name="20% - Accent5 2 4 3" xfId="1960" xr:uid="{00000000-0005-0000-0000-00005D000000}"/>
    <cellStyle name="20% - Accent5 2 4 4" xfId="2121" xr:uid="{00000000-0005-0000-0000-00005E000000}"/>
    <cellStyle name="20% - Accent5 2 5" xfId="593" xr:uid="{00000000-0005-0000-0000-00005F000000}"/>
    <cellStyle name="20% - Accent5 2 6" xfId="1804" xr:uid="{00000000-0005-0000-0000-000060000000}"/>
    <cellStyle name="20% - Accent5 2 7" xfId="2061" xr:uid="{00000000-0005-0000-0000-000061000000}"/>
    <cellStyle name="20% - Accent5 3" xfId="287" xr:uid="{00000000-0005-0000-0000-000062000000}"/>
    <cellStyle name="20% - Accent5 4" xfId="401" xr:uid="{00000000-0005-0000-0000-000063000000}"/>
    <cellStyle name="20% - Accent6" xfId="6" builtinId="50" customBuiltin="1"/>
    <cellStyle name="20% - Accent6 2" xfId="97" xr:uid="{00000000-0005-0000-0000-000065000000}"/>
    <cellStyle name="20% - Accent6 2 2" xfId="118" xr:uid="{00000000-0005-0000-0000-000066000000}"/>
    <cellStyle name="20% - Accent6 2 3" xfId="338" xr:uid="{00000000-0005-0000-0000-000067000000}"/>
    <cellStyle name="20% - Accent6 2 3 2" xfId="483" xr:uid="{00000000-0005-0000-0000-000068000000}"/>
    <cellStyle name="20% - Accent6 2 3 2 2" xfId="965" xr:uid="{00000000-0005-0000-0000-000069000000}"/>
    <cellStyle name="20% - Accent6 2 3 2 3" xfId="1993" xr:uid="{00000000-0005-0000-0000-00006A000000}"/>
    <cellStyle name="20% - Accent6 2 3 2 4" xfId="2153" xr:uid="{00000000-0005-0000-0000-00006B000000}"/>
    <cellStyle name="20% - Accent6 2 3 3" xfId="825" xr:uid="{00000000-0005-0000-0000-00006C000000}"/>
    <cellStyle name="20% - Accent6 2 3 4" xfId="1887" xr:uid="{00000000-0005-0000-0000-00006D000000}"/>
    <cellStyle name="20% - Accent6 2 3 5" xfId="2093" xr:uid="{00000000-0005-0000-0000-00006E000000}"/>
    <cellStyle name="20% - Accent6 2 4" xfId="451" xr:uid="{00000000-0005-0000-0000-00006F000000}"/>
    <cellStyle name="20% - Accent6 2 4 2" xfId="933" xr:uid="{00000000-0005-0000-0000-000070000000}"/>
    <cellStyle name="20% - Accent6 2 4 3" xfId="1962" xr:uid="{00000000-0005-0000-0000-000071000000}"/>
    <cellStyle name="20% - Accent6 2 4 4" xfId="2123" xr:uid="{00000000-0005-0000-0000-000072000000}"/>
    <cellStyle name="20% - Accent6 2 5" xfId="597" xr:uid="{00000000-0005-0000-0000-000073000000}"/>
    <cellStyle name="20% - Accent6 2 6" xfId="1807" xr:uid="{00000000-0005-0000-0000-000074000000}"/>
    <cellStyle name="20% - Accent6 2 7" xfId="2063" xr:uid="{00000000-0005-0000-0000-000075000000}"/>
    <cellStyle name="20% - Accent6 3" xfId="288" xr:uid="{00000000-0005-0000-0000-000076000000}"/>
    <cellStyle name="20% - Accent6 4" xfId="402" xr:uid="{00000000-0005-0000-0000-000077000000}"/>
    <cellStyle name="40% - Accent1" xfId="7" builtinId="31" customBuiltin="1"/>
    <cellStyle name="40% - Accent1 2" xfId="78" xr:uid="{00000000-0005-0000-0000-000079000000}"/>
    <cellStyle name="40% - Accent1 2 2" xfId="119" xr:uid="{00000000-0005-0000-0000-00007A000000}"/>
    <cellStyle name="40% - Accent1 2 3" xfId="329" xr:uid="{00000000-0005-0000-0000-00007B000000}"/>
    <cellStyle name="40% - Accent1 2 3 2" xfId="474" xr:uid="{00000000-0005-0000-0000-00007C000000}"/>
    <cellStyle name="40% - Accent1 2 3 2 2" xfId="956" xr:uid="{00000000-0005-0000-0000-00007D000000}"/>
    <cellStyle name="40% - Accent1 2 3 2 3" xfId="1984" xr:uid="{00000000-0005-0000-0000-00007E000000}"/>
    <cellStyle name="40% - Accent1 2 3 2 4" xfId="2144" xr:uid="{00000000-0005-0000-0000-00007F000000}"/>
    <cellStyle name="40% - Accent1 2 3 3" xfId="816" xr:uid="{00000000-0005-0000-0000-000080000000}"/>
    <cellStyle name="40% - Accent1 2 3 4" xfId="1878" xr:uid="{00000000-0005-0000-0000-000081000000}"/>
    <cellStyle name="40% - Accent1 2 3 5" xfId="2084" xr:uid="{00000000-0005-0000-0000-000082000000}"/>
    <cellStyle name="40% - Accent1 2 4" xfId="442" xr:uid="{00000000-0005-0000-0000-000083000000}"/>
    <cellStyle name="40% - Accent1 2 4 2" xfId="924" xr:uid="{00000000-0005-0000-0000-000084000000}"/>
    <cellStyle name="40% - Accent1 2 4 3" xfId="1953" xr:uid="{00000000-0005-0000-0000-000085000000}"/>
    <cellStyle name="40% - Accent1 2 4 4" xfId="2114" xr:uid="{00000000-0005-0000-0000-000086000000}"/>
    <cellStyle name="40% - Accent1 2 5" xfId="578" xr:uid="{00000000-0005-0000-0000-000087000000}"/>
    <cellStyle name="40% - Accent1 2 6" xfId="1793" xr:uid="{00000000-0005-0000-0000-000088000000}"/>
    <cellStyle name="40% - Accent1 2 7" xfId="2054" xr:uid="{00000000-0005-0000-0000-000089000000}"/>
    <cellStyle name="40% - Accent1 3" xfId="289" xr:uid="{00000000-0005-0000-0000-00008A000000}"/>
    <cellStyle name="40% - Accent1 4" xfId="403" xr:uid="{00000000-0005-0000-0000-00008B000000}"/>
    <cellStyle name="40% - Accent2" xfId="8" builtinId="35" customBuiltin="1"/>
    <cellStyle name="40% - Accent2 2" xfId="82" xr:uid="{00000000-0005-0000-0000-00008D000000}"/>
    <cellStyle name="40% - Accent2 2 2" xfId="120" xr:uid="{00000000-0005-0000-0000-00008E000000}"/>
    <cellStyle name="40% - Accent2 2 3" xfId="331" xr:uid="{00000000-0005-0000-0000-00008F000000}"/>
    <cellStyle name="40% - Accent2 2 3 2" xfId="476" xr:uid="{00000000-0005-0000-0000-000090000000}"/>
    <cellStyle name="40% - Accent2 2 3 2 2" xfId="958" xr:uid="{00000000-0005-0000-0000-000091000000}"/>
    <cellStyle name="40% - Accent2 2 3 2 3" xfId="1986" xr:uid="{00000000-0005-0000-0000-000092000000}"/>
    <cellStyle name="40% - Accent2 2 3 2 4" xfId="2146" xr:uid="{00000000-0005-0000-0000-000093000000}"/>
    <cellStyle name="40% - Accent2 2 3 3" xfId="818" xr:uid="{00000000-0005-0000-0000-000094000000}"/>
    <cellStyle name="40% - Accent2 2 3 4" xfId="1880" xr:uid="{00000000-0005-0000-0000-000095000000}"/>
    <cellStyle name="40% - Accent2 2 3 5" xfId="2086" xr:uid="{00000000-0005-0000-0000-000096000000}"/>
    <cellStyle name="40% - Accent2 2 4" xfId="444" xr:uid="{00000000-0005-0000-0000-000097000000}"/>
    <cellStyle name="40% - Accent2 2 4 2" xfId="926" xr:uid="{00000000-0005-0000-0000-000098000000}"/>
    <cellStyle name="40% - Accent2 2 4 3" xfId="1955" xr:uid="{00000000-0005-0000-0000-000099000000}"/>
    <cellStyle name="40% - Accent2 2 4 4" xfId="2116" xr:uid="{00000000-0005-0000-0000-00009A000000}"/>
    <cellStyle name="40% - Accent2 2 5" xfId="582" xr:uid="{00000000-0005-0000-0000-00009B000000}"/>
    <cellStyle name="40% - Accent2 2 6" xfId="1796" xr:uid="{00000000-0005-0000-0000-00009C000000}"/>
    <cellStyle name="40% - Accent2 2 7" xfId="2056" xr:uid="{00000000-0005-0000-0000-00009D000000}"/>
    <cellStyle name="40% - Accent2 3" xfId="290" xr:uid="{00000000-0005-0000-0000-00009E000000}"/>
    <cellStyle name="40% - Accent2 4" xfId="404" xr:uid="{00000000-0005-0000-0000-00009F000000}"/>
    <cellStyle name="40% - Accent3" xfId="9" builtinId="39" customBuiltin="1"/>
    <cellStyle name="40% - Accent3 2" xfId="86" xr:uid="{00000000-0005-0000-0000-0000A1000000}"/>
    <cellStyle name="40% - Accent3 2 2" xfId="121" xr:uid="{00000000-0005-0000-0000-0000A2000000}"/>
    <cellStyle name="40% - Accent3 2 3" xfId="333" xr:uid="{00000000-0005-0000-0000-0000A3000000}"/>
    <cellStyle name="40% - Accent3 2 3 2" xfId="478" xr:uid="{00000000-0005-0000-0000-0000A4000000}"/>
    <cellStyle name="40% - Accent3 2 3 2 2" xfId="960" xr:uid="{00000000-0005-0000-0000-0000A5000000}"/>
    <cellStyle name="40% - Accent3 2 3 2 3" xfId="1988" xr:uid="{00000000-0005-0000-0000-0000A6000000}"/>
    <cellStyle name="40% - Accent3 2 3 2 4" xfId="2148" xr:uid="{00000000-0005-0000-0000-0000A7000000}"/>
    <cellStyle name="40% - Accent3 2 3 3" xfId="820" xr:uid="{00000000-0005-0000-0000-0000A8000000}"/>
    <cellStyle name="40% - Accent3 2 3 4" xfId="1882" xr:uid="{00000000-0005-0000-0000-0000A9000000}"/>
    <cellStyle name="40% - Accent3 2 3 5" xfId="2088" xr:uid="{00000000-0005-0000-0000-0000AA000000}"/>
    <cellStyle name="40% - Accent3 2 4" xfId="446" xr:uid="{00000000-0005-0000-0000-0000AB000000}"/>
    <cellStyle name="40% - Accent3 2 4 2" xfId="928" xr:uid="{00000000-0005-0000-0000-0000AC000000}"/>
    <cellStyle name="40% - Accent3 2 4 3" xfId="1957" xr:uid="{00000000-0005-0000-0000-0000AD000000}"/>
    <cellStyle name="40% - Accent3 2 4 4" xfId="2118" xr:uid="{00000000-0005-0000-0000-0000AE000000}"/>
    <cellStyle name="40% - Accent3 2 5" xfId="586" xr:uid="{00000000-0005-0000-0000-0000AF000000}"/>
    <cellStyle name="40% - Accent3 2 6" xfId="1799" xr:uid="{00000000-0005-0000-0000-0000B0000000}"/>
    <cellStyle name="40% - Accent3 2 7" xfId="2058" xr:uid="{00000000-0005-0000-0000-0000B1000000}"/>
    <cellStyle name="40% - Accent3 3" xfId="291" xr:uid="{00000000-0005-0000-0000-0000B2000000}"/>
    <cellStyle name="40% - Accent3 4" xfId="405" xr:uid="{00000000-0005-0000-0000-0000B3000000}"/>
    <cellStyle name="40% - Accent4" xfId="10" builtinId="43" customBuiltin="1"/>
    <cellStyle name="40% - Accent4 2" xfId="90" xr:uid="{00000000-0005-0000-0000-0000B5000000}"/>
    <cellStyle name="40% - Accent4 2 2" xfId="122" xr:uid="{00000000-0005-0000-0000-0000B6000000}"/>
    <cellStyle name="40% - Accent4 2 3" xfId="335" xr:uid="{00000000-0005-0000-0000-0000B7000000}"/>
    <cellStyle name="40% - Accent4 2 3 2" xfId="480" xr:uid="{00000000-0005-0000-0000-0000B8000000}"/>
    <cellStyle name="40% - Accent4 2 3 2 2" xfId="962" xr:uid="{00000000-0005-0000-0000-0000B9000000}"/>
    <cellStyle name="40% - Accent4 2 3 2 3" xfId="1990" xr:uid="{00000000-0005-0000-0000-0000BA000000}"/>
    <cellStyle name="40% - Accent4 2 3 2 4" xfId="2150" xr:uid="{00000000-0005-0000-0000-0000BB000000}"/>
    <cellStyle name="40% - Accent4 2 3 3" xfId="822" xr:uid="{00000000-0005-0000-0000-0000BC000000}"/>
    <cellStyle name="40% - Accent4 2 3 4" xfId="1884" xr:uid="{00000000-0005-0000-0000-0000BD000000}"/>
    <cellStyle name="40% - Accent4 2 3 5" xfId="2090" xr:uid="{00000000-0005-0000-0000-0000BE000000}"/>
    <cellStyle name="40% - Accent4 2 4" xfId="448" xr:uid="{00000000-0005-0000-0000-0000BF000000}"/>
    <cellStyle name="40% - Accent4 2 4 2" xfId="930" xr:uid="{00000000-0005-0000-0000-0000C0000000}"/>
    <cellStyle name="40% - Accent4 2 4 3" xfId="1959" xr:uid="{00000000-0005-0000-0000-0000C1000000}"/>
    <cellStyle name="40% - Accent4 2 4 4" xfId="2120" xr:uid="{00000000-0005-0000-0000-0000C2000000}"/>
    <cellStyle name="40% - Accent4 2 5" xfId="590" xr:uid="{00000000-0005-0000-0000-0000C3000000}"/>
    <cellStyle name="40% - Accent4 2 6" xfId="1802" xr:uid="{00000000-0005-0000-0000-0000C4000000}"/>
    <cellStyle name="40% - Accent4 2 7" xfId="2060" xr:uid="{00000000-0005-0000-0000-0000C5000000}"/>
    <cellStyle name="40% - Accent4 3" xfId="292" xr:uid="{00000000-0005-0000-0000-0000C6000000}"/>
    <cellStyle name="40% - Accent4 4" xfId="406" xr:uid="{00000000-0005-0000-0000-0000C7000000}"/>
    <cellStyle name="40% - Accent5" xfId="11" builtinId="47" customBuiltin="1"/>
    <cellStyle name="40% - Accent5 2" xfId="94" xr:uid="{00000000-0005-0000-0000-0000C9000000}"/>
    <cellStyle name="40% - Accent5 2 2" xfId="123" xr:uid="{00000000-0005-0000-0000-0000CA000000}"/>
    <cellStyle name="40% - Accent5 2 3" xfId="337" xr:uid="{00000000-0005-0000-0000-0000CB000000}"/>
    <cellStyle name="40% - Accent5 2 3 2" xfId="482" xr:uid="{00000000-0005-0000-0000-0000CC000000}"/>
    <cellStyle name="40% - Accent5 2 3 2 2" xfId="964" xr:uid="{00000000-0005-0000-0000-0000CD000000}"/>
    <cellStyle name="40% - Accent5 2 3 2 3" xfId="1992" xr:uid="{00000000-0005-0000-0000-0000CE000000}"/>
    <cellStyle name="40% - Accent5 2 3 2 4" xfId="2152" xr:uid="{00000000-0005-0000-0000-0000CF000000}"/>
    <cellStyle name="40% - Accent5 2 3 3" xfId="824" xr:uid="{00000000-0005-0000-0000-0000D0000000}"/>
    <cellStyle name="40% - Accent5 2 3 4" xfId="1886" xr:uid="{00000000-0005-0000-0000-0000D1000000}"/>
    <cellStyle name="40% - Accent5 2 3 5" xfId="2092" xr:uid="{00000000-0005-0000-0000-0000D2000000}"/>
    <cellStyle name="40% - Accent5 2 4" xfId="450" xr:uid="{00000000-0005-0000-0000-0000D3000000}"/>
    <cellStyle name="40% - Accent5 2 4 2" xfId="932" xr:uid="{00000000-0005-0000-0000-0000D4000000}"/>
    <cellStyle name="40% - Accent5 2 4 3" xfId="1961" xr:uid="{00000000-0005-0000-0000-0000D5000000}"/>
    <cellStyle name="40% - Accent5 2 4 4" xfId="2122" xr:uid="{00000000-0005-0000-0000-0000D6000000}"/>
    <cellStyle name="40% - Accent5 2 5" xfId="594" xr:uid="{00000000-0005-0000-0000-0000D7000000}"/>
    <cellStyle name="40% - Accent5 2 6" xfId="1805" xr:uid="{00000000-0005-0000-0000-0000D8000000}"/>
    <cellStyle name="40% - Accent5 2 7" xfId="2062" xr:uid="{00000000-0005-0000-0000-0000D9000000}"/>
    <cellStyle name="40% - Accent5 3" xfId="293" xr:uid="{00000000-0005-0000-0000-0000DA000000}"/>
    <cellStyle name="40% - Accent5 4" xfId="407" xr:uid="{00000000-0005-0000-0000-0000DB000000}"/>
    <cellStyle name="40% - Accent6" xfId="12" builtinId="51" customBuiltin="1"/>
    <cellStyle name="40% - Accent6 2" xfId="98" xr:uid="{00000000-0005-0000-0000-0000DD000000}"/>
    <cellStyle name="40% - Accent6 2 2" xfId="124" xr:uid="{00000000-0005-0000-0000-0000DE000000}"/>
    <cellStyle name="40% - Accent6 2 3" xfId="339" xr:uid="{00000000-0005-0000-0000-0000DF000000}"/>
    <cellStyle name="40% - Accent6 2 3 2" xfId="484" xr:uid="{00000000-0005-0000-0000-0000E0000000}"/>
    <cellStyle name="40% - Accent6 2 3 2 2" xfId="966" xr:uid="{00000000-0005-0000-0000-0000E1000000}"/>
    <cellStyle name="40% - Accent6 2 3 2 3" xfId="1994" xr:uid="{00000000-0005-0000-0000-0000E2000000}"/>
    <cellStyle name="40% - Accent6 2 3 2 4" xfId="2154" xr:uid="{00000000-0005-0000-0000-0000E3000000}"/>
    <cellStyle name="40% - Accent6 2 3 3" xfId="826" xr:uid="{00000000-0005-0000-0000-0000E4000000}"/>
    <cellStyle name="40% - Accent6 2 3 4" xfId="1888" xr:uid="{00000000-0005-0000-0000-0000E5000000}"/>
    <cellStyle name="40% - Accent6 2 3 5" xfId="2094" xr:uid="{00000000-0005-0000-0000-0000E6000000}"/>
    <cellStyle name="40% - Accent6 2 4" xfId="452" xr:uid="{00000000-0005-0000-0000-0000E7000000}"/>
    <cellStyle name="40% - Accent6 2 4 2" xfId="934" xr:uid="{00000000-0005-0000-0000-0000E8000000}"/>
    <cellStyle name="40% - Accent6 2 4 3" xfId="1963" xr:uid="{00000000-0005-0000-0000-0000E9000000}"/>
    <cellStyle name="40% - Accent6 2 4 4" xfId="2124" xr:uid="{00000000-0005-0000-0000-0000EA000000}"/>
    <cellStyle name="40% - Accent6 2 5" xfId="598" xr:uid="{00000000-0005-0000-0000-0000EB000000}"/>
    <cellStyle name="40% - Accent6 2 6" xfId="1808" xr:uid="{00000000-0005-0000-0000-0000EC000000}"/>
    <cellStyle name="40% - Accent6 2 7" xfId="2064" xr:uid="{00000000-0005-0000-0000-0000ED000000}"/>
    <cellStyle name="40% - Accent6 3" xfId="294" xr:uid="{00000000-0005-0000-0000-0000EE000000}"/>
    <cellStyle name="40% - Accent6 4" xfId="408" xr:uid="{00000000-0005-0000-0000-0000EF000000}"/>
    <cellStyle name="60% - Accent1" xfId="13" builtinId="32" customBuiltin="1"/>
    <cellStyle name="60% - Accent1 2" xfId="79" xr:uid="{00000000-0005-0000-0000-0000F1000000}"/>
    <cellStyle name="60% - Accent1 2 2" xfId="125" xr:uid="{00000000-0005-0000-0000-0000F2000000}"/>
    <cellStyle name="60% - Accent1 3" xfId="295" xr:uid="{00000000-0005-0000-0000-0000F3000000}"/>
    <cellStyle name="60% - Accent1 4" xfId="409" xr:uid="{00000000-0005-0000-0000-0000F4000000}"/>
    <cellStyle name="60% - Accent2" xfId="14" builtinId="36" customBuiltin="1"/>
    <cellStyle name="60% - Accent2 2" xfId="83" xr:uid="{00000000-0005-0000-0000-0000F6000000}"/>
    <cellStyle name="60% - Accent2 2 2" xfId="126" xr:uid="{00000000-0005-0000-0000-0000F7000000}"/>
    <cellStyle name="60% - Accent2 3" xfId="296" xr:uid="{00000000-0005-0000-0000-0000F8000000}"/>
    <cellStyle name="60% - Accent2 4" xfId="410" xr:uid="{00000000-0005-0000-0000-0000F9000000}"/>
    <cellStyle name="60% - Accent3" xfId="15" builtinId="40" customBuiltin="1"/>
    <cellStyle name="60% - Accent3 2" xfId="87" xr:uid="{00000000-0005-0000-0000-0000FB000000}"/>
    <cellStyle name="60% - Accent3 2 2" xfId="127" xr:uid="{00000000-0005-0000-0000-0000FC000000}"/>
    <cellStyle name="60% - Accent3 3" xfId="297" xr:uid="{00000000-0005-0000-0000-0000FD000000}"/>
    <cellStyle name="60% - Accent3 4" xfId="411" xr:uid="{00000000-0005-0000-0000-0000FE000000}"/>
    <cellStyle name="60% - Accent4" xfId="16" builtinId="44" customBuiltin="1"/>
    <cellStyle name="60% - Accent4 2" xfId="91" xr:uid="{00000000-0005-0000-0000-000000010000}"/>
    <cellStyle name="60% - Accent4 2 2" xfId="128" xr:uid="{00000000-0005-0000-0000-000001010000}"/>
    <cellStyle name="60% - Accent4 3" xfId="298" xr:uid="{00000000-0005-0000-0000-000002010000}"/>
    <cellStyle name="60% - Accent4 4" xfId="412" xr:uid="{00000000-0005-0000-0000-000003010000}"/>
    <cellStyle name="60% - Accent5" xfId="17" builtinId="48" customBuiltin="1"/>
    <cellStyle name="60% - Accent5 2" xfId="95" xr:uid="{00000000-0005-0000-0000-000005010000}"/>
    <cellStyle name="60% - Accent5 2 2" xfId="129" xr:uid="{00000000-0005-0000-0000-000006010000}"/>
    <cellStyle name="60% - Accent5 3" xfId="299" xr:uid="{00000000-0005-0000-0000-000007010000}"/>
    <cellStyle name="60% - Accent5 4" xfId="413" xr:uid="{00000000-0005-0000-0000-000008010000}"/>
    <cellStyle name="60% - Accent6" xfId="18" builtinId="52" customBuiltin="1"/>
    <cellStyle name="60% - Accent6 2" xfId="99" xr:uid="{00000000-0005-0000-0000-00000A010000}"/>
    <cellStyle name="60% - Accent6 2 2" xfId="130" xr:uid="{00000000-0005-0000-0000-00000B010000}"/>
    <cellStyle name="60% - Accent6 3" xfId="300" xr:uid="{00000000-0005-0000-0000-00000C010000}"/>
    <cellStyle name="60% - Accent6 4" xfId="414" xr:uid="{00000000-0005-0000-0000-00000D010000}"/>
    <cellStyle name="a1" xfId="19" xr:uid="{00000000-0005-0000-0000-00000E010000}"/>
    <cellStyle name="Accent1" xfId="20" builtinId="29" customBuiltin="1"/>
    <cellStyle name="Accent1 2" xfId="76" xr:uid="{00000000-0005-0000-0000-000010010000}"/>
    <cellStyle name="Accent1 2 2" xfId="131" xr:uid="{00000000-0005-0000-0000-000011010000}"/>
    <cellStyle name="Accent1 3" xfId="301" xr:uid="{00000000-0005-0000-0000-000012010000}"/>
    <cellStyle name="Accent1 4" xfId="415" xr:uid="{00000000-0005-0000-0000-000013010000}"/>
    <cellStyle name="Accent2" xfId="21" builtinId="33" customBuiltin="1"/>
    <cellStyle name="Accent2 2" xfId="80" xr:uid="{00000000-0005-0000-0000-000015010000}"/>
    <cellStyle name="Accent2 2 2" xfId="132" xr:uid="{00000000-0005-0000-0000-000016010000}"/>
    <cellStyle name="Accent2 3" xfId="302" xr:uid="{00000000-0005-0000-0000-000017010000}"/>
    <cellStyle name="Accent2 4" xfId="416" xr:uid="{00000000-0005-0000-0000-000018010000}"/>
    <cellStyle name="Accent3" xfId="22" builtinId="37" customBuiltin="1"/>
    <cellStyle name="Accent3 2" xfId="84" xr:uid="{00000000-0005-0000-0000-00001A010000}"/>
    <cellStyle name="Accent3 2 2" xfId="133" xr:uid="{00000000-0005-0000-0000-00001B010000}"/>
    <cellStyle name="Accent3 3" xfId="303" xr:uid="{00000000-0005-0000-0000-00001C010000}"/>
    <cellStyle name="Accent3 4" xfId="417" xr:uid="{00000000-0005-0000-0000-00001D010000}"/>
    <cellStyle name="Accent4" xfId="23" builtinId="41" customBuiltin="1"/>
    <cellStyle name="Accent4 2" xfId="88" xr:uid="{00000000-0005-0000-0000-00001F010000}"/>
    <cellStyle name="Accent4 2 2" xfId="134" xr:uid="{00000000-0005-0000-0000-000020010000}"/>
    <cellStyle name="Accent4 3" xfId="304" xr:uid="{00000000-0005-0000-0000-000021010000}"/>
    <cellStyle name="Accent4 4" xfId="418" xr:uid="{00000000-0005-0000-0000-000022010000}"/>
    <cellStyle name="Accent5" xfId="24" builtinId="45" customBuiltin="1"/>
    <cellStyle name="Accent5 2" xfId="92" xr:uid="{00000000-0005-0000-0000-000024010000}"/>
    <cellStyle name="Accent5 2 2" xfId="135" xr:uid="{00000000-0005-0000-0000-000025010000}"/>
    <cellStyle name="Accent5 3" xfId="305" xr:uid="{00000000-0005-0000-0000-000026010000}"/>
    <cellStyle name="Accent5 4" xfId="419" xr:uid="{00000000-0005-0000-0000-000027010000}"/>
    <cellStyle name="Accent6" xfId="25" builtinId="49" customBuiltin="1"/>
    <cellStyle name="Accent6 2" xfId="96" xr:uid="{00000000-0005-0000-0000-000029010000}"/>
    <cellStyle name="Accent6 2 2" xfId="136" xr:uid="{00000000-0005-0000-0000-00002A010000}"/>
    <cellStyle name="Accent6 3" xfId="306" xr:uid="{00000000-0005-0000-0000-00002B010000}"/>
    <cellStyle name="Accent6 4" xfId="420" xr:uid="{00000000-0005-0000-0000-00002C010000}"/>
    <cellStyle name="Bad" xfId="26" builtinId="27" customBuiltin="1"/>
    <cellStyle name="Bad 2" xfId="65" xr:uid="{00000000-0005-0000-0000-00002E010000}"/>
    <cellStyle name="Bad 2 2" xfId="137" xr:uid="{00000000-0005-0000-0000-00002F010000}"/>
    <cellStyle name="Bad 3" xfId="307" xr:uid="{00000000-0005-0000-0000-000030010000}"/>
    <cellStyle name="Bad 4" xfId="421" xr:uid="{00000000-0005-0000-0000-000031010000}"/>
    <cellStyle name="Calculation" xfId="27" builtinId="22" customBuiltin="1"/>
    <cellStyle name="Calculation 10" xfId="700" xr:uid="{00000000-0005-0000-0000-000033010000}"/>
    <cellStyle name="Calculation 11" xfId="630" xr:uid="{00000000-0005-0000-0000-000034010000}"/>
    <cellStyle name="Calculation 12" xfId="1223" xr:uid="{00000000-0005-0000-0000-000035010000}"/>
    <cellStyle name="Calculation 13" xfId="1269" xr:uid="{00000000-0005-0000-0000-000036010000}"/>
    <cellStyle name="Calculation 14" xfId="1084" xr:uid="{00000000-0005-0000-0000-000037010000}"/>
    <cellStyle name="Calculation 15" xfId="1812" xr:uid="{00000000-0005-0000-0000-000038010000}"/>
    <cellStyle name="Calculation 2" xfId="69" xr:uid="{00000000-0005-0000-0000-000039010000}"/>
    <cellStyle name="Calculation 2 2" xfId="184" xr:uid="{00000000-0005-0000-0000-00003A010000}"/>
    <cellStyle name="Calculation 2 2 10" xfId="1444" xr:uid="{00000000-0005-0000-0000-00003B010000}"/>
    <cellStyle name="Calculation 2 2 11" xfId="1525" xr:uid="{00000000-0005-0000-0000-00003C010000}"/>
    <cellStyle name="Calculation 2 2 12" xfId="1597" xr:uid="{00000000-0005-0000-0000-00003D010000}"/>
    <cellStyle name="Calculation 2 2 13" xfId="1661" xr:uid="{00000000-0005-0000-0000-00003E010000}"/>
    <cellStyle name="Calculation 2 2 14" xfId="1714" xr:uid="{00000000-0005-0000-0000-00003F010000}"/>
    <cellStyle name="Calculation 2 2 15" xfId="1825" xr:uid="{00000000-0005-0000-0000-000040010000}"/>
    <cellStyle name="Calculation 2 2 2" xfId="225" xr:uid="{00000000-0005-0000-0000-000041010000}"/>
    <cellStyle name="Calculation 2 2 2 10" xfId="647" xr:uid="{00000000-0005-0000-0000-000042010000}"/>
    <cellStyle name="Calculation 2 2 2 11" xfId="1427" xr:uid="{00000000-0005-0000-0000-000043010000}"/>
    <cellStyle name="Calculation 2 2 2 12" xfId="1508" xr:uid="{00000000-0005-0000-0000-000044010000}"/>
    <cellStyle name="Calculation 2 2 2 13" xfId="1580" xr:uid="{00000000-0005-0000-0000-000045010000}"/>
    <cellStyle name="Calculation 2 2 2 14" xfId="1860" xr:uid="{00000000-0005-0000-0000-000046010000}"/>
    <cellStyle name="Calculation 2 2 2 2" xfId="234" xr:uid="{00000000-0005-0000-0000-000047010000}"/>
    <cellStyle name="Calculation 2 2 2 2 10" xfId="1702" xr:uid="{00000000-0005-0000-0000-000048010000}"/>
    <cellStyle name="Calculation 2 2 2 2 11" xfId="1743" xr:uid="{00000000-0005-0000-0000-000049010000}"/>
    <cellStyle name="Calculation 2 2 2 2 12" xfId="1859" xr:uid="{00000000-0005-0000-0000-00004A010000}"/>
    <cellStyle name="Calculation 2 2 2 2 2" xfId="269" xr:uid="{00000000-0005-0000-0000-00004B010000}"/>
    <cellStyle name="Calculation 2 2 2 2 2 10" xfId="1595" xr:uid="{00000000-0005-0000-0000-00004C010000}"/>
    <cellStyle name="Calculation 2 2 2 2 2 11" xfId="1659" xr:uid="{00000000-0005-0000-0000-00004D010000}"/>
    <cellStyle name="Calculation 2 2 2 2 2 12" xfId="1712" xr:uid="{00000000-0005-0000-0000-00004E010000}"/>
    <cellStyle name="Calculation 2 2 2 2 2 13" xfId="1778" xr:uid="{00000000-0005-0000-0000-00004F010000}"/>
    <cellStyle name="Calculation 2 2 2 2 2 2" xfId="383" xr:uid="{00000000-0005-0000-0000-000050010000}"/>
    <cellStyle name="Calculation 2 2 2 2 2 2 10" xfId="1040" xr:uid="{00000000-0005-0000-0000-000051010000}"/>
    <cellStyle name="Calculation 2 2 2 2 2 2 11" xfId="1021" xr:uid="{00000000-0005-0000-0000-000052010000}"/>
    <cellStyle name="Calculation 2 2 2 2 2 2 12" xfId="2033" xr:uid="{00000000-0005-0000-0000-000053010000}"/>
    <cellStyle name="Calculation 2 2 2 2 2 2 2" xfId="613" xr:uid="{00000000-0005-0000-0000-000054010000}"/>
    <cellStyle name="Calculation 2 2 2 2 2 2 3" xfId="1059" xr:uid="{00000000-0005-0000-0000-000055010000}"/>
    <cellStyle name="Calculation 2 2 2 2 2 2 4" xfId="1194" xr:uid="{00000000-0005-0000-0000-000056010000}"/>
    <cellStyle name="Calculation 2 2 2 2 2 2 5" xfId="1165" xr:uid="{00000000-0005-0000-0000-000057010000}"/>
    <cellStyle name="Calculation 2 2 2 2 2 2 6" xfId="787" xr:uid="{00000000-0005-0000-0000-000058010000}"/>
    <cellStyle name="Calculation 2 2 2 2 2 2 7" xfId="1388" xr:uid="{00000000-0005-0000-0000-000059010000}"/>
    <cellStyle name="Calculation 2 2 2 2 2 2 8" xfId="1161" xr:uid="{00000000-0005-0000-0000-00005A010000}"/>
    <cellStyle name="Calculation 2 2 2 2 2 2 9" xfId="1029" xr:uid="{00000000-0005-0000-0000-00005B010000}"/>
    <cellStyle name="Calculation 2 2 2 2 2 3" xfId="686" xr:uid="{00000000-0005-0000-0000-00005C010000}"/>
    <cellStyle name="Calculation 2 2 2 2 2 4" xfId="1027" xr:uid="{00000000-0005-0000-0000-00005D010000}"/>
    <cellStyle name="Calculation 2 2 2 2 2 5" xfId="640" xr:uid="{00000000-0005-0000-0000-00005E010000}"/>
    <cellStyle name="Calculation 2 2 2 2 2 6" xfId="549" xr:uid="{00000000-0005-0000-0000-00005F010000}"/>
    <cellStyle name="Calculation 2 2 2 2 2 7" xfId="835" xr:uid="{00000000-0005-0000-0000-000060010000}"/>
    <cellStyle name="Calculation 2 2 2 2 2 8" xfId="1442" xr:uid="{00000000-0005-0000-0000-000061010000}"/>
    <cellStyle name="Calculation 2 2 2 2 2 9" xfId="1523" xr:uid="{00000000-0005-0000-0000-000062010000}"/>
    <cellStyle name="Calculation 2 2 2 2 3" xfId="654" xr:uid="{00000000-0005-0000-0000-000063010000}"/>
    <cellStyle name="Calculation 2 2 2 2 4" xfId="559" xr:uid="{00000000-0005-0000-0000-000064010000}"/>
    <cellStyle name="Calculation 2 2 2 2 5" xfId="985" xr:uid="{00000000-0005-0000-0000-000065010000}"/>
    <cellStyle name="Calculation 2 2 2 2 6" xfId="1429" xr:uid="{00000000-0005-0000-0000-000066010000}"/>
    <cellStyle name="Calculation 2 2 2 2 7" xfId="1510" xr:uid="{00000000-0005-0000-0000-000067010000}"/>
    <cellStyle name="Calculation 2 2 2 2 8" xfId="1582" xr:uid="{00000000-0005-0000-0000-000068010000}"/>
    <cellStyle name="Calculation 2 2 2 2 9" xfId="1648" xr:uid="{00000000-0005-0000-0000-000069010000}"/>
    <cellStyle name="Calculation 2 2 2 3" xfId="244" xr:uid="{00000000-0005-0000-0000-00006A010000}"/>
    <cellStyle name="Calculation 2 2 2 3 10" xfId="1638" xr:uid="{00000000-0005-0000-0000-00006B010000}"/>
    <cellStyle name="Calculation 2 2 2 3 11" xfId="1695" xr:uid="{00000000-0005-0000-0000-00006C010000}"/>
    <cellStyle name="Calculation 2 2 2 3 12" xfId="1783" xr:uid="{00000000-0005-0000-0000-00006D010000}"/>
    <cellStyle name="Calculation 2 2 2 3 2" xfId="279" xr:uid="{00000000-0005-0000-0000-00006E010000}"/>
    <cellStyle name="Calculation 2 2 2 3 2 10" xfId="1619" xr:uid="{00000000-0005-0000-0000-00006F010000}"/>
    <cellStyle name="Calculation 2 2 2 3 2 11" xfId="1679" xr:uid="{00000000-0005-0000-0000-000070010000}"/>
    <cellStyle name="Calculation 2 2 2 3 2 12" xfId="1730" xr:uid="{00000000-0005-0000-0000-000071010000}"/>
    <cellStyle name="Calculation 2 2 2 3 2 13" xfId="1809" xr:uid="{00000000-0005-0000-0000-000072010000}"/>
    <cellStyle name="Calculation 2 2 2 3 2 2" xfId="393" xr:uid="{00000000-0005-0000-0000-000073010000}"/>
    <cellStyle name="Calculation 2 2 2 3 2 2 10" xfId="1348" xr:uid="{00000000-0005-0000-0000-000074010000}"/>
    <cellStyle name="Calculation 2 2 2 3 2 2 11" xfId="1221" xr:uid="{00000000-0005-0000-0000-000075010000}"/>
    <cellStyle name="Calculation 2 2 2 3 2 2 12" xfId="2043" xr:uid="{00000000-0005-0000-0000-000076010000}"/>
    <cellStyle name="Calculation 2 2 2 3 2 2 2" xfId="616" xr:uid="{00000000-0005-0000-0000-000077010000}"/>
    <cellStyle name="Calculation 2 2 2 3 2 2 3" xfId="1028" xr:uid="{00000000-0005-0000-0000-000078010000}"/>
    <cellStyle name="Calculation 2 2 2 3 2 2 4" xfId="1204" xr:uid="{00000000-0005-0000-0000-000079010000}"/>
    <cellStyle name="Calculation 2 2 2 3 2 2 5" xfId="1209" xr:uid="{00000000-0005-0000-0000-00007A010000}"/>
    <cellStyle name="Calculation 2 2 2 3 2 2 6" xfId="669" xr:uid="{00000000-0005-0000-0000-00007B010000}"/>
    <cellStyle name="Calculation 2 2 2 3 2 2 7" xfId="1261" xr:uid="{00000000-0005-0000-0000-00007C010000}"/>
    <cellStyle name="Calculation 2 2 2 3 2 2 8" xfId="1122" xr:uid="{00000000-0005-0000-0000-00007D010000}"/>
    <cellStyle name="Calculation 2 2 2 3 2 2 9" xfId="546" xr:uid="{00000000-0005-0000-0000-00007E010000}"/>
    <cellStyle name="Calculation 2 2 2 3 2 3" xfId="861" xr:uid="{00000000-0005-0000-0000-00007F010000}"/>
    <cellStyle name="Calculation 2 2 2 3 2 4" xfId="1061" xr:uid="{00000000-0005-0000-0000-000080010000}"/>
    <cellStyle name="Calculation 2 2 2 3 2 5" xfId="1094" xr:uid="{00000000-0005-0000-0000-000081010000}"/>
    <cellStyle name="Calculation 2 2 2 3 2 6" xfId="987" xr:uid="{00000000-0005-0000-0000-000082010000}"/>
    <cellStyle name="Calculation 2 2 2 3 2 7" xfId="1015" xr:uid="{00000000-0005-0000-0000-000083010000}"/>
    <cellStyle name="Calculation 2 2 2 3 2 8" xfId="1472" xr:uid="{00000000-0005-0000-0000-000084010000}"/>
    <cellStyle name="Calculation 2 2 2 3 2 9" xfId="1549" xr:uid="{00000000-0005-0000-0000-000085010000}"/>
    <cellStyle name="Calculation 2 2 2 3 3" xfId="506" xr:uid="{00000000-0005-0000-0000-000086010000}"/>
    <cellStyle name="Calculation 2 2 2 3 4" xfId="829" xr:uid="{00000000-0005-0000-0000-000087010000}"/>
    <cellStyle name="Calculation 2 2 2 3 5" xfId="1352" xr:uid="{00000000-0005-0000-0000-000088010000}"/>
    <cellStyle name="Calculation 2 2 2 3 6" xfId="1176" xr:uid="{00000000-0005-0000-0000-000089010000}"/>
    <cellStyle name="Calculation 2 2 2 3 7" xfId="1415" xr:uid="{00000000-0005-0000-0000-00008A010000}"/>
    <cellStyle name="Calculation 2 2 2 3 8" xfId="1497" xr:uid="{00000000-0005-0000-0000-00008B010000}"/>
    <cellStyle name="Calculation 2 2 2 3 9" xfId="1571" xr:uid="{00000000-0005-0000-0000-00008C010000}"/>
    <cellStyle name="Calculation 2 2 2 4" xfId="264" xr:uid="{00000000-0005-0000-0000-00008D010000}"/>
    <cellStyle name="Calculation 2 2 2 4 10" xfId="1599" xr:uid="{00000000-0005-0000-0000-00008E010000}"/>
    <cellStyle name="Calculation 2 2 2 4 11" xfId="1663" xr:uid="{00000000-0005-0000-0000-00008F010000}"/>
    <cellStyle name="Calculation 2 2 2 4 12" xfId="1716" xr:uid="{00000000-0005-0000-0000-000090010000}"/>
    <cellStyle name="Calculation 2 2 2 4 13" xfId="1779" xr:uid="{00000000-0005-0000-0000-000091010000}"/>
    <cellStyle name="Calculation 2 2 2 4 2" xfId="378" xr:uid="{00000000-0005-0000-0000-000092010000}"/>
    <cellStyle name="Calculation 2 2 2 4 2 10" xfId="1628" xr:uid="{00000000-0005-0000-0000-000093010000}"/>
    <cellStyle name="Calculation 2 2 2 4 2 11" xfId="1687" xr:uid="{00000000-0005-0000-0000-000094010000}"/>
    <cellStyle name="Calculation 2 2 2 4 2 12" xfId="2028" xr:uid="{00000000-0005-0000-0000-000095010000}"/>
    <cellStyle name="Calculation 2 2 2 4 2 2" xfId="880" xr:uid="{00000000-0005-0000-0000-000096010000}"/>
    <cellStyle name="Calculation 2 2 2 4 2 3" xfId="1046" xr:uid="{00000000-0005-0000-0000-000097010000}"/>
    <cellStyle name="Calculation 2 2 2 4 2 4" xfId="1189" xr:uid="{00000000-0005-0000-0000-000098010000}"/>
    <cellStyle name="Calculation 2 2 2 4 2 5" xfId="1229" xr:uid="{00000000-0005-0000-0000-000099010000}"/>
    <cellStyle name="Calculation 2 2 2 4 2 6" xfId="1092" xr:uid="{00000000-0005-0000-0000-00009A010000}"/>
    <cellStyle name="Calculation 2 2 2 4 2 7" xfId="1400" xr:uid="{00000000-0005-0000-0000-00009B010000}"/>
    <cellStyle name="Calculation 2 2 2 4 2 8" xfId="1482" xr:uid="{00000000-0005-0000-0000-00009C010000}"/>
    <cellStyle name="Calculation 2 2 2 4 2 9" xfId="1558" xr:uid="{00000000-0005-0000-0000-00009D010000}"/>
    <cellStyle name="Calculation 2 2 2 4 3" xfId="611" xr:uid="{00000000-0005-0000-0000-00009E010000}"/>
    <cellStyle name="Calculation 2 2 2 4 4" xfId="780" xr:uid="{00000000-0005-0000-0000-00009F010000}"/>
    <cellStyle name="Calculation 2 2 2 4 5" xfId="1124" xr:uid="{00000000-0005-0000-0000-0000A0010000}"/>
    <cellStyle name="Calculation 2 2 2 4 6" xfId="1011" xr:uid="{00000000-0005-0000-0000-0000A1010000}"/>
    <cellStyle name="Calculation 2 2 2 4 7" xfId="1314" xr:uid="{00000000-0005-0000-0000-0000A2010000}"/>
    <cellStyle name="Calculation 2 2 2 4 8" xfId="1446" xr:uid="{00000000-0005-0000-0000-0000A3010000}"/>
    <cellStyle name="Calculation 2 2 2 4 9" xfId="1527" xr:uid="{00000000-0005-0000-0000-0000A4010000}"/>
    <cellStyle name="Calculation 2 2 2 5" xfId="1085" xr:uid="{00000000-0005-0000-0000-0000A5010000}"/>
    <cellStyle name="Calculation 2 2 2 6" xfId="671" xr:uid="{00000000-0005-0000-0000-0000A6010000}"/>
    <cellStyle name="Calculation 2 2 2 7" xfId="515" xr:uid="{00000000-0005-0000-0000-0000A7010000}"/>
    <cellStyle name="Calculation 2 2 2 8" xfId="854" xr:uid="{00000000-0005-0000-0000-0000A8010000}"/>
    <cellStyle name="Calculation 2 2 2 9" xfId="1069" xr:uid="{00000000-0005-0000-0000-0000A9010000}"/>
    <cellStyle name="Calculation 2 2 3" xfId="220" xr:uid="{00000000-0005-0000-0000-0000AA010000}"/>
    <cellStyle name="Calculation 2 2 3 10" xfId="1600" xr:uid="{00000000-0005-0000-0000-0000AB010000}"/>
    <cellStyle name="Calculation 2 2 3 11" xfId="1664" xr:uid="{00000000-0005-0000-0000-0000AC010000}"/>
    <cellStyle name="Calculation 2 2 3 12" xfId="1717" xr:uid="{00000000-0005-0000-0000-0000AD010000}"/>
    <cellStyle name="Calculation 2 2 3 13" xfId="1857" xr:uid="{00000000-0005-0000-0000-0000AE010000}"/>
    <cellStyle name="Calculation 2 2 3 2" xfId="239" xr:uid="{00000000-0005-0000-0000-0000AF010000}"/>
    <cellStyle name="Calculation 2 2 3 2 10" xfId="1715" xr:uid="{00000000-0005-0000-0000-0000B0010000}"/>
    <cellStyle name="Calculation 2 2 3 2 11" xfId="1752" xr:uid="{00000000-0005-0000-0000-0000B1010000}"/>
    <cellStyle name="Calculation 2 2 3 2 12" xfId="1784" xr:uid="{00000000-0005-0000-0000-0000B2010000}"/>
    <cellStyle name="Calculation 2 2 3 2 2" xfId="274" xr:uid="{00000000-0005-0000-0000-0000B3010000}"/>
    <cellStyle name="Calculation 2 2 3 2 2 10" xfId="761" xr:uid="{00000000-0005-0000-0000-0000B4010000}"/>
    <cellStyle name="Calculation 2 2 3 2 2 11" xfId="1375" xr:uid="{00000000-0005-0000-0000-0000B5010000}"/>
    <cellStyle name="Calculation 2 2 3 2 2 12" xfId="1463" xr:uid="{00000000-0005-0000-0000-0000B6010000}"/>
    <cellStyle name="Calculation 2 2 3 2 2 13" xfId="1777" xr:uid="{00000000-0005-0000-0000-0000B7010000}"/>
    <cellStyle name="Calculation 2 2 3 2 2 2" xfId="388" xr:uid="{00000000-0005-0000-0000-0000B8010000}"/>
    <cellStyle name="Calculation 2 2 3 2 2 2 10" xfId="1729" xr:uid="{00000000-0005-0000-0000-0000B9010000}"/>
    <cellStyle name="Calculation 2 2 3 2 2 2 11" xfId="1762" xr:uid="{00000000-0005-0000-0000-0000BA010000}"/>
    <cellStyle name="Calculation 2 2 3 2 2 2 12" xfId="2038" xr:uid="{00000000-0005-0000-0000-0000BB010000}"/>
    <cellStyle name="Calculation 2 2 3 2 2 2 2" xfId="738" xr:uid="{00000000-0005-0000-0000-0000BC010000}"/>
    <cellStyle name="Calculation 2 2 3 2 2 2 3" xfId="1062" xr:uid="{00000000-0005-0000-0000-0000BD010000}"/>
    <cellStyle name="Calculation 2 2 3 2 2 2 4" xfId="1199" xr:uid="{00000000-0005-0000-0000-0000BE010000}"/>
    <cellStyle name="Calculation 2 2 3 2 2 2 5" xfId="527" xr:uid="{00000000-0005-0000-0000-0000BF010000}"/>
    <cellStyle name="Calculation 2 2 3 2 2 2 6" xfId="1469" xr:uid="{00000000-0005-0000-0000-0000C0010000}"/>
    <cellStyle name="Calculation 2 2 3 2 2 2 7" xfId="1546" xr:uid="{00000000-0005-0000-0000-0000C1010000}"/>
    <cellStyle name="Calculation 2 2 3 2 2 2 8" xfId="1616" xr:uid="{00000000-0005-0000-0000-0000C2010000}"/>
    <cellStyle name="Calculation 2 2 3 2 2 2 9" xfId="1677" xr:uid="{00000000-0005-0000-0000-0000C3010000}"/>
    <cellStyle name="Calculation 2 2 3 2 2 3" xfId="697" xr:uid="{00000000-0005-0000-0000-0000C4010000}"/>
    <cellStyle name="Calculation 2 2 3 2 2 4" xfId="1116" xr:uid="{00000000-0005-0000-0000-0000C5010000}"/>
    <cellStyle name="Calculation 2 2 3 2 2 5" xfId="1060" xr:uid="{00000000-0005-0000-0000-0000C6010000}"/>
    <cellStyle name="Calculation 2 2 3 2 2 6" xfId="1347" xr:uid="{00000000-0005-0000-0000-0000C7010000}"/>
    <cellStyle name="Calculation 2 2 3 2 2 7" xfId="1043" xr:uid="{00000000-0005-0000-0000-0000C8010000}"/>
    <cellStyle name="Calculation 2 2 3 2 2 8" xfId="1246" xr:uid="{00000000-0005-0000-0000-0000C9010000}"/>
    <cellStyle name="Calculation 2 2 3 2 2 9" xfId="869" xr:uid="{00000000-0005-0000-0000-0000CA010000}"/>
    <cellStyle name="Calculation 2 2 3 2 3" xfId="723" xr:uid="{00000000-0005-0000-0000-0000CB010000}"/>
    <cellStyle name="Calculation 2 2 3 2 4" xfId="849" xr:uid="{00000000-0005-0000-0000-0000CC010000}"/>
    <cellStyle name="Calculation 2 2 3 2 5" xfId="587" xr:uid="{00000000-0005-0000-0000-0000CD010000}"/>
    <cellStyle name="Calculation 2 2 3 2 6" xfId="1445" xr:uid="{00000000-0005-0000-0000-0000CE010000}"/>
    <cellStyle name="Calculation 2 2 3 2 7" xfId="1526" xr:uid="{00000000-0005-0000-0000-0000CF010000}"/>
    <cellStyle name="Calculation 2 2 3 2 8" xfId="1598" xr:uid="{00000000-0005-0000-0000-0000D0010000}"/>
    <cellStyle name="Calculation 2 2 3 2 9" xfId="1662" xr:uid="{00000000-0005-0000-0000-0000D1010000}"/>
    <cellStyle name="Calculation 2 2 3 3" xfId="256" xr:uid="{00000000-0005-0000-0000-0000D2010000}"/>
    <cellStyle name="Calculation 2 2 3 3 10" xfId="1671" xr:uid="{00000000-0005-0000-0000-0000D3010000}"/>
    <cellStyle name="Calculation 2 2 3 3 11" xfId="1723" xr:uid="{00000000-0005-0000-0000-0000D4010000}"/>
    <cellStyle name="Calculation 2 2 3 3 12" xfId="1756" xr:uid="{00000000-0005-0000-0000-0000D5010000}"/>
    <cellStyle name="Calculation 2 2 3 3 13" xfId="1867" xr:uid="{00000000-0005-0000-0000-0000D6010000}"/>
    <cellStyle name="Calculation 2 2 3 3 2" xfId="370" xr:uid="{00000000-0005-0000-0000-0000D7010000}"/>
    <cellStyle name="Calculation 2 2 3 3 2 10" xfId="1711" xr:uid="{00000000-0005-0000-0000-0000D8010000}"/>
    <cellStyle name="Calculation 2 2 3 3 2 11" xfId="1751" xr:uid="{00000000-0005-0000-0000-0000D9010000}"/>
    <cellStyle name="Calculation 2 2 3 3 2 12" xfId="2020" xr:uid="{00000000-0005-0000-0000-0000DA010000}"/>
    <cellStyle name="Calculation 2 2 3 3 2 2" xfId="540" xr:uid="{00000000-0005-0000-0000-0000DB010000}"/>
    <cellStyle name="Calculation 2 2 3 3 2 3" xfId="1045" xr:uid="{00000000-0005-0000-0000-0000DC010000}"/>
    <cellStyle name="Calculation 2 2 3 3 2 4" xfId="1090" xr:uid="{00000000-0005-0000-0000-0000DD010000}"/>
    <cellStyle name="Calculation 2 2 3 3 2 5" xfId="850" xr:uid="{00000000-0005-0000-0000-0000DE010000}"/>
    <cellStyle name="Calculation 2 2 3 3 2 6" xfId="1441" xr:uid="{00000000-0005-0000-0000-0000DF010000}"/>
    <cellStyle name="Calculation 2 2 3 3 2 7" xfId="1522" xr:uid="{00000000-0005-0000-0000-0000E0010000}"/>
    <cellStyle name="Calculation 2 2 3 3 2 8" xfId="1594" xr:uid="{00000000-0005-0000-0000-0000E1010000}"/>
    <cellStyle name="Calculation 2 2 3 3 2 9" xfId="1658" xr:uid="{00000000-0005-0000-0000-0000E2010000}"/>
    <cellStyle name="Calculation 2 2 3 3 3" xfId="1096" xr:uid="{00000000-0005-0000-0000-0000E3010000}"/>
    <cellStyle name="Calculation 2 2 3 3 4" xfId="916" xr:uid="{00000000-0005-0000-0000-0000E4010000}"/>
    <cellStyle name="Calculation 2 2 3 3 5" xfId="576" xr:uid="{00000000-0005-0000-0000-0000E5010000}"/>
    <cellStyle name="Calculation 2 2 3 3 6" xfId="1341" xr:uid="{00000000-0005-0000-0000-0000E6010000}"/>
    <cellStyle name="Calculation 2 2 3 3 7" xfId="1456" xr:uid="{00000000-0005-0000-0000-0000E7010000}"/>
    <cellStyle name="Calculation 2 2 3 3 8" xfId="1535" xr:uid="{00000000-0005-0000-0000-0000E8010000}"/>
    <cellStyle name="Calculation 2 2 3 3 9" xfId="1607" xr:uid="{00000000-0005-0000-0000-0000E9010000}"/>
    <cellStyle name="Calculation 2 2 3 4" xfId="1012" xr:uid="{00000000-0005-0000-0000-0000EA010000}"/>
    <cellStyle name="Calculation 2 2 3 5" xfId="1001" xr:uid="{00000000-0005-0000-0000-0000EB010000}"/>
    <cellStyle name="Calculation 2 2 3 6" xfId="992" xr:uid="{00000000-0005-0000-0000-0000EC010000}"/>
    <cellStyle name="Calculation 2 2 3 7" xfId="623" xr:uid="{00000000-0005-0000-0000-0000ED010000}"/>
    <cellStyle name="Calculation 2 2 3 8" xfId="1447" xr:uid="{00000000-0005-0000-0000-0000EE010000}"/>
    <cellStyle name="Calculation 2 2 3 9" xfId="1528" xr:uid="{00000000-0005-0000-0000-0000EF010000}"/>
    <cellStyle name="Calculation 2 2 4" xfId="229" xr:uid="{00000000-0005-0000-0000-0000F0010000}"/>
    <cellStyle name="Calculation 2 2 4 10" xfId="1721" xr:uid="{00000000-0005-0000-0000-0000F1010000}"/>
    <cellStyle name="Calculation 2 2 4 11" xfId="1755" xr:uid="{00000000-0005-0000-0000-0000F2010000}"/>
    <cellStyle name="Calculation 2 2 4 12" xfId="1858" xr:uid="{00000000-0005-0000-0000-0000F3010000}"/>
    <cellStyle name="Calculation 2 2 4 2" xfId="261" xr:uid="{00000000-0005-0000-0000-0000F4010000}"/>
    <cellStyle name="Calculation 2 2 4 2 10" xfId="1228" xr:uid="{00000000-0005-0000-0000-0000F5010000}"/>
    <cellStyle name="Calculation 2 2 4 2 11" xfId="1419" xr:uid="{00000000-0005-0000-0000-0000F6010000}"/>
    <cellStyle name="Calculation 2 2 4 2 12" xfId="1501" xr:uid="{00000000-0005-0000-0000-0000F7010000}"/>
    <cellStyle name="Calculation 2 2 4 2 13" xfId="1866" xr:uid="{00000000-0005-0000-0000-0000F8010000}"/>
    <cellStyle name="Calculation 2 2 4 2 2" xfId="375" xr:uid="{00000000-0005-0000-0000-0000F9010000}"/>
    <cellStyle name="Calculation 2 2 4 2 2 10" xfId="1644" xr:uid="{00000000-0005-0000-0000-0000FA010000}"/>
    <cellStyle name="Calculation 2 2 4 2 2 11" xfId="1699" xr:uid="{00000000-0005-0000-0000-0000FB010000}"/>
    <cellStyle name="Calculation 2 2 4 2 2 12" xfId="2025" xr:uid="{00000000-0005-0000-0000-0000FC010000}"/>
    <cellStyle name="Calculation 2 2 4 2 2 2" xfId="998" xr:uid="{00000000-0005-0000-0000-0000FD010000}"/>
    <cellStyle name="Calculation 2 2 4 2 2 3" xfId="873" xr:uid="{00000000-0005-0000-0000-0000FE010000}"/>
    <cellStyle name="Calculation 2 2 4 2 2 4" xfId="1038" xr:uid="{00000000-0005-0000-0000-0000FF010000}"/>
    <cellStyle name="Calculation 2 2 4 2 2 5" xfId="999" xr:uid="{00000000-0005-0000-0000-000000020000}"/>
    <cellStyle name="Calculation 2 2 4 2 2 6" xfId="868" xr:uid="{00000000-0005-0000-0000-000001020000}"/>
    <cellStyle name="Calculation 2 2 4 2 2 7" xfId="1422" xr:uid="{00000000-0005-0000-0000-000002020000}"/>
    <cellStyle name="Calculation 2 2 4 2 2 8" xfId="1504" xr:uid="{00000000-0005-0000-0000-000003020000}"/>
    <cellStyle name="Calculation 2 2 4 2 2 9" xfId="1577" xr:uid="{00000000-0005-0000-0000-000004020000}"/>
    <cellStyle name="Calculation 2 2 4 2 3" xfId="764" xr:uid="{00000000-0005-0000-0000-000005020000}"/>
    <cellStyle name="Calculation 2 2 4 2 4" xfId="874" xr:uid="{00000000-0005-0000-0000-000006020000}"/>
    <cellStyle name="Calculation 2 2 4 2 5" xfId="642" xr:uid="{00000000-0005-0000-0000-000007020000}"/>
    <cellStyle name="Calculation 2 2 4 2 6" xfId="1018" xr:uid="{00000000-0005-0000-0000-000008020000}"/>
    <cellStyle name="Calculation 2 2 4 2 7" xfId="1131" xr:uid="{00000000-0005-0000-0000-000009020000}"/>
    <cellStyle name="Calculation 2 2 4 2 8" xfId="952" xr:uid="{00000000-0005-0000-0000-00000A020000}"/>
    <cellStyle name="Calculation 2 2 4 2 9" xfId="612" xr:uid="{00000000-0005-0000-0000-00000B020000}"/>
    <cellStyle name="Calculation 2 2 4 3" xfId="523" xr:uid="{00000000-0005-0000-0000-00000C020000}"/>
    <cellStyle name="Calculation 2 2 4 4" xfId="737" xr:uid="{00000000-0005-0000-0000-00000D020000}"/>
    <cellStyle name="Calculation 2 2 4 5" xfId="1394" xr:uid="{00000000-0005-0000-0000-00000E020000}"/>
    <cellStyle name="Calculation 2 2 4 6" xfId="1454" xr:uid="{00000000-0005-0000-0000-00000F020000}"/>
    <cellStyle name="Calculation 2 2 4 7" xfId="1533" xr:uid="{00000000-0005-0000-0000-000010020000}"/>
    <cellStyle name="Calculation 2 2 4 8" xfId="1605" xr:uid="{00000000-0005-0000-0000-000011020000}"/>
    <cellStyle name="Calculation 2 2 4 9" xfId="1669" xr:uid="{00000000-0005-0000-0000-000012020000}"/>
    <cellStyle name="Calculation 2 2 5" xfId="249" xr:uid="{00000000-0005-0000-0000-000013020000}"/>
    <cellStyle name="Calculation 2 2 5 10" xfId="1503" xr:uid="{00000000-0005-0000-0000-000014020000}"/>
    <cellStyle name="Calculation 2 2 5 11" xfId="1576" xr:uid="{00000000-0005-0000-0000-000015020000}"/>
    <cellStyle name="Calculation 2 2 5 12" xfId="1643" xr:uid="{00000000-0005-0000-0000-000016020000}"/>
    <cellStyle name="Calculation 2 2 5 13" xfId="1782" xr:uid="{00000000-0005-0000-0000-000017020000}"/>
    <cellStyle name="Calculation 2 2 5 2" xfId="363" xr:uid="{00000000-0005-0000-0000-000018020000}"/>
    <cellStyle name="Calculation 2 2 5 2 10" xfId="1709" xr:uid="{00000000-0005-0000-0000-000019020000}"/>
    <cellStyle name="Calculation 2 2 5 2 11" xfId="1750" xr:uid="{00000000-0005-0000-0000-00001A020000}"/>
    <cellStyle name="Calculation 2 2 5 2 12" xfId="2013" xr:uid="{00000000-0005-0000-0000-00001B020000}"/>
    <cellStyle name="Calculation 2 2 5 2 2" xfId="763" xr:uid="{00000000-0005-0000-0000-00001C020000}"/>
    <cellStyle name="Calculation 2 2 5 2 3" xfId="524" xr:uid="{00000000-0005-0000-0000-00001D020000}"/>
    <cellStyle name="Calculation 2 2 5 2 4" xfId="1159" xr:uid="{00000000-0005-0000-0000-00001E020000}"/>
    <cellStyle name="Calculation 2 2 5 2 5" xfId="1320" xr:uid="{00000000-0005-0000-0000-00001F020000}"/>
    <cellStyle name="Calculation 2 2 5 2 6" xfId="1437" xr:uid="{00000000-0005-0000-0000-000020020000}"/>
    <cellStyle name="Calculation 2 2 5 2 7" xfId="1518" xr:uid="{00000000-0005-0000-0000-000021020000}"/>
    <cellStyle name="Calculation 2 2 5 2 8" xfId="1590" xr:uid="{00000000-0005-0000-0000-000022020000}"/>
    <cellStyle name="Calculation 2 2 5 2 9" xfId="1655" xr:uid="{00000000-0005-0000-0000-000023020000}"/>
    <cellStyle name="Calculation 2 2 5 3" xfId="711" xr:uid="{00000000-0005-0000-0000-000024020000}"/>
    <cellStyle name="Calculation 2 2 5 4" xfId="834" xr:uid="{00000000-0005-0000-0000-000025020000}"/>
    <cellStyle name="Calculation 2 2 5 5" xfId="796" xr:uid="{00000000-0005-0000-0000-000026020000}"/>
    <cellStyle name="Calculation 2 2 5 6" xfId="1051" xr:uid="{00000000-0005-0000-0000-000027020000}"/>
    <cellStyle name="Calculation 2 2 5 7" xfId="1372" xr:uid="{00000000-0005-0000-0000-000028020000}"/>
    <cellStyle name="Calculation 2 2 5 8" xfId="905" xr:uid="{00000000-0005-0000-0000-000029020000}"/>
    <cellStyle name="Calculation 2 2 5 9" xfId="1421" xr:uid="{00000000-0005-0000-0000-00002A020000}"/>
    <cellStyle name="Calculation 2 2 6" xfId="522" xr:uid="{00000000-0005-0000-0000-00002B020000}"/>
    <cellStyle name="Calculation 2 2 7" xfId="538" xr:uid="{00000000-0005-0000-0000-00002C020000}"/>
    <cellStyle name="Calculation 2 2 8" xfId="1264" xr:uid="{00000000-0005-0000-0000-00002D020000}"/>
    <cellStyle name="Calculation 2 2 9" xfId="989" xr:uid="{00000000-0005-0000-0000-00002E020000}"/>
    <cellStyle name="Calculation 2 3" xfId="138" xr:uid="{00000000-0005-0000-0000-00002F020000}"/>
    <cellStyle name="Calculation 2 3 10" xfId="1579" xr:uid="{00000000-0005-0000-0000-000030020000}"/>
    <cellStyle name="Calculation 2 3 11" xfId="1646" xr:uid="{00000000-0005-0000-0000-000031020000}"/>
    <cellStyle name="Calculation 2 3 12" xfId="1701" xr:uid="{00000000-0005-0000-0000-000032020000}"/>
    <cellStyle name="Calculation 2 3 13" xfId="1787" xr:uid="{00000000-0005-0000-0000-000033020000}"/>
    <cellStyle name="Calculation 2 3 2" xfId="341" xr:uid="{00000000-0005-0000-0000-000034020000}"/>
    <cellStyle name="Calculation 2 3 2 10" xfId="1685" xr:uid="{00000000-0005-0000-0000-000035020000}"/>
    <cellStyle name="Calculation 2 3 2 11" xfId="1734" xr:uid="{00000000-0005-0000-0000-000036020000}"/>
    <cellStyle name="Calculation 2 3 2 12" xfId="1772" xr:uid="{00000000-0005-0000-0000-000037020000}"/>
    <cellStyle name="Calculation 2 3 2 2" xfId="1071" xr:uid="{00000000-0005-0000-0000-000038020000}"/>
    <cellStyle name="Calculation 2 3 2 3" xfId="621" xr:uid="{00000000-0005-0000-0000-000039020000}"/>
    <cellStyle name="Calculation 2 3 2 4" xfId="1013" xr:uid="{00000000-0005-0000-0000-00003A020000}"/>
    <cellStyle name="Calculation 2 3 2 5" xfId="1179" xr:uid="{00000000-0005-0000-0000-00003B020000}"/>
    <cellStyle name="Calculation 2 3 2 6" xfId="1397" xr:uid="{00000000-0005-0000-0000-00003C020000}"/>
    <cellStyle name="Calculation 2 3 2 7" xfId="1479" xr:uid="{00000000-0005-0000-0000-00003D020000}"/>
    <cellStyle name="Calculation 2 3 2 8" xfId="1556" xr:uid="{00000000-0005-0000-0000-00003E020000}"/>
    <cellStyle name="Calculation 2 3 2 9" xfId="1626" xr:uid="{00000000-0005-0000-0000-00003F020000}"/>
    <cellStyle name="Calculation 2 3 3" xfId="777" xr:uid="{00000000-0005-0000-0000-000040020000}"/>
    <cellStyle name="Calculation 2 3 4" xfId="556" xr:uid="{00000000-0005-0000-0000-000041020000}"/>
    <cellStyle name="Calculation 2 3 5" xfId="807" xr:uid="{00000000-0005-0000-0000-000042020000}"/>
    <cellStyle name="Calculation 2 3 6" xfId="625" xr:uid="{00000000-0005-0000-0000-000043020000}"/>
    <cellStyle name="Calculation 2 3 7" xfId="525" xr:uid="{00000000-0005-0000-0000-000044020000}"/>
    <cellStyle name="Calculation 2 3 8" xfId="1425" xr:uid="{00000000-0005-0000-0000-000045020000}"/>
    <cellStyle name="Calculation 2 3 9" xfId="1506" xr:uid="{00000000-0005-0000-0000-000046020000}"/>
    <cellStyle name="Calculation 3" xfId="308" xr:uid="{00000000-0005-0000-0000-000047020000}"/>
    <cellStyle name="Calculation 3 10" xfId="1720" xr:uid="{00000000-0005-0000-0000-000048020000}"/>
    <cellStyle name="Calculation 3 11" xfId="1754" xr:uid="{00000000-0005-0000-0000-000049020000}"/>
    <cellStyle name="Calculation 3 12" xfId="1815" xr:uid="{00000000-0005-0000-0000-00004A020000}"/>
    <cellStyle name="Calculation 3 2" xfId="670" xr:uid="{00000000-0005-0000-0000-00004B020000}"/>
    <cellStyle name="Calculation 3 3" xfId="713" xr:uid="{00000000-0005-0000-0000-00004C020000}"/>
    <cellStyle name="Calculation 3 4" xfId="742" xr:uid="{00000000-0005-0000-0000-00004D020000}"/>
    <cellStyle name="Calculation 3 5" xfId="1222" xr:uid="{00000000-0005-0000-0000-00004E020000}"/>
    <cellStyle name="Calculation 3 6" xfId="1453" xr:uid="{00000000-0005-0000-0000-00004F020000}"/>
    <cellStyle name="Calculation 3 7" xfId="1532" xr:uid="{00000000-0005-0000-0000-000050020000}"/>
    <cellStyle name="Calculation 3 8" xfId="1604" xr:uid="{00000000-0005-0000-0000-000051020000}"/>
    <cellStyle name="Calculation 3 9" xfId="1668" xr:uid="{00000000-0005-0000-0000-000052020000}"/>
    <cellStyle name="Calculation 4" xfId="422" xr:uid="{00000000-0005-0000-0000-000053020000}"/>
    <cellStyle name="Calculation 4 10" xfId="1362" xr:uid="{00000000-0005-0000-0000-000054020000}"/>
    <cellStyle name="Calculation 4 11" xfId="1207" xr:uid="{00000000-0005-0000-0000-000055020000}"/>
    <cellStyle name="Calculation 4 12" xfId="2046" xr:uid="{00000000-0005-0000-0000-000056020000}"/>
    <cellStyle name="Calculation 4 2" xfId="799" xr:uid="{00000000-0005-0000-0000-000057020000}"/>
    <cellStyle name="Calculation 4 3" xfId="918" xr:uid="{00000000-0005-0000-0000-000058020000}"/>
    <cellStyle name="Calculation 4 4" xfId="1226" xr:uid="{00000000-0005-0000-0000-000059020000}"/>
    <cellStyle name="Calculation 4 5" xfId="1367" xr:uid="{00000000-0005-0000-0000-00005A020000}"/>
    <cellStyle name="Calculation 4 6" xfId="1288" xr:uid="{00000000-0005-0000-0000-00005B020000}"/>
    <cellStyle name="Calculation 4 7" xfId="1014" xr:uid="{00000000-0005-0000-0000-00005C020000}"/>
    <cellStyle name="Calculation 4 8" xfId="655" xr:uid="{00000000-0005-0000-0000-00005D020000}"/>
    <cellStyle name="Calculation 4 9" xfId="1259" xr:uid="{00000000-0005-0000-0000-00005E020000}"/>
    <cellStyle name="Calculation 5" xfId="701" xr:uid="{00000000-0005-0000-0000-00005F020000}"/>
    <cellStyle name="Calculation 6" xfId="591" xr:uid="{00000000-0005-0000-0000-000060020000}"/>
    <cellStyle name="Calculation 7" xfId="1154" xr:uid="{00000000-0005-0000-0000-000061020000}"/>
    <cellStyle name="Calculation 8" xfId="1331" xr:uid="{00000000-0005-0000-0000-000062020000}"/>
    <cellStyle name="Calculation 9" xfId="1167" xr:uid="{00000000-0005-0000-0000-000063020000}"/>
    <cellStyle name="Check Cell" xfId="28" builtinId="23" customBuiltin="1"/>
    <cellStyle name="Check Cell 2" xfId="71" xr:uid="{00000000-0005-0000-0000-000065020000}"/>
    <cellStyle name="Check Cell 2 2" xfId="139" xr:uid="{00000000-0005-0000-0000-000066020000}"/>
    <cellStyle name="Check Cell 3" xfId="309" xr:uid="{00000000-0005-0000-0000-000067020000}"/>
    <cellStyle name="Check Cell 4" xfId="423" xr:uid="{00000000-0005-0000-0000-000068020000}"/>
    <cellStyle name="Comma" xfId="29" builtinId="3"/>
    <cellStyle name="Comma [0] 2" xfId="107" xr:uid="{00000000-0005-0000-0000-00006A020000}"/>
    <cellStyle name="Comma [0] 2 2" xfId="141" xr:uid="{00000000-0005-0000-0000-00006B020000}"/>
    <cellStyle name="Comma [0] 2 3" xfId="142" xr:uid="{00000000-0005-0000-0000-00006C020000}"/>
    <cellStyle name="Comma [0] 2 3 2" xfId="143" xr:uid="{00000000-0005-0000-0000-00006D020000}"/>
    <cellStyle name="Comma [0] 2 4" xfId="140" xr:uid="{00000000-0005-0000-0000-00006E020000}"/>
    <cellStyle name="Comma [0] 3" xfId="112" xr:uid="{00000000-0005-0000-0000-00006F020000}"/>
    <cellStyle name="Comma 10" xfId="193" xr:uid="{00000000-0005-0000-0000-000070020000}"/>
    <cellStyle name="Comma 11" xfId="196" xr:uid="{00000000-0005-0000-0000-000071020000}"/>
    <cellStyle name="Comma 12" xfId="197" xr:uid="{00000000-0005-0000-0000-000072020000}"/>
    <cellStyle name="Comma 13" xfId="198" xr:uid="{00000000-0005-0000-0000-000073020000}"/>
    <cellStyle name="Comma 14" xfId="202" xr:uid="{00000000-0005-0000-0000-000074020000}"/>
    <cellStyle name="Comma 15" xfId="207" xr:uid="{00000000-0005-0000-0000-000075020000}"/>
    <cellStyle name="Comma 16" xfId="216" xr:uid="{00000000-0005-0000-0000-000076020000}"/>
    <cellStyle name="Comma 17" xfId="217" xr:uid="{00000000-0005-0000-0000-000077020000}"/>
    <cellStyle name="Comma 18" xfId="231" xr:uid="{00000000-0005-0000-0000-000078020000}"/>
    <cellStyle name="Comma 19" xfId="230" xr:uid="{00000000-0005-0000-0000-000079020000}"/>
    <cellStyle name="Comma 2" xfId="30" xr:uid="{00000000-0005-0000-0000-00007A020000}"/>
    <cellStyle name="Comma 2 2" xfId="57" xr:uid="{00000000-0005-0000-0000-00007B020000}"/>
    <cellStyle name="Comma 2 2 2" xfId="180" xr:uid="{00000000-0005-0000-0000-00007C020000}"/>
    <cellStyle name="Comma 2 2 3" xfId="194" xr:uid="{00000000-0005-0000-0000-00007D020000}"/>
    <cellStyle name="Comma 2 2 4" xfId="144" xr:uid="{00000000-0005-0000-0000-00007E020000}"/>
    <cellStyle name="Comma 2 3" xfId="145" xr:uid="{00000000-0005-0000-0000-00007F020000}"/>
    <cellStyle name="Comma 2 3 2" xfId="146" xr:uid="{00000000-0005-0000-0000-000080020000}"/>
    <cellStyle name="Comma 2 4" xfId="147" xr:uid="{00000000-0005-0000-0000-000081020000}"/>
    <cellStyle name="Comma 2 5" xfId="177" xr:uid="{00000000-0005-0000-0000-000082020000}"/>
    <cellStyle name="Comma 20" xfId="310" xr:uid="{00000000-0005-0000-0000-000083020000}"/>
    <cellStyle name="Comma 21" xfId="424" xr:uid="{00000000-0005-0000-0000-000084020000}"/>
    <cellStyle name="Comma 22" xfId="501" xr:uid="{00000000-0005-0000-0000-000085020000}"/>
    <cellStyle name="Comma 23" xfId="502" xr:uid="{00000000-0005-0000-0000-000086020000}"/>
    <cellStyle name="Comma 24" xfId="504" xr:uid="{00000000-0005-0000-0000-000087020000}"/>
    <cellStyle name="Comma 25" xfId="505" xr:uid="{00000000-0005-0000-0000-000088020000}"/>
    <cellStyle name="Comma 26" xfId="470" xr:uid="{00000000-0005-0000-0000-000089020000}"/>
    <cellStyle name="Comma 27" xfId="464" xr:uid="{00000000-0005-0000-0000-00008A020000}"/>
    <cellStyle name="Comma 3" xfId="31" xr:uid="{00000000-0005-0000-0000-00008B020000}"/>
    <cellStyle name="Comma 3 2" xfId="56" xr:uid="{00000000-0005-0000-0000-00008C020000}"/>
    <cellStyle name="Comma 3 2 2" xfId="104" xr:uid="{00000000-0005-0000-0000-00008D020000}"/>
    <cellStyle name="Comma 4" xfId="32" xr:uid="{00000000-0005-0000-0000-00008E020000}"/>
    <cellStyle name="Comma 4 2" xfId="148" xr:uid="{00000000-0005-0000-0000-00008F020000}"/>
    <cellStyle name="Comma 4 3" xfId="201" xr:uid="{00000000-0005-0000-0000-000090020000}"/>
    <cellStyle name="Comma 4 4" xfId="204" xr:uid="{00000000-0005-0000-0000-000091020000}"/>
    <cellStyle name="Comma 4 5" xfId="111" xr:uid="{00000000-0005-0000-0000-000092020000}"/>
    <cellStyle name="Comma 5" xfId="33" xr:uid="{00000000-0005-0000-0000-000093020000}"/>
    <cellStyle name="Comma 5 2" xfId="54" xr:uid="{00000000-0005-0000-0000-000094020000}"/>
    <cellStyle name="Comma 6" xfId="113" xr:uid="{00000000-0005-0000-0000-000095020000}"/>
    <cellStyle name="Comma 7" xfId="179" xr:uid="{00000000-0005-0000-0000-000096020000}"/>
    <cellStyle name="Comma 8" xfId="178" xr:uid="{00000000-0005-0000-0000-000097020000}"/>
    <cellStyle name="Comma 9" xfId="190" xr:uid="{00000000-0005-0000-0000-000098020000}"/>
    <cellStyle name="Explanatory Text" xfId="34" builtinId="53" customBuiltin="1"/>
    <cellStyle name="Explanatory Text 2" xfId="74" xr:uid="{00000000-0005-0000-0000-00009A020000}"/>
    <cellStyle name="Explanatory Text 2 2" xfId="149" xr:uid="{00000000-0005-0000-0000-00009B020000}"/>
    <cellStyle name="Explanatory Text 3" xfId="311" xr:uid="{00000000-0005-0000-0000-00009C020000}"/>
    <cellStyle name="Explanatory Text 4" xfId="425" xr:uid="{00000000-0005-0000-0000-00009D020000}"/>
    <cellStyle name="Good" xfId="35" builtinId="26" customBuiltin="1"/>
    <cellStyle name="Good 2" xfId="64" xr:uid="{00000000-0005-0000-0000-00009F020000}"/>
    <cellStyle name="Good 2 2" xfId="150" xr:uid="{00000000-0005-0000-0000-0000A0020000}"/>
    <cellStyle name="Good 3" xfId="312" xr:uid="{00000000-0005-0000-0000-0000A1020000}"/>
    <cellStyle name="Good 4" xfId="426" xr:uid="{00000000-0005-0000-0000-0000A2020000}"/>
    <cellStyle name="Heading 1" xfId="36" builtinId="16" customBuiltin="1"/>
    <cellStyle name="Heading 1 2" xfId="60" xr:uid="{00000000-0005-0000-0000-0000A4020000}"/>
    <cellStyle name="Heading 1 2 2" xfId="151" xr:uid="{00000000-0005-0000-0000-0000A5020000}"/>
    <cellStyle name="Heading 1 3" xfId="313" xr:uid="{00000000-0005-0000-0000-0000A6020000}"/>
    <cellStyle name="Heading 1 4" xfId="427" xr:uid="{00000000-0005-0000-0000-0000A7020000}"/>
    <cellStyle name="Heading 2" xfId="37" builtinId="17" customBuiltin="1"/>
    <cellStyle name="Heading 2 2" xfId="61" xr:uid="{00000000-0005-0000-0000-0000A9020000}"/>
    <cellStyle name="Heading 2 2 2" xfId="152" xr:uid="{00000000-0005-0000-0000-0000AA020000}"/>
    <cellStyle name="Heading 2 3" xfId="314" xr:uid="{00000000-0005-0000-0000-0000AB020000}"/>
    <cellStyle name="Heading 2 4" xfId="428" xr:uid="{00000000-0005-0000-0000-0000AC020000}"/>
    <cellStyle name="Heading 3" xfId="38" builtinId="18" customBuiltin="1"/>
    <cellStyle name="Heading 3 2" xfId="62" xr:uid="{00000000-0005-0000-0000-0000AE020000}"/>
    <cellStyle name="Heading 3 2 2" xfId="153" xr:uid="{00000000-0005-0000-0000-0000AF020000}"/>
    <cellStyle name="Heading 3 3" xfId="315" xr:uid="{00000000-0005-0000-0000-0000B0020000}"/>
    <cellStyle name="Heading 3 4" xfId="429" xr:uid="{00000000-0005-0000-0000-0000B1020000}"/>
    <cellStyle name="Heading 4" xfId="39" builtinId="19" customBuiltin="1"/>
    <cellStyle name="Heading 4 2" xfId="63" xr:uid="{00000000-0005-0000-0000-0000B3020000}"/>
    <cellStyle name="Heading 4 2 2" xfId="154" xr:uid="{00000000-0005-0000-0000-0000B4020000}"/>
    <cellStyle name="Heading 4 3" xfId="316" xr:uid="{00000000-0005-0000-0000-0000B5020000}"/>
    <cellStyle name="Heading 4 4" xfId="430" xr:uid="{00000000-0005-0000-0000-0000B6020000}"/>
    <cellStyle name="Input" xfId="40" builtinId="20" customBuiltin="1"/>
    <cellStyle name="Input 10" xfId="1248" xr:uid="{00000000-0005-0000-0000-0000B8020000}"/>
    <cellStyle name="Input 11" xfId="1378" xr:uid="{00000000-0005-0000-0000-0000B9020000}"/>
    <cellStyle name="Input 12" xfId="1145" xr:uid="{00000000-0005-0000-0000-0000BA020000}"/>
    <cellStyle name="Input 13" xfId="805" xr:uid="{00000000-0005-0000-0000-0000BB020000}"/>
    <cellStyle name="Input 14" xfId="1253" xr:uid="{00000000-0005-0000-0000-0000BC020000}"/>
    <cellStyle name="Input 15" xfId="1861" xr:uid="{00000000-0005-0000-0000-0000BD020000}"/>
    <cellStyle name="Input 2" xfId="67" xr:uid="{00000000-0005-0000-0000-0000BE020000}"/>
    <cellStyle name="Input 2 2" xfId="183" xr:uid="{00000000-0005-0000-0000-0000BF020000}"/>
    <cellStyle name="Input 2 2 10" xfId="1117" xr:uid="{00000000-0005-0000-0000-0000C0020000}"/>
    <cellStyle name="Input 2 2 11" xfId="1208" xr:uid="{00000000-0005-0000-0000-0000C1020000}"/>
    <cellStyle name="Input 2 2 12" xfId="785" xr:uid="{00000000-0005-0000-0000-0000C2020000}"/>
    <cellStyle name="Input 2 2 13" xfId="1121" xr:uid="{00000000-0005-0000-0000-0000C3020000}"/>
    <cellStyle name="Input 2 2 14" xfId="1465" xr:uid="{00000000-0005-0000-0000-0000C4020000}"/>
    <cellStyle name="Input 2 2 15" xfId="1826" xr:uid="{00000000-0005-0000-0000-0000C5020000}"/>
    <cellStyle name="Input 2 2 2" xfId="224" xr:uid="{00000000-0005-0000-0000-0000C6020000}"/>
    <cellStyle name="Input 2 2 2 10" xfId="1440" xr:uid="{00000000-0005-0000-0000-0000C7020000}"/>
    <cellStyle name="Input 2 2 2 11" xfId="1521" xr:uid="{00000000-0005-0000-0000-0000C8020000}"/>
    <cellStyle name="Input 2 2 2 12" xfId="1593" xr:uid="{00000000-0005-0000-0000-0000C9020000}"/>
    <cellStyle name="Input 2 2 2 13" xfId="1657" xr:uid="{00000000-0005-0000-0000-0000CA020000}"/>
    <cellStyle name="Input 2 2 2 14" xfId="1929" xr:uid="{00000000-0005-0000-0000-0000CB020000}"/>
    <cellStyle name="Input 2 2 2 2" xfId="233" xr:uid="{00000000-0005-0000-0000-0000CC020000}"/>
    <cellStyle name="Input 2 2 2 2 10" xfId="1547" xr:uid="{00000000-0005-0000-0000-0000CD020000}"/>
    <cellStyle name="Input 2 2 2 2 11" xfId="1617" xr:uid="{00000000-0005-0000-0000-0000CE020000}"/>
    <cellStyle name="Input 2 2 2 2 12" xfId="1924" xr:uid="{00000000-0005-0000-0000-0000CF020000}"/>
    <cellStyle name="Input 2 2 2 2 2" xfId="268" xr:uid="{00000000-0005-0000-0000-0000D0020000}"/>
    <cellStyle name="Input 2 2 2 2 2 10" xfId="1639" xr:uid="{00000000-0005-0000-0000-0000D1020000}"/>
    <cellStyle name="Input 2 2 2 2 2 11" xfId="1696" xr:uid="{00000000-0005-0000-0000-0000D2020000}"/>
    <cellStyle name="Input 2 2 2 2 2 12" xfId="1740" xr:uid="{00000000-0005-0000-0000-0000D3020000}"/>
    <cellStyle name="Input 2 2 2 2 2 13" xfId="1794" xr:uid="{00000000-0005-0000-0000-0000D4020000}"/>
    <cellStyle name="Input 2 2 2 2 2 2" xfId="382" xr:uid="{00000000-0005-0000-0000-0000D5020000}"/>
    <cellStyle name="Input 2 2 2 2 2 2 10" xfId="1630" xr:uid="{00000000-0005-0000-0000-0000D6020000}"/>
    <cellStyle name="Input 2 2 2 2 2 2 11" xfId="1688" xr:uid="{00000000-0005-0000-0000-0000D7020000}"/>
    <cellStyle name="Input 2 2 2 2 2 2 12" xfId="2032" xr:uid="{00000000-0005-0000-0000-0000D8020000}"/>
    <cellStyle name="Input 2 2 2 2 2 2 2" xfId="1073" xr:uid="{00000000-0005-0000-0000-0000D9020000}"/>
    <cellStyle name="Input 2 2 2 2 2 2 3" xfId="877" xr:uid="{00000000-0005-0000-0000-0000DA020000}"/>
    <cellStyle name="Input 2 2 2 2 2 2 4" xfId="1193" xr:uid="{00000000-0005-0000-0000-0000DB020000}"/>
    <cellStyle name="Input 2 2 2 2 2 2 5" xfId="1147" xr:uid="{00000000-0005-0000-0000-0000DC020000}"/>
    <cellStyle name="Input 2 2 2 2 2 2 6" xfId="899" xr:uid="{00000000-0005-0000-0000-0000DD020000}"/>
    <cellStyle name="Input 2 2 2 2 2 2 7" xfId="1403" xr:uid="{00000000-0005-0000-0000-0000DE020000}"/>
    <cellStyle name="Input 2 2 2 2 2 2 8" xfId="1485" xr:uid="{00000000-0005-0000-0000-0000DF020000}"/>
    <cellStyle name="Input 2 2 2 2 2 2 9" xfId="1561" xr:uid="{00000000-0005-0000-0000-0000E0020000}"/>
    <cellStyle name="Input 2 2 2 2 2 3" xfId="689" xr:uid="{00000000-0005-0000-0000-0000E1020000}"/>
    <cellStyle name="Input 2 2 2 2 2 4" xfId="1031" xr:uid="{00000000-0005-0000-0000-0000E2020000}"/>
    <cellStyle name="Input 2 2 2 2 2 5" xfId="1138" xr:uid="{00000000-0005-0000-0000-0000E3020000}"/>
    <cellStyle name="Input 2 2 2 2 2 6" xfId="1120" xr:uid="{00000000-0005-0000-0000-0000E4020000}"/>
    <cellStyle name="Input 2 2 2 2 2 7" xfId="1416" xr:uid="{00000000-0005-0000-0000-0000E5020000}"/>
    <cellStyle name="Input 2 2 2 2 2 8" xfId="1498" xr:uid="{00000000-0005-0000-0000-0000E6020000}"/>
    <cellStyle name="Input 2 2 2 2 2 9" xfId="1572" xr:uid="{00000000-0005-0000-0000-0000E7020000}"/>
    <cellStyle name="Input 2 2 2 2 3" xfId="676" xr:uid="{00000000-0005-0000-0000-0000E8020000}"/>
    <cellStyle name="Input 2 2 2 2 4" xfId="769" xr:uid="{00000000-0005-0000-0000-0000E9020000}"/>
    <cellStyle name="Input 2 2 2 2 5" xfId="1260" xr:uid="{00000000-0005-0000-0000-0000EA020000}"/>
    <cellStyle name="Input 2 2 2 2 6" xfId="569" xr:uid="{00000000-0005-0000-0000-0000EB020000}"/>
    <cellStyle name="Input 2 2 2 2 7" xfId="1183" xr:uid="{00000000-0005-0000-0000-0000EC020000}"/>
    <cellStyle name="Input 2 2 2 2 8" xfId="1083" xr:uid="{00000000-0005-0000-0000-0000ED020000}"/>
    <cellStyle name="Input 2 2 2 2 9" xfId="1470" xr:uid="{00000000-0005-0000-0000-0000EE020000}"/>
    <cellStyle name="Input 2 2 2 3" xfId="243" xr:uid="{00000000-0005-0000-0000-0000EF020000}"/>
    <cellStyle name="Input 2 2 2 3 10" xfId="1519" xr:uid="{00000000-0005-0000-0000-0000F0020000}"/>
    <cellStyle name="Input 2 2 2 3 11" xfId="1591" xr:uid="{00000000-0005-0000-0000-0000F1020000}"/>
    <cellStyle name="Input 2 2 2 3 12" xfId="1788" xr:uid="{00000000-0005-0000-0000-0000F2020000}"/>
    <cellStyle name="Input 2 2 2 3 2" xfId="278" xr:uid="{00000000-0005-0000-0000-0000F3020000}"/>
    <cellStyle name="Input 2 2 2 3 2 10" xfId="696" xr:uid="{00000000-0005-0000-0000-0000F4020000}"/>
    <cellStyle name="Input 2 2 2 3 2 11" xfId="800" xr:uid="{00000000-0005-0000-0000-0000F5020000}"/>
    <cellStyle name="Input 2 2 2 3 2 12" xfId="603" xr:uid="{00000000-0005-0000-0000-0000F6020000}"/>
    <cellStyle name="Input 2 2 2 3 2 13" xfId="1816" xr:uid="{00000000-0005-0000-0000-0000F7020000}"/>
    <cellStyle name="Input 2 2 2 3 2 2" xfId="392" xr:uid="{00000000-0005-0000-0000-0000F8020000}"/>
    <cellStyle name="Input 2 2 2 3 2 2 10" xfId="1690" xr:uid="{00000000-0005-0000-0000-0000F9020000}"/>
    <cellStyle name="Input 2 2 2 3 2 2 11" xfId="1736" xr:uid="{00000000-0005-0000-0000-0000FA020000}"/>
    <cellStyle name="Input 2 2 2 3 2 2 12" xfId="2042" xr:uid="{00000000-0005-0000-0000-0000FB020000}"/>
    <cellStyle name="Input 2 2 2 3 2 2 2" xfId="900" xr:uid="{00000000-0005-0000-0000-0000FC020000}"/>
    <cellStyle name="Input 2 2 2 3 2 2 3" xfId="1017" xr:uid="{00000000-0005-0000-0000-0000FD020000}"/>
    <cellStyle name="Input 2 2 2 3 2 2 4" xfId="1203" xr:uid="{00000000-0005-0000-0000-0000FE020000}"/>
    <cellStyle name="Input 2 2 2 3 2 2 5" xfId="786" xr:uid="{00000000-0005-0000-0000-0000FF020000}"/>
    <cellStyle name="Input 2 2 2 3 2 2 6" xfId="1406" xr:uid="{00000000-0005-0000-0000-000000030000}"/>
    <cellStyle name="Input 2 2 2 3 2 2 7" xfId="1488" xr:uid="{00000000-0005-0000-0000-000001030000}"/>
    <cellStyle name="Input 2 2 2 3 2 2 8" xfId="1563" xr:uid="{00000000-0005-0000-0000-000002030000}"/>
    <cellStyle name="Input 2 2 2 3 2 2 9" xfId="1632" xr:uid="{00000000-0005-0000-0000-000003030000}"/>
    <cellStyle name="Input 2 2 2 3 2 3" xfId="602" xr:uid="{00000000-0005-0000-0000-000004030000}"/>
    <cellStyle name="Input 2 2 2 3 2 4" xfId="620" xr:uid="{00000000-0005-0000-0000-000005030000}"/>
    <cellStyle name="Input 2 2 2 3 2 5" xfId="1058" xr:uid="{00000000-0005-0000-0000-000006030000}"/>
    <cellStyle name="Input 2 2 2 3 2 6" xfId="1126" xr:uid="{00000000-0005-0000-0000-000007030000}"/>
    <cellStyle name="Input 2 2 2 3 2 7" xfId="797" xr:uid="{00000000-0005-0000-0000-000008030000}"/>
    <cellStyle name="Input 2 2 2 3 2 8" xfId="1078" xr:uid="{00000000-0005-0000-0000-000009030000}"/>
    <cellStyle name="Input 2 2 2 3 2 9" xfId="1327" xr:uid="{00000000-0005-0000-0000-00000A030000}"/>
    <cellStyle name="Input 2 2 2 3 3" xfId="1136" xr:uid="{00000000-0005-0000-0000-00000B030000}"/>
    <cellStyle name="Input 2 2 2 3 4" xfId="790" xr:uid="{00000000-0005-0000-0000-00000C030000}"/>
    <cellStyle name="Input 2 2 2 3 5" xfId="1268" xr:uid="{00000000-0005-0000-0000-00000D030000}"/>
    <cellStyle name="Input 2 2 2 3 6" xfId="1218" xr:uid="{00000000-0005-0000-0000-00000E030000}"/>
    <cellStyle name="Input 2 2 2 3 7" xfId="1093" xr:uid="{00000000-0005-0000-0000-00000F030000}"/>
    <cellStyle name="Input 2 2 2 3 8" xfId="1317" xr:uid="{00000000-0005-0000-0000-000010030000}"/>
    <cellStyle name="Input 2 2 2 3 9" xfId="1438" xr:uid="{00000000-0005-0000-0000-000011030000}"/>
    <cellStyle name="Input 2 2 2 4" xfId="263" xr:uid="{00000000-0005-0000-0000-000012030000}"/>
    <cellStyle name="Input 2 2 2 4 10" xfId="1557" xr:uid="{00000000-0005-0000-0000-000013030000}"/>
    <cellStyle name="Input 2 2 2 4 11" xfId="1627" xr:uid="{00000000-0005-0000-0000-000014030000}"/>
    <cellStyle name="Input 2 2 2 4 12" xfId="1686" xr:uid="{00000000-0005-0000-0000-000015030000}"/>
    <cellStyle name="Input 2 2 2 4 13" xfId="1797" xr:uid="{00000000-0005-0000-0000-000016030000}"/>
    <cellStyle name="Input 2 2 2 4 2" xfId="377" xr:uid="{00000000-0005-0000-0000-000017030000}"/>
    <cellStyle name="Input 2 2 2 4 2 10" xfId="1351" xr:uid="{00000000-0005-0000-0000-000018030000}"/>
    <cellStyle name="Input 2 2 2 4 2 11" xfId="851" xr:uid="{00000000-0005-0000-0000-000019030000}"/>
    <cellStyle name="Input 2 2 2 4 2 12" xfId="2027" xr:uid="{00000000-0005-0000-0000-00001A030000}"/>
    <cellStyle name="Input 2 2 2 4 2 2" xfId="783" xr:uid="{00000000-0005-0000-0000-00001B030000}"/>
    <cellStyle name="Input 2 2 2 4 2 3" xfId="633" xr:uid="{00000000-0005-0000-0000-00001C030000}"/>
    <cellStyle name="Input 2 2 2 4 2 4" xfId="1188" xr:uid="{00000000-0005-0000-0000-00001D030000}"/>
    <cellStyle name="Input 2 2 2 4 2 5" xfId="1313" xr:uid="{00000000-0005-0000-0000-00001E030000}"/>
    <cellStyle name="Input 2 2 2 4 2 6" xfId="1211" xr:uid="{00000000-0005-0000-0000-00001F030000}"/>
    <cellStyle name="Input 2 2 2 4 2 7" xfId="1383" xr:uid="{00000000-0005-0000-0000-000020030000}"/>
    <cellStyle name="Input 2 2 2 4 2 8" xfId="575" xr:uid="{00000000-0005-0000-0000-000021030000}"/>
    <cellStyle name="Input 2 2 2 4 2 9" xfId="1373" xr:uid="{00000000-0005-0000-0000-000022030000}"/>
    <cellStyle name="Input 2 2 2 4 3" xfId="746" xr:uid="{00000000-0005-0000-0000-000023030000}"/>
    <cellStyle name="Input 2 2 2 4 4" xfId="1048" xr:uid="{00000000-0005-0000-0000-000024030000}"/>
    <cellStyle name="Input 2 2 2 4 5" xfId="668" xr:uid="{00000000-0005-0000-0000-000025030000}"/>
    <cellStyle name="Input 2 2 2 4 6" xfId="898" xr:uid="{00000000-0005-0000-0000-000026030000}"/>
    <cellStyle name="Input 2 2 2 4 7" xfId="606" xr:uid="{00000000-0005-0000-0000-000027030000}"/>
    <cellStyle name="Input 2 2 2 4 8" xfId="1398" xr:uid="{00000000-0005-0000-0000-000028030000}"/>
    <cellStyle name="Input 2 2 2 4 9" xfId="1480" xr:uid="{00000000-0005-0000-0000-000029030000}"/>
    <cellStyle name="Input 2 2 2 5" xfId="683" xr:uid="{00000000-0005-0000-0000-00002A030000}"/>
    <cellStyle name="Input 2 2 2 6" xfId="659" xr:uid="{00000000-0005-0000-0000-00002B030000}"/>
    <cellStyle name="Input 2 2 2 7" xfId="568" xr:uid="{00000000-0005-0000-0000-00002C030000}"/>
    <cellStyle name="Input 2 2 2 8" xfId="1272" xr:uid="{00000000-0005-0000-0000-00002D030000}"/>
    <cellStyle name="Input 2 2 2 9" xfId="1360" xr:uid="{00000000-0005-0000-0000-00002E030000}"/>
    <cellStyle name="Input 2 2 3" xfId="221" xr:uid="{00000000-0005-0000-0000-00002F030000}"/>
    <cellStyle name="Input 2 2 3 10" xfId="1004" xr:uid="{00000000-0005-0000-0000-000030030000}"/>
    <cellStyle name="Input 2 2 3 11" xfId="1056" xr:uid="{00000000-0005-0000-0000-000031030000}"/>
    <cellStyle name="Input 2 2 3 12" xfId="1329" xr:uid="{00000000-0005-0000-0000-000032030000}"/>
    <cellStyle name="Input 2 2 3 13" xfId="1850" xr:uid="{00000000-0005-0000-0000-000033030000}"/>
    <cellStyle name="Input 2 2 3 2" xfId="240" xr:uid="{00000000-0005-0000-0000-000034030000}"/>
    <cellStyle name="Input 2 2 3 2 10" xfId="1645" xr:uid="{00000000-0005-0000-0000-000035030000}"/>
    <cellStyle name="Input 2 2 3 2 11" xfId="1700" xr:uid="{00000000-0005-0000-0000-000036030000}"/>
    <cellStyle name="Input 2 2 3 2 12" xfId="1944" xr:uid="{00000000-0005-0000-0000-000037030000}"/>
    <cellStyle name="Input 2 2 3 2 2" xfId="275" xr:uid="{00000000-0005-0000-0000-000038030000}"/>
    <cellStyle name="Input 2 2 3 2 2 10" xfId="1474" xr:uid="{00000000-0005-0000-0000-000039030000}"/>
    <cellStyle name="Input 2 2 3 2 2 11" xfId="1551" xr:uid="{00000000-0005-0000-0000-00003A030000}"/>
    <cellStyle name="Input 2 2 3 2 2 12" xfId="1621" xr:uid="{00000000-0005-0000-0000-00003B030000}"/>
    <cellStyle name="Input 2 2 3 2 2 13" xfId="1776" xr:uid="{00000000-0005-0000-0000-00003C030000}"/>
    <cellStyle name="Input 2 2 3 2 2 2" xfId="389" xr:uid="{00000000-0005-0000-0000-00003D030000}"/>
    <cellStyle name="Input 2 2 3 2 2 2 10" xfId="1357" xr:uid="{00000000-0005-0000-0000-00003E030000}"/>
    <cellStyle name="Input 2 2 3 2 2 2 11" xfId="1365" xr:uid="{00000000-0005-0000-0000-00003F030000}"/>
    <cellStyle name="Input 2 2 3 2 2 2 12" xfId="2039" xr:uid="{00000000-0005-0000-0000-000040030000}"/>
    <cellStyle name="Input 2 2 3 2 2 2 2" xfId="1050" xr:uid="{00000000-0005-0000-0000-000041030000}"/>
    <cellStyle name="Input 2 2 3 2 2 2 3" xfId="614" xr:uid="{00000000-0005-0000-0000-000042030000}"/>
    <cellStyle name="Input 2 2 3 2 2 2 4" xfId="1200" xr:uid="{00000000-0005-0000-0000-000043030000}"/>
    <cellStyle name="Input 2 2 3 2 2 2 5" xfId="1103" xr:uid="{00000000-0005-0000-0000-000044030000}"/>
    <cellStyle name="Input 2 2 3 2 2 2 6" xfId="1236" xr:uid="{00000000-0005-0000-0000-000045030000}"/>
    <cellStyle name="Input 2 2 3 2 2 2 7" xfId="1376" xr:uid="{00000000-0005-0000-0000-000046030000}"/>
    <cellStyle name="Input 2 2 3 2 2 2 8" xfId="1316" xr:uid="{00000000-0005-0000-0000-000047030000}"/>
    <cellStyle name="Input 2 2 3 2 2 2 9" xfId="1133" xr:uid="{00000000-0005-0000-0000-000048030000}"/>
    <cellStyle name="Input 2 2 3 2 2 3" xfId="609" xr:uid="{00000000-0005-0000-0000-000049030000}"/>
    <cellStyle name="Input 2 2 3 2 2 4" xfId="528" xr:uid="{00000000-0005-0000-0000-00004A030000}"/>
    <cellStyle name="Input 2 2 3 2 2 5" xfId="1026" xr:uid="{00000000-0005-0000-0000-00004B030000}"/>
    <cellStyle name="Input 2 2 3 2 2 6" xfId="702" xr:uid="{00000000-0005-0000-0000-00004C030000}"/>
    <cellStyle name="Input 2 2 3 2 2 7" xfId="730" xr:uid="{00000000-0005-0000-0000-00004D030000}"/>
    <cellStyle name="Input 2 2 3 2 2 8" xfId="812" xr:uid="{00000000-0005-0000-0000-00004E030000}"/>
    <cellStyle name="Input 2 2 3 2 2 9" xfId="1169" xr:uid="{00000000-0005-0000-0000-00004F030000}"/>
    <cellStyle name="Input 2 2 3 2 3" xfId="1140" xr:uid="{00000000-0005-0000-0000-000050030000}"/>
    <cellStyle name="Input 2 2 3 2 4" xfId="897" xr:uid="{00000000-0005-0000-0000-000051030000}"/>
    <cellStyle name="Input 2 2 3 2 5" xfId="1115" xr:uid="{00000000-0005-0000-0000-000052030000}"/>
    <cellStyle name="Input 2 2 3 2 6" xfId="1037" xr:uid="{00000000-0005-0000-0000-000053030000}"/>
    <cellStyle name="Input 2 2 3 2 7" xfId="1424" xr:uid="{00000000-0005-0000-0000-000054030000}"/>
    <cellStyle name="Input 2 2 3 2 8" xfId="1505" xr:uid="{00000000-0005-0000-0000-000055030000}"/>
    <cellStyle name="Input 2 2 3 2 9" xfId="1578" xr:uid="{00000000-0005-0000-0000-000056030000}"/>
    <cellStyle name="Input 2 2 3 3" xfId="257" xr:uid="{00000000-0005-0000-0000-000057030000}"/>
    <cellStyle name="Input 2 2 3 3 10" xfId="1634" xr:uid="{00000000-0005-0000-0000-000058030000}"/>
    <cellStyle name="Input 2 2 3 3 11" xfId="1691" xr:uid="{00000000-0005-0000-0000-000059030000}"/>
    <cellStyle name="Input 2 2 3 3 12" xfId="1737" xr:uid="{00000000-0005-0000-0000-00005A030000}"/>
    <cellStyle name="Input 2 2 3 3 13" xfId="1820" xr:uid="{00000000-0005-0000-0000-00005B030000}"/>
    <cellStyle name="Input 2 2 3 3 2" xfId="371" xr:uid="{00000000-0005-0000-0000-00005C030000}"/>
    <cellStyle name="Input 2 2 3 3 2 10" xfId="1703" xr:uid="{00000000-0005-0000-0000-00005D030000}"/>
    <cellStyle name="Input 2 2 3 3 2 11" xfId="1744" xr:uid="{00000000-0005-0000-0000-00005E030000}"/>
    <cellStyle name="Input 2 2 3 3 2 12" xfId="2021" xr:uid="{00000000-0005-0000-0000-00005F030000}"/>
    <cellStyle name="Input 2 2 3 3 2 2" xfId="828" xr:uid="{00000000-0005-0000-0000-000060030000}"/>
    <cellStyle name="Input 2 2 3 3 2 3" xfId="1047" xr:uid="{00000000-0005-0000-0000-000061030000}"/>
    <cellStyle name="Input 2 2 3 3 2 4" xfId="1157" xr:uid="{00000000-0005-0000-0000-000062030000}"/>
    <cellStyle name="Input 2 2 3 3 2 5" xfId="677" xr:uid="{00000000-0005-0000-0000-000063030000}"/>
    <cellStyle name="Input 2 2 3 3 2 6" xfId="1430" xr:uid="{00000000-0005-0000-0000-000064030000}"/>
    <cellStyle name="Input 2 2 3 3 2 7" xfId="1511" xr:uid="{00000000-0005-0000-0000-000065030000}"/>
    <cellStyle name="Input 2 2 3 3 2 8" xfId="1583" xr:uid="{00000000-0005-0000-0000-000066030000}"/>
    <cellStyle name="Input 2 2 3 3 2 9" xfId="1649" xr:uid="{00000000-0005-0000-0000-000067030000}"/>
    <cellStyle name="Input 2 2 3 3 3" xfId="1022" xr:uid="{00000000-0005-0000-0000-000068030000}"/>
    <cellStyle name="Input 2 2 3 3 4" xfId="855" xr:uid="{00000000-0005-0000-0000-000069030000}"/>
    <cellStyle name="Input 2 2 3 3 5" xfId="1036" xr:uid="{00000000-0005-0000-0000-00006A030000}"/>
    <cellStyle name="Input 2 2 3 3 6" xfId="1287" xr:uid="{00000000-0005-0000-0000-00006B030000}"/>
    <cellStyle name="Input 2 2 3 3 7" xfId="1408" xr:uid="{00000000-0005-0000-0000-00006C030000}"/>
    <cellStyle name="Input 2 2 3 3 8" xfId="1490" xr:uid="{00000000-0005-0000-0000-00006D030000}"/>
    <cellStyle name="Input 2 2 3 3 9" xfId="1565" xr:uid="{00000000-0005-0000-0000-00006E030000}"/>
    <cellStyle name="Input 2 2 3 4" xfId="1002" xr:uid="{00000000-0005-0000-0000-00006F030000}"/>
    <cellStyle name="Input 2 2 3 5" xfId="766" xr:uid="{00000000-0005-0000-0000-000070030000}"/>
    <cellStyle name="Input 2 2 3 6" xfId="532" xr:uid="{00000000-0005-0000-0000-000071030000}"/>
    <cellStyle name="Input 2 2 3 7" xfId="1219" xr:uid="{00000000-0005-0000-0000-000072030000}"/>
    <cellStyle name="Input 2 2 3 8" xfId="1377" xr:uid="{00000000-0005-0000-0000-000073030000}"/>
    <cellStyle name="Input 2 2 3 9" xfId="1290" xr:uid="{00000000-0005-0000-0000-000074030000}"/>
    <cellStyle name="Input 2 2 4" xfId="209" xr:uid="{00000000-0005-0000-0000-000075030000}"/>
    <cellStyle name="Input 2 2 4 10" xfId="1560" xr:uid="{00000000-0005-0000-0000-000076030000}"/>
    <cellStyle name="Input 2 2 4 11" xfId="1629" xr:uid="{00000000-0005-0000-0000-000077030000}"/>
    <cellStyle name="Input 2 2 4 12" xfId="1871" xr:uid="{00000000-0005-0000-0000-000078030000}"/>
    <cellStyle name="Input 2 2 4 2" xfId="260" xr:uid="{00000000-0005-0000-0000-000079030000}"/>
    <cellStyle name="Input 2 2 4 2 10" xfId="1128" xr:uid="{00000000-0005-0000-0000-00007A030000}"/>
    <cellStyle name="Input 2 2 4 2 11" xfId="858" xr:uid="{00000000-0005-0000-0000-00007B030000}"/>
    <cellStyle name="Input 2 2 4 2 12" xfId="1210" xr:uid="{00000000-0005-0000-0000-00007C030000}"/>
    <cellStyle name="Input 2 2 4 2 13" xfId="1940" xr:uid="{00000000-0005-0000-0000-00007D030000}"/>
    <cellStyle name="Input 2 2 4 2 2" xfId="374" xr:uid="{00000000-0005-0000-0000-00007E030000}"/>
    <cellStyle name="Input 2 2 4 2 2 10" xfId="1623" xr:uid="{00000000-0005-0000-0000-00007F030000}"/>
    <cellStyle name="Input 2 2 4 2 2 11" xfId="1682" xr:uid="{00000000-0005-0000-0000-000080030000}"/>
    <cellStyle name="Input 2 2 4 2 2 12" xfId="2024" xr:uid="{00000000-0005-0000-0000-000081030000}"/>
    <cellStyle name="Input 2 2 4 2 2 2" xfId="682" xr:uid="{00000000-0005-0000-0000-000082030000}"/>
    <cellStyle name="Input 2 2 4 2 2 3" xfId="1010" xr:uid="{00000000-0005-0000-0000-000083030000}"/>
    <cellStyle name="Input 2 2 4 2 2 4" xfId="725" xr:uid="{00000000-0005-0000-0000-000084030000}"/>
    <cellStyle name="Input 2 2 4 2 2 5" xfId="1146" xr:uid="{00000000-0005-0000-0000-000085030000}"/>
    <cellStyle name="Input 2 2 4 2 2 6" xfId="1371" xr:uid="{00000000-0005-0000-0000-000086030000}"/>
    <cellStyle name="Input 2 2 4 2 2 7" xfId="863" xr:uid="{00000000-0005-0000-0000-000087030000}"/>
    <cellStyle name="Input 2 2 4 2 2 8" xfId="1476" xr:uid="{00000000-0005-0000-0000-000088030000}"/>
    <cellStyle name="Input 2 2 4 2 2 9" xfId="1553" xr:uid="{00000000-0005-0000-0000-000089030000}"/>
    <cellStyle name="Input 2 2 4 2 3" xfId="731" xr:uid="{00000000-0005-0000-0000-00008A030000}"/>
    <cellStyle name="Input 2 2 4 2 4" xfId="631" xr:uid="{00000000-0005-0000-0000-00008B030000}"/>
    <cellStyle name="Input 2 2 4 2 5" xfId="891" xr:uid="{00000000-0005-0000-0000-00008C030000}"/>
    <cellStyle name="Input 2 2 4 2 6" xfId="1258" xr:uid="{00000000-0005-0000-0000-00008D030000}"/>
    <cellStyle name="Input 2 2 4 2 7" xfId="566" xr:uid="{00000000-0005-0000-0000-00008E030000}"/>
    <cellStyle name="Input 2 2 4 2 8" xfId="641" xr:uid="{00000000-0005-0000-0000-00008F030000}"/>
    <cellStyle name="Input 2 2 4 2 9" xfId="1220" xr:uid="{00000000-0005-0000-0000-000090030000}"/>
    <cellStyle name="Input 2 2 4 3" xfId="684" xr:uid="{00000000-0005-0000-0000-000091030000}"/>
    <cellStyle name="Input 2 2 4 4" xfId="919" xr:uid="{00000000-0005-0000-0000-000092030000}"/>
    <cellStyle name="Input 2 2 4 5" xfId="1175" xr:uid="{00000000-0005-0000-0000-000093030000}"/>
    <cellStyle name="Input 2 2 4 6" xfId="1118" xr:uid="{00000000-0005-0000-0000-000094030000}"/>
    <cellStyle name="Input 2 2 4 7" xfId="1186" xr:uid="{00000000-0005-0000-0000-000095030000}"/>
    <cellStyle name="Input 2 2 4 8" xfId="1402" xr:uid="{00000000-0005-0000-0000-000096030000}"/>
    <cellStyle name="Input 2 2 4 9" xfId="1484" xr:uid="{00000000-0005-0000-0000-000097030000}"/>
    <cellStyle name="Input 2 2 5" xfId="248" xr:uid="{00000000-0005-0000-0000-000098030000}"/>
    <cellStyle name="Input 2 2 5 10" xfId="1620" xr:uid="{00000000-0005-0000-0000-000099030000}"/>
    <cellStyle name="Input 2 2 5 11" xfId="1680" xr:uid="{00000000-0005-0000-0000-00009A030000}"/>
    <cellStyle name="Input 2 2 5 12" xfId="1731" xr:uid="{00000000-0005-0000-0000-00009B030000}"/>
    <cellStyle name="Input 2 2 5 13" xfId="1806" xr:uid="{00000000-0005-0000-0000-00009C030000}"/>
    <cellStyle name="Input 2 2 5 2" xfId="362" xr:uid="{00000000-0005-0000-0000-00009D030000}"/>
    <cellStyle name="Input 2 2 5 2 10" xfId="1305" xr:uid="{00000000-0005-0000-0000-00009E030000}"/>
    <cellStyle name="Input 2 2 5 2 11" xfId="1324" xr:uid="{00000000-0005-0000-0000-00009F030000}"/>
    <cellStyle name="Input 2 2 5 2 12" xfId="2012" xr:uid="{00000000-0005-0000-0000-0000A0030000}"/>
    <cellStyle name="Input 2 2 5 2 2" xfId="852" xr:uid="{00000000-0005-0000-0000-0000A1030000}"/>
    <cellStyle name="Input 2 2 5 2 3" xfId="770" xr:uid="{00000000-0005-0000-0000-0000A2030000}"/>
    <cellStyle name="Input 2 2 5 2 4" xfId="784" xr:uid="{00000000-0005-0000-0000-0000A3030000}"/>
    <cellStyle name="Input 2 2 5 2 5" xfId="1005" xr:uid="{00000000-0005-0000-0000-0000A4030000}"/>
    <cellStyle name="Input 2 2 5 2 6" xfId="1271" xr:uid="{00000000-0005-0000-0000-0000A5030000}"/>
    <cellStyle name="Input 2 2 5 2 7" xfId="748" xr:uid="{00000000-0005-0000-0000-0000A6030000}"/>
    <cellStyle name="Input 2 2 5 2 8" xfId="1144" xr:uid="{00000000-0005-0000-0000-0000A7030000}"/>
    <cellStyle name="Input 2 2 5 2 9" xfId="1180" xr:uid="{00000000-0005-0000-0000-0000A8030000}"/>
    <cellStyle name="Input 2 2 5 3" xfId="662" xr:uid="{00000000-0005-0000-0000-0000A9030000}"/>
    <cellStyle name="Input 2 2 5 4" xfId="729" xr:uid="{00000000-0005-0000-0000-0000AA030000}"/>
    <cellStyle name="Input 2 2 5 5" xfId="1114" xr:uid="{00000000-0005-0000-0000-0000AB030000}"/>
    <cellStyle name="Input 2 2 5 6" xfId="1364" xr:uid="{00000000-0005-0000-0000-0000AC030000}"/>
    <cellStyle name="Input 2 2 5 7" xfId="1079" xr:uid="{00000000-0005-0000-0000-0000AD030000}"/>
    <cellStyle name="Input 2 2 5 8" xfId="1473" xr:uid="{00000000-0005-0000-0000-0000AE030000}"/>
    <cellStyle name="Input 2 2 5 9" xfId="1550" xr:uid="{00000000-0005-0000-0000-0000AF030000}"/>
    <cellStyle name="Input 2 2 6" xfId="624" xr:uid="{00000000-0005-0000-0000-0000B0030000}"/>
    <cellStyle name="Input 2 2 7" xfId="652" xr:uid="{00000000-0005-0000-0000-0000B1030000}"/>
    <cellStyle name="Input 2 2 8" xfId="583" xr:uid="{00000000-0005-0000-0000-0000B2030000}"/>
    <cellStyle name="Input 2 2 9" xfId="665" xr:uid="{00000000-0005-0000-0000-0000B3030000}"/>
    <cellStyle name="Input 2 3" xfId="155" xr:uid="{00000000-0005-0000-0000-0000B4030000}"/>
    <cellStyle name="Input 2 3 10" xfId="1502" xr:uid="{00000000-0005-0000-0000-0000B5030000}"/>
    <cellStyle name="Input 2 3 11" xfId="1575" xr:uid="{00000000-0005-0000-0000-0000B6030000}"/>
    <cellStyle name="Input 2 3 12" xfId="1642" xr:uid="{00000000-0005-0000-0000-0000B7030000}"/>
    <cellStyle name="Input 2 3 13" xfId="1946" xr:uid="{00000000-0005-0000-0000-0000B8030000}"/>
    <cellStyle name="Input 2 3 2" xfId="342" xr:uid="{00000000-0005-0000-0000-0000B9030000}"/>
    <cellStyle name="Input 2 3 2 10" xfId="1689" xr:uid="{00000000-0005-0000-0000-0000BA030000}"/>
    <cellStyle name="Input 2 3 2 11" xfId="1735" xr:uid="{00000000-0005-0000-0000-0000BB030000}"/>
    <cellStyle name="Input 2 3 2 12" xfId="1934" xr:uid="{00000000-0005-0000-0000-0000BC030000}"/>
    <cellStyle name="Input 2 3 2 2" xfId="557" xr:uid="{00000000-0005-0000-0000-0000BD030000}"/>
    <cellStyle name="Input 2 3 2 3" xfId="1110" xr:uid="{00000000-0005-0000-0000-0000BE030000}"/>
    <cellStyle name="Input 2 3 2 4" xfId="663" xr:uid="{00000000-0005-0000-0000-0000BF030000}"/>
    <cellStyle name="Input 2 3 2 5" xfId="886" xr:uid="{00000000-0005-0000-0000-0000C0030000}"/>
    <cellStyle name="Input 2 3 2 6" xfId="1405" xr:uid="{00000000-0005-0000-0000-0000C1030000}"/>
    <cellStyle name="Input 2 3 2 7" xfId="1487" xr:uid="{00000000-0005-0000-0000-0000C2030000}"/>
    <cellStyle name="Input 2 3 2 8" xfId="1562" xr:uid="{00000000-0005-0000-0000-0000C3030000}"/>
    <cellStyle name="Input 2 3 2 9" xfId="1631" xr:uid="{00000000-0005-0000-0000-0000C4030000}"/>
    <cellStyle name="Input 2 3 3" xfId="645" xr:uid="{00000000-0005-0000-0000-0000C5030000}"/>
    <cellStyle name="Input 2 3 4" xfId="1025" xr:uid="{00000000-0005-0000-0000-0000C6030000}"/>
    <cellStyle name="Input 2 3 5" xfId="727" xr:uid="{00000000-0005-0000-0000-0000C7030000}"/>
    <cellStyle name="Input 2 3 6" xfId="908" xr:uid="{00000000-0005-0000-0000-0000C8030000}"/>
    <cellStyle name="Input 2 3 7" xfId="1123" xr:uid="{00000000-0005-0000-0000-0000C9030000}"/>
    <cellStyle name="Input 2 3 8" xfId="1256" xr:uid="{00000000-0005-0000-0000-0000CA030000}"/>
    <cellStyle name="Input 2 3 9" xfId="1420" xr:uid="{00000000-0005-0000-0000-0000CB030000}"/>
    <cellStyle name="Input 3" xfId="317" xr:uid="{00000000-0005-0000-0000-0000CC030000}"/>
    <cellStyle name="Input 3 10" xfId="1725" xr:uid="{00000000-0005-0000-0000-0000CD030000}"/>
    <cellStyle name="Input 3 11" xfId="1758" xr:uid="{00000000-0005-0000-0000-0000CE030000}"/>
    <cellStyle name="Input 3 12" xfId="1774" xr:uid="{00000000-0005-0000-0000-0000CF030000}"/>
    <cellStyle name="Input 3 2" xfId="734" xr:uid="{00000000-0005-0000-0000-0000D0030000}"/>
    <cellStyle name="Input 3 3" xfId="871" xr:uid="{00000000-0005-0000-0000-0000D1030000}"/>
    <cellStyle name="Input 3 4" xfId="666" xr:uid="{00000000-0005-0000-0000-0000D2030000}"/>
    <cellStyle name="Input 3 5" xfId="1130" xr:uid="{00000000-0005-0000-0000-0000D3030000}"/>
    <cellStyle name="Input 3 6" xfId="1461" xr:uid="{00000000-0005-0000-0000-0000D4030000}"/>
    <cellStyle name="Input 3 7" xfId="1540" xr:uid="{00000000-0005-0000-0000-0000D5030000}"/>
    <cellStyle name="Input 3 8" xfId="1611" xr:uid="{00000000-0005-0000-0000-0000D6030000}"/>
    <cellStyle name="Input 3 9" xfId="1673" xr:uid="{00000000-0005-0000-0000-0000D7030000}"/>
    <cellStyle name="Input 4" xfId="431" xr:uid="{00000000-0005-0000-0000-0000D8030000}"/>
    <cellStyle name="Input 4 10" xfId="1618" xr:uid="{00000000-0005-0000-0000-0000D9030000}"/>
    <cellStyle name="Input 4 11" xfId="1678" xr:uid="{00000000-0005-0000-0000-0000DA030000}"/>
    <cellStyle name="Input 4 12" xfId="2047" xr:uid="{00000000-0005-0000-0000-0000DB030000}"/>
    <cellStyle name="Input 4 2" xfId="888" xr:uid="{00000000-0005-0000-0000-0000DC030000}"/>
    <cellStyle name="Input 4 3" xfId="520" xr:uid="{00000000-0005-0000-0000-0000DD030000}"/>
    <cellStyle name="Input 4 4" xfId="1235" xr:uid="{00000000-0005-0000-0000-0000DE030000}"/>
    <cellStyle name="Input 4 5" xfId="1106" xr:uid="{00000000-0005-0000-0000-0000DF030000}"/>
    <cellStyle name="Input 4 6" xfId="832" xr:uid="{00000000-0005-0000-0000-0000E0030000}"/>
    <cellStyle name="Input 4 7" xfId="1369" xr:uid="{00000000-0005-0000-0000-0000E1030000}"/>
    <cellStyle name="Input 4 8" xfId="1471" xr:uid="{00000000-0005-0000-0000-0000E2030000}"/>
    <cellStyle name="Input 4 9" xfId="1548" xr:uid="{00000000-0005-0000-0000-0000E3030000}"/>
    <cellStyle name="Input 5" xfId="990" xr:uid="{00000000-0005-0000-0000-0000E4030000}"/>
    <cellStyle name="Input 6" xfId="660" xr:uid="{00000000-0005-0000-0000-0000E5030000}"/>
    <cellStyle name="Input 7" xfId="555" xr:uid="{00000000-0005-0000-0000-0000E6030000}"/>
    <cellStyle name="Input 8" xfId="1249" xr:uid="{00000000-0005-0000-0000-0000E7030000}"/>
    <cellStyle name="Input 9" xfId="1166" xr:uid="{00000000-0005-0000-0000-0000E8030000}"/>
    <cellStyle name="Linked Cell" xfId="41" builtinId="24" customBuiltin="1"/>
    <cellStyle name="Linked Cell 2" xfId="70" xr:uid="{00000000-0005-0000-0000-0000EA030000}"/>
    <cellStyle name="Linked Cell 2 2" xfId="156" xr:uid="{00000000-0005-0000-0000-0000EB030000}"/>
    <cellStyle name="Linked Cell 3" xfId="318" xr:uid="{00000000-0005-0000-0000-0000EC030000}"/>
    <cellStyle name="Linked Cell 4" xfId="432" xr:uid="{00000000-0005-0000-0000-0000ED030000}"/>
    <cellStyle name="MS_Arabic" xfId="42" xr:uid="{00000000-0005-0000-0000-0000EE030000}"/>
    <cellStyle name="Neutral" xfId="43" builtinId="28" customBuiltin="1"/>
    <cellStyle name="Neutral 2" xfId="66" xr:uid="{00000000-0005-0000-0000-0000F0030000}"/>
    <cellStyle name="Neutral 2 2" xfId="157" xr:uid="{00000000-0005-0000-0000-0000F1030000}"/>
    <cellStyle name="Neutral 3" xfId="319" xr:uid="{00000000-0005-0000-0000-0000F2030000}"/>
    <cellStyle name="Neutral 4" xfId="433" xr:uid="{00000000-0005-0000-0000-0000F3030000}"/>
    <cellStyle name="Normal" xfId="0" builtinId="0"/>
    <cellStyle name="Normal 2" xfId="44" xr:uid="{00000000-0005-0000-0000-0000F5030000}"/>
    <cellStyle name="Normal 2 2" xfId="55" xr:uid="{00000000-0005-0000-0000-0000F6030000}"/>
    <cellStyle name="Normal 2 2 2" xfId="159" xr:uid="{00000000-0005-0000-0000-0000F7030000}"/>
    <cellStyle name="Normal 2 2 3" xfId="158" xr:uid="{00000000-0005-0000-0000-0000F8030000}"/>
    <cellStyle name="Normal 2 3" xfId="160" xr:uid="{00000000-0005-0000-0000-0000F9030000}"/>
    <cellStyle name="Normal 2 3 2" xfId="161" xr:uid="{00000000-0005-0000-0000-0000FA030000}"/>
    <cellStyle name="Normal 2 4" xfId="45" xr:uid="{00000000-0005-0000-0000-0000FB030000}"/>
    <cellStyle name="Normal 2 4 2" xfId="191" xr:uid="{00000000-0005-0000-0000-0000FC030000}"/>
    <cellStyle name="Normal 2 4 3" xfId="320" xr:uid="{00000000-0005-0000-0000-0000FD030000}"/>
    <cellStyle name="Normal 2 5" xfId="102" xr:uid="{00000000-0005-0000-0000-0000FE030000}"/>
    <cellStyle name="Normal 3" xfId="53" xr:uid="{00000000-0005-0000-0000-0000FF030000}"/>
    <cellStyle name="Normal 3 2" xfId="110" xr:uid="{00000000-0005-0000-0000-000000040000}"/>
    <cellStyle name="Normal 3 3" xfId="200" xr:uid="{00000000-0005-0000-0000-000001040000}"/>
    <cellStyle name="Normal 3 3 2" xfId="354" xr:uid="{00000000-0005-0000-0000-000002040000}"/>
    <cellStyle name="Normal 3 3 2 2" xfId="494" xr:uid="{00000000-0005-0000-0000-000003040000}"/>
    <cellStyle name="Normal 3 3 2 2 2" xfId="976" xr:uid="{00000000-0005-0000-0000-000004040000}"/>
    <cellStyle name="Normal 3 3 2 2 3" xfId="2004" xr:uid="{00000000-0005-0000-0000-000005040000}"/>
    <cellStyle name="Normal 3 3 2 2 4" xfId="2164" xr:uid="{00000000-0005-0000-0000-000006040000}"/>
    <cellStyle name="Normal 3 3 2 3" xfId="841" xr:uid="{00000000-0005-0000-0000-000007040000}"/>
    <cellStyle name="Normal 3 3 2 4" xfId="1901" xr:uid="{00000000-0005-0000-0000-000008040000}"/>
    <cellStyle name="Normal 3 3 2 5" xfId="2104" xr:uid="{00000000-0005-0000-0000-000009040000}"/>
    <cellStyle name="Normal 3 3 3" xfId="462" xr:uid="{00000000-0005-0000-0000-00000A040000}"/>
    <cellStyle name="Normal 3 3 3 2" xfId="944" xr:uid="{00000000-0005-0000-0000-00000B040000}"/>
    <cellStyle name="Normal 3 3 3 3" xfId="1973" xr:uid="{00000000-0005-0000-0000-00000C040000}"/>
    <cellStyle name="Normal 3 3 3 4" xfId="2134" xr:uid="{00000000-0005-0000-0000-00000D040000}"/>
    <cellStyle name="Normal 3 3 4" xfId="693" xr:uid="{00000000-0005-0000-0000-00000E040000}"/>
    <cellStyle name="Normal 3 3 5" xfId="1840" xr:uid="{00000000-0005-0000-0000-00000F040000}"/>
    <cellStyle name="Normal 3 3 6" xfId="2074" xr:uid="{00000000-0005-0000-0000-000010040000}"/>
    <cellStyle name="Normal 3 4" xfId="101" xr:uid="{00000000-0005-0000-0000-000011040000}"/>
    <cellStyle name="Normal 38 4" xfId="162" xr:uid="{00000000-0005-0000-0000-000012040000}"/>
    <cellStyle name="Normal 4" xfId="58" xr:uid="{00000000-0005-0000-0000-000013040000}"/>
    <cellStyle name="Normal 4 10" xfId="2051" xr:uid="{00000000-0005-0000-0000-000014040000}"/>
    <cellStyle name="Normal 4 2" xfId="163" xr:uid="{00000000-0005-0000-0000-000015040000}"/>
    <cellStyle name="Normal 4 2 2" xfId="211" xr:uid="{00000000-0005-0000-0000-000016040000}"/>
    <cellStyle name="Normal 4 2 2 2" xfId="356" xr:uid="{00000000-0005-0000-0000-000017040000}"/>
    <cellStyle name="Normal 4 2 2 2 2" xfId="496" xr:uid="{00000000-0005-0000-0000-000018040000}"/>
    <cellStyle name="Normal 4 2 2 2 2 2" xfId="978" xr:uid="{00000000-0005-0000-0000-000019040000}"/>
    <cellStyle name="Normal 4 2 2 2 2 3" xfId="2006" xr:uid="{00000000-0005-0000-0000-00001A040000}"/>
    <cellStyle name="Normal 4 2 2 2 2 4" xfId="2166" xr:uid="{00000000-0005-0000-0000-00001B040000}"/>
    <cellStyle name="Normal 4 2 2 2 3" xfId="843" xr:uid="{00000000-0005-0000-0000-00001C040000}"/>
    <cellStyle name="Normal 4 2 2 2 4" xfId="1903" xr:uid="{00000000-0005-0000-0000-00001D040000}"/>
    <cellStyle name="Normal 4 2 2 2 5" xfId="2106" xr:uid="{00000000-0005-0000-0000-00001E040000}"/>
    <cellStyle name="Normal 4 2 2 3" xfId="465" xr:uid="{00000000-0005-0000-0000-00001F040000}"/>
    <cellStyle name="Normal 4 2 2 3 2" xfId="947" xr:uid="{00000000-0005-0000-0000-000020040000}"/>
    <cellStyle name="Normal 4 2 2 3 3" xfId="1975" xr:uid="{00000000-0005-0000-0000-000021040000}"/>
    <cellStyle name="Normal 4 2 2 3 4" xfId="2136" xr:uid="{00000000-0005-0000-0000-000022040000}"/>
    <cellStyle name="Normal 4 2 2 4" xfId="704" xr:uid="{00000000-0005-0000-0000-000023040000}"/>
    <cellStyle name="Normal 4 2 2 5" xfId="1842" xr:uid="{00000000-0005-0000-0000-000024040000}"/>
    <cellStyle name="Normal 4 2 2 6" xfId="2076" xr:uid="{00000000-0005-0000-0000-000025040000}"/>
    <cellStyle name="Normal 4 2 3" xfId="343" xr:uid="{00000000-0005-0000-0000-000026040000}"/>
    <cellStyle name="Normal 4 2 3 2" xfId="486" xr:uid="{00000000-0005-0000-0000-000027040000}"/>
    <cellStyle name="Normal 4 2 3 2 2" xfId="968" xr:uid="{00000000-0005-0000-0000-000028040000}"/>
    <cellStyle name="Normal 4 2 3 2 3" xfId="1996" xr:uid="{00000000-0005-0000-0000-000029040000}"/>
    <cellStyle name="Normal 4 2 3 2 4" xfId="2156" xr:uid="{00000000-0005-0000-0000-00002A040000}"/>
    <cellStyle name="Normal 4 2 3 3" xfId="830" xr:uid="{00000000-0005-0000-0000-00002B040000}"/>
    <cellStyle name="Normal 4 2 3 4" xfId="1890" xr:uid="{00000000-0005-0000-0000-00002C040000}"/>
    <cellStyle name="Normal 4 2 3 5" xfId="2096" xr:uid="{00000000-0005-0000-0000-00002D040000}"/>
    <cellStyle name="Normal 4 2 4" xfId="454" xr:uid="{00000000-0005-0000-0000-00002E040000}"/>
    <cellStyle name="Normal 4 2 4 2" xfId="936" xr:uid="{00000000-0005-0000-0000-00002F040000}"/>
    <cellStyle name="Normal 4 2 4 3" xfId="1965" xr:uid="{00000000-0005-0000-0000-000030040000}"/>
    <cellStyle name="Normal 4 2 4 4" xfId="2126" xr:uid="{00000000-0005-0000-0000-000031040000}"/>
    <cellStyle name="Normal 4 2 5" xfId="658" xr:uid="{00000000-0005-0000-0000-000032040000}"/>
    <cellStyle name="Normal 4 2 6" xfId="1827" xr:uid="{00000000-0005-0000-0000-000033040000}"/>
    <cellStyle name="Normal 4 2 7" xfId="2066" xr:uid="{00000000-0005-0000-0000-000034040000}"/>
    <cellStyle name="Normal 4 3" xfId="181" xr:uid="{00000000-0005-0000-0000-000035040000}"/>
    <cellStyle name="Normal 4 3 2" xfId="213" xr:uid="{00000000-0005-0000-0000-000036040000}"/>
    <cellStyle name="Normal 4 3 2 2" xfId="358" xr:uid="{00000000-0005-0000-0000-000037040000}"/>
    <cellStyle name="Normal 4 3 2 2 2" xfId="498" xr:uid="{00000000-0005-0000-0000-000038040000}"/>
    <cellStyle name="Normal 4 3 2 2 2 2" xfId="980" xr:uid="{00000000-0005-0000-0000-000039040000}"/>
    <cellStyle name="Normal 4 3 2 2 2 3" xfId="2008" xr:uid="{00000000-0005-0000-0000-00003A040000}"/>
    <cellStyle name="Normal 4 3 2 2 2 4" xfId="2168" xr:uid="{00000000-0005-0000-0000-00003B040000}"/>
    <cellStyle name="Normal 4 3 2 2 3" xfId="845" xr:uid="{00000000-0005-0000-0000-00003C040000}"/>
    <cellStyle name="Normal 4 3 2 2 4" xfId="1905" xr:uid="{00000000-0005-0000-0000-00003D040000}"/>
    <cellStyle name="Normal 4 3 2 2 5" xfId="2108" xr:uid="{00000000-0005-0000-0000-00003E040000}"/>
    <cellStyle name="Normal 4 3 2 3" xfId="467" xr:uid="{00000000-0005-0000-0000-00003F040000}"/>
    <cellStyle name="Normal 4 3 2 3 2" xfId="949" xr:uid="{00000000-0005-0000-0000-000040040000}"/>
    <cellStyle name="Normal 4 3 2 3 3" xfId="1977" xr:uid="{00000000-0005-0000-0000-000041040000}"/>
    <cellStyle name="Normal 4 3 2 3 4" xfId="2138" xr:uid="{00000000-0005-0000-0000-000042040000}"/>
    <cellStyle name="Normal 4 3 2 4" xfId="706" xr:uid="{00000000-0005-0000-0000-000043040000}"/>
    <cellStyle name="Normal 4 3 2 5" xfId="1844" xr:uid="{00000000-0005-0000-0000-000044040000}"/>
    <cellStyle name="Normal 4 3 2 6" xfId="2078" xr:uid="{00000000-0005-0000-0000-000045040000}"/>
    <cellStyle name="Normal 4 3 3" xfId="349" xr:uid="{00000000-0005-0000-0000-000046040000}"/>
    <cellStyle name="Normal 4 3 3 2" xfId="489" xr:uid="{00000000-0005-0000-0000-000047040000}"/>
    <cellStyle name="Normal 4 3 3 2 2" xfId="971" xr:uid="{00000000-0005-0000-0000-000048040000}"/>
    <cellStyle name="Normal 4 3 3 2 3" xfId="1999" xr:uid="{00000000-0005-0000-0000-000049040000}"/>
    <cellStyle name="Normal 4 3 3 2 4" xfId="2159" xr:uid="{00000000-0005-0000-0000-00004A040000}"/>
    <cellStyle name="Normal 4 3 3 3" xfId="836" xr:uid="{00000000-0005-0000-0000-00004B040000}"/>
    <cellStyle name="Normal 4 3 3 4" xfId="1896" xr:uid="{00000000-0005-0000-0000-00004C040000}"/>
    <cellStyle name="Normal 4 3 3 5" xfId="2099" xr:uid="{00000000-0005-0000-0000-00004D040000}"/>
    <cellStyle name="Normal 4 3 4" xfId="457" xr:uid="{00000000-0005-0000-0000-00004E040000}"/>
    <cellStyle name="Normal 4 3 4 2" xfId="939" xr:uid="{00000000-0005-0000-0000-00004F040000}"/>
    <cellStyle name="Normal 4 3 4 3" xfId="1968" xr:uid="{00000000-0005-0000-0000-000050040000}"/>
    <cellStyle name="Normal 4 3 4 4" xfId="2129" xr:uid="{00000000-0005-0000-0000-000051040000}"/>
    <cellStyle name="Normal 4 3 5" xfId="675" xr:uid="{00000000-0005-0000-0000-000052040000}"/>
    <cellStyle name="Normal 4 3 6" xfId="1833" xr:uid="{00000000-0005-0000-0000-000053040000}"/>
    <cellStyle name="Normal 4 3 7" xfId="2069" xr:uid="{00000000-0005-0000-0000-000054040000}"/>
    <cellStyle name="Normal 4 4" xfId="195" xr:uid="{00000000-0005-0000-0000-000055040000}"/>
    <cellStyle name="Normal 4 4 2" xfId="352" xr:uid="{00000000-0005-0000-0000-000056040000}"/>
    <cellStyle name="Normal 4 4 2 2" xfId="492" xr:uid="{00000000-0005-0000-0000-000057040000}"/>
    <cellStyle name="Normal 4 4 2 2 2" xfId="974" xr:uid="{00000000-0005-0000-0000-000058040000}"/>
    <cellStyle name="Normal 4 4 2 2 3" xfId="2002" xr:uid="{00000000-0005-0000-0000-000059040000}"/>
    <cellStyle name="Normal 4 4 2 2 4" xfId="2162" xr:uid="{00000000-0005-0000-0000-00005A040000}"/>
    <cellStyle name="Normal 4 4 2 3" xfId="839" xr:uid="{00000000-0005-0000-0000-00005B040000}"/>
    <cellStyle name="Normal 4 4 2 4" xfId="1899" xr:uid="{00000000-0005-0000-0000-00005C040000}"/>
    <cellStyle name="Normal 4 4 2 5" xfId="2102" xr:uid="{00000000-0005-0000-0000-00005D040000}"/>
    <cellStyle name="Normal 4 4 3" xfId="460" xr:uid="{00000000-0005-0000-0000-00005E040000}"/>
    <cellStyle name="Normal 4 4 3 2" xfId="942" xr:uid="{00000000-0005-0000-0000-00005F040000}"/>
    <cellStyle name="Normal 4 4 3 3" xfId="1971" xr:uid="{00000000-0005-0000-0000-000060040000}"/>
    <cellStyle name="Normal 4 4 3 4" xfId="2132" xr:uid="{00000000-0005-0000-0000-000061040000}"/>
    <cellStyle name="Normal 4 4 4" xfId="688" xr:uid="{00000000-0005-0000-0000-000062040000}"/>
    <cellStyle name="Normal 4 4 5" xfId="1838" xr:uid="{00000000-0005-0000-0000-000063040000}"/>
    <cellStyle name="Normal 4 4 6" xfId="2072" xr:uid="{00000000-0005-0000-0000-000064040000}"/>
    <cellStyle name="Normal 4 5" xfId="100" xr:uid="{00000000-0005-0000-0000-000065040000}"/>
    <cellStyle name="Normal 4 5 2" xfId="340" xr:uid="{00000000-0005-0000-0000-000066040000}"/>
    <cellStyle name="Normal 4 5 2 2" xfId="485" xr:uid="{00000000-0005-0000-0000-000067040000}"/>
    <cellStyle name="Normal 4 5 2 2 2" xfId="967" xr:uid="{00000000-0005-0000-0000-000068040000}"/>
    <cellStyle name="Normal 4 5 2 2 3" xfId="1995" xr:uid="{00000000-0005-0000-0000-000069040000}"/>
    <cellStyle name="Normal 4 5 2 2 4" xfId="2155" xr:uid="{00000000-0005-0000-0000-00006A040000}"/>
    <cellStyle name="Normal 4 5 2 3" xfId="827" xr:uid="{00000000-0005-0000-0000-00006B040000}"/>
    <cellStyle name="Normal 4 5 2 4" xfId="1889" xr:uid="{00000000-0005-0000-0000-00006C040000}"/>
    <cellStyle name="Normal 4 5 2 5" xfId="2095" xr:uid="{00000000-0005-0000-0000-00006D040000}"/>
    <cellStyle name="Normal 4 5 3" xfId="453" xr:uid="{00000000-0005-0000-0000-00006E040000}"/>
    <cellStyle name="Normal 4 5 3 2" xfId="935" xr:uid="{00000000-0005-0000-0000-00006F040000}"/>
    <cellStyle name="Normal 4 5 3 3" xfId="1964" xr:uid="{00000000-0005-0000-0000-000070040000}"/>
    <cellStyle name="Normal 4 5 3 4" xfId="2125" xr:uid="{00000000-0005-0000-0000-000071040000}"/>
    <cellStyle name="Normal 4 5 4" xfId="600" xr:uid="{00000000-0005-0000-0000-000072040000}"/>
    <cellStyle name="Normal 4 5 5" xfId="1810" xr:uid="{00000000-0005-0000-0000-000073040000}"/>
    <cellStyle name="Normal 4 5 6" xfId="2065" xr:uid="{00000000-0005-0000-0000-000074040000}"/>
    <cellStyle name="Normal 4 6" xfId="326" xr:uid="{00000000-0005-0000-0000-000075040000}"/>
    <cellStyle name="Normal 4 6 2" xfId="471" xr:uid="{00000000-0005-0000-0000-000076040000}"/>
    <cellStyle name="Normal 4 6 2 2" xfId="953" xr:uid="{00000000-0005-0000-0000-000077040000}"/>
    <cellStyle name="Normal 4 6 2 3" xfId="1981" xr:uid="{00000000-0005-0000-0000-000078040000}"/>
    <cellStyle name="Normal 4 6 2 4" xfId="2141" xr:uid="{00000000-0005-0000-0000-000079040000}"/>
    <cellStyle name="Normal 4 6 3" xfId="813" xr:uid="{00000000-0005-0000-0000-00007A040000}"/>
    <cellStyle name="Normal 4 6 4" xfId="1875" xr:uid="{00000000-0005-0000-0000-00007B040000}"/>
    <cellStyle name="Normal 4 6 5" xfId="2081" xr:uid="{00000000-0005-0000-0000-00007C040000}"/>
    <cellStyle name="Normal 4 7" xfId="439" xr:uid="{00000000-0005-0000-0000-00007D040000}"/>
    <cellStyle name="Normal 4 7 2" xfId="921" xr:uid="{00000000-0005-0000-0000-00007E040000}"/>
    <cellStyle name="Normal 4 7 3" xfId="1950" xr:uid="{00000000-0005-0000-0000-00007F040000}"/>
    <cellStyle name="Normal 4 7 4" xfId="2111" xr:uid="{00000000-0005-0000-0000-000080040000}"/>
    <cellStyle name="Normal 4 8" xfId="558" xr:uid="{00000000-0005-0000-0000-000081040000}"/>
    <cellStyle name="Normal 4 9" xfId="1786" xr:uid="{00000000-0005-0000-0000-000082040000}"/>
    <cellStyle name="Normal 40" xfId="164" xr:uid="{00000000-0005-0000-0000-000083040000}"/>
    <cellStyle name="Normal 40 2" xfId="165" xr:uid="{00000000-0005-0000-0000-000084040000}"/>
    <cellStyle name="Normal 40 2 2" xfId="166" xr:uid="{00000000-0005-0000-0000-000085040000}"/>
    <cellStyle name="Normal 47" xfId="167" xr:uid="{00000000-0005-0000-0000-000086040000}"/>
    <cellStyle name="Normal 49" xfId="168" xr:uid="{00000000-0005-0000-0000-000087040000}"/>
    <cellStyle name="Normal 5" xfId="103" xr:uid="{00000000-0005-0000-0000-000088040000}"/>
    <cellStyle name="Normal 5 2" xfId="169" xr:uid="{00000000-0005-0000-0000-000089040000}"/>
    <cellStyle name="Normal 5 2 2" xfId="212" xr:uid="{00000000-0005-0000-0000-00008A040000}"/>
    <cellStyle name="Normal 5 2 2 2" xfId="357" xr:uid="{00000000-0005-0000-0000-00008B040000}"/>
    <cellStyle name="Normal 5 2 2 2 2" xfId="497" xr:uid="{00000000-0005-0000-0000-00008C040000}"/>
    <cellStyle name="Normal 5 2 2 2 2 2" xfId="979" xr:uid="{00000000-0005-0000-0000-00008D040000}"/>
    <cellStyle name="Normal 5 2 2 2 2 3" xfId="2007" xr:uid="{00000000-0005-0000-0000-00008E040000}"/>
    <cellStyle name="Normal 5 2 2 2 2 4" xfId="2167" xr:uid="{00000000-0005-0000-0000-00008F040000}"/>
    <cellStyle name="Normal 5 2 2 2 3" xfId="844" xr:uid="{00000000-0005-0000-0000-000090040000}"/>
    <cellStyle name="Normal 5 2 2 2 4" xfId="1904" xr:uid="{00000000-0005-0000-0000-000091040000}"/>
    <cellStyle name="Normal 5 2 2 2 5" xfId="2107" xr:uid="{00000000-0005-0000-0000-000092040000}"/>
    <cellStyle name="Normal 5 2 2 3" xfId="466" xr:uid="{00000000-0005-0000-0000-000093040000}"/>
    <cellStyle name="Normal 5 2 2 3 2" xfId="948" xr:uid="{00000000-0005-0000-0000-000094040000}"/>
    <cellStyle name="Normal 5 2 2 3 3" xfId="1976" xr:uid="{00000000-0005-0000-0000-000095040000}"/>
    <cellStyle name="Normal 5 2 2 3 4" xfId="2137" xr:uid="{00000000-0005-0000-0000-000096040000}"/>
    <cellStyle name="Normal 5 2 2 4" xfId="705" xr:uid="{00000000-0005-0000-0000-000097040000}"/>
    <cellStyle name="Normal 5 2 2 5" xfId="1843" xr:uid="{00000000-0005-0000-0000-000098040000}"/>
    <cellStyle name="Normal 5 2 2 6" xfId="2077" xr:uid="{00000000-0005-0000-0000-000099040000}"/>
    <cellStyle name="Normal 5 2 3" xfId="344" xr:uid="{00000000-0005-0000-0000-00009A040000}"/>
    <cellStyle name="Normal 5 2 3 2" xfId="487" xr:uid="{00000000-0005-0000-0000-00009B040000}"/>
    <cellStyle name="Normal 5 2 3 2 2" xfId="969" xr:uid="{00000000-0005-0000-0000-00009C040000}"/>
    <cellStyle name="Normal 5 2 3 2 3" xfId="1997" xr:uid="{00000000-0005-0000-0000-00009D040000}"/>
    <cellStyle name="Normal 5 2 3 2 4" xfId="2157" xr:uid="{00000000-0005-0000-0000-00009E040000}"/>
    <cellStyle name="Normal 5 2 3 3" xfId="831" xr:uid="{00000000-0005-0000-0000-00009F040000}"/>
    <cellStyle name="Normal 5 2 3 4" xfId="1891" xr:uid="{00000000-0005-0000-0000-0000A0040000}"/>
    <cellStyle name="Normal 5 2 3 5" xfId="2097" xr:uid="{00000000-0005-0000-0000-0000A1040000}"/>
    <cellStyle name="Normal 5 2 4" xfId="455" xr:uid="{00000000-0005-0000-0000-0000A2040000}"/>
    <cellStyle name="Normal 5 2 4 2" xfId="937" xr:uid="{00000000-0005-0000-0000-0000A3040000}"/>
    <cellStyle name="Normal 5 2 4 3" xfId="1966" xr:uid="{00000000-0005-0000-0000-0000A4040000}"/>
    <cellStyle name="Normal 5 2 4 4" xfId="2127" xr:uid="{00000000-0005-0000-0000-0000A5040000}"/>
    <cellStyle name="Normal 5 2 5" xfId="664" xr:uid="{00000000-0005-0000-0000-0000A6040000}"/>
    <cellStyle name="Normal 5 2 6" xfId="1828" xr:uid="{00000000-0005-0000-0000-0000A7040000}"/>
    <cellStyle name="Normal 5 2 7" xfId="2067" xr:uid="{00000000-0005-0000-0000-0000A8040000}"/>
    <cellStyle name="Normal 5 3" xfId="185" xr:uid="{00000000-0005-0000-0000-0000A9040000}"/>
    <cellStyle name="Normal 5 3 2" xfId="214" xr:uid="{00000000-0005-0000-0000-0000AA040000}"/>
    <cellStyle name="Normal 5 3 2 2" xfId="359" xr:uid="{00000000-0005-0000-0000-0000AB040000}"/>
    <cellStyle name="Normal 5 3 2 2 2" xfId="499" xr:uid="{00000000-0005-0000-0000-0000AC040000}"/>
    <cellStyle name="Normal 5 3 2 2 2 2" xfId="981" xr:uid="{00000000-0005-0000-0000-0000AD040000}"/>
    <cellStyle name="Normal 5 3 2 2 2 3" xfId="2009" xr:uid="{00000000-0005-0000-0000-0000AE040000}"/>
    <cellStyle name="Normal 5 3 2 2 2 4" xfId="2169" xr:uid="{00000000-0005-0000-0000-0000AF040000}"/>
    <cellStyle name="Normal 5 3 2 2 3" xfId="846" xr:uid="{00000000-0005-0000-0000-0000B0040000}"/>
    <cellStyle name="Normal 5 3 2 2 4" xfId="1906" xr:uid="{00000000-0005-0000-0000-0000B1040000}"/>
    <cellStyle name="Normal 5 3 2 2 5" xfId="2109" xr:uid="{00000000-0005-0000-0000-0000B2040000}"/>
    <cellStyle name="Normal 5 3 2 3" xfId="468" xr:uid="{00000000-0005-0000-0000-0000B3040000}"/>
    <cellStyle name="Normal 5 3 2 3 2" xfId="950" xr:uid="{00000000-0005-0000-0000-0000B4040000}"/>
    <cellStyle name="Normal 5 3 2 3 3" xfId="1978" xr:uid="{00000000-0005-0000-0000-0000B5040000}"/>
    <cellStyle name="Normal 5 3 2 3 4" xfId="2139" xr:uid="{00000000-0005-0000-0000-0000B6040000}"/>
    <cellStyle name="Normal 5 3 2 4" xfId="707" xr:uid="{00000000-0005-0000-0000-0000B7040000}"/>
    <cellStyle name="Normal 5 3 2 5" xfId="1845" xr:uid="{00000000-0005-0000-0000-0000B8040000}"/>
    <cellStyle name="Normal 5 3 2 6" xfId="2079" xr:uid="{00000000-0005-0000-0000-0000B9040000}"/>
    <cellStyle name="Normal 5 3 3" xfId="350" xr:uid="{00000000-0005-0000-0000-0000BA040000}"/>
    <cellStyle name="Normal 5 3 3 2" xfId="490" xr:uid="{00000000-0005-0000-0000-0000BB040000}"/>
    <cellStyle name="Normal 5 3 3 2 2" xfId="972" xr:uid="{00000000-0005-0000-0000-0000BC040000}"/>
    <cellStyle name="Normal 5 3 3 2 3" xfId="2000" xr:uid="{00000000-0005-0000-0000-0000BD040000}"/>
    <cellStyle name="Normal 5 3 3 2 4" xfId="2160" xr:uid="{00000000-0005-0000-0000-0000BE040000}"/>
    <cellStyle name="Normal 5 3 3 3" xfId="837" xr:uid="{00000000-0005-0000-0000-0000BF040000}"/>
    <cellStyle name="Normal 5 3 3 4" xfId="1897" xr:uid="{00000000-0005-0000-0000-0000C0040000}"/>
    <cellStyle name="Normal 5 3 3 5" xfId="2100" xr:uid="{00000000-0005-0000-0000-0000C1040000}"/>
    <cellStyle name="Normal 5 3 4" xfId="458" xr:uid="{00000000-0005-0000-0000-0000C2040000}"/>
    <cellStyle name="Normal 5 3 4 2" xfId="940" xr:uid="{00000000-0005-0000-0000-0000C3040000}"/>
    <cellStyle name="Normal 5 3 4 3" xfId="1969" xr:uid="{00000000-0005-0000-0000-0000C4040000}"/>
    <cellStyle name="Normal 5 3 4 4" xfId="2130" xr:uid="{00000000-0005-0000-0000-0000C5040000}"/>
    <cellStyle name="Normal 5 3 5" xfId="678" xr:uid="{00000000-0005-0000-0000-0000C6040000}"/>
    <cellStyle name="Normal 5 3 6" xfId="1835" xr:uid="{00000000-0005-0000-0000-0000C7040000}"/>
    <cellStyle name="Normal 5 3 7" xfId="2070" xr:uid="{00000000-0005-0000-0000-0000C8040000}"/>
    <cellStyle name="Normal 5 4" xfId="199" xr:uid="{00000000-0005-0000-0000-0000C9040000}"/>
    <cellStyle name="Normal 5 4 2" xfId="353" xr:uid="{00000000-0005-0000-0000-0000CA040000}"/>
    <cellStyle name="Normal 5 4 2 2" xfId="493" xr:uid="{00000000-0005-0000-0000-0000CB040000}"/>
    <cellStyle name="Normal 5 4 2 2 2" xfId="975" xr:uid="{00000000-0005-0000-0000-0000CC040000}"/>
    <cellStyle name="Normal 5 4 2 2 3" xfId="2003" xr:uid="{00000000-0005-0000-0000-0000CD040000}"/>
    <cellStyle name="Normal 5 4 2 2 4" xfId="2163" xr:uid="{00000000-0005-0000-0000-0000CE040000}"/>
    <cellStyle name="Normal 5 4 2 3" xfId="840" xr:uid="{00000000-0005-0000-0000-0000CF040000}"/>
    <cellStyle name="Normal 5 4 2 4" xfId="1900" xr:uid="{00000000-0005-0000-0000-0000D0040000}"/>
    <cellStyle name="Normal 5 4 2 5" xfId="2103" xr:uid="{00000000-0005-0000-0000-0000D1040000}"/>
    <cellStyle name="Normal 5 4 3" xfId="461" xr:uid="{00000000-0005-0000-0000-0000D2040000}"/>
    <cellStyle name="Normal 5 4 3 2" xfId="943" xr:uid="{00000000-0005-0000-0000-0000D3040000}"/>
    <cellStyle name="Normal 5 4 3 3" xfId="1972" xr:uid="{00000000-0005-0000-0000-0000D4040000}"/>
    <cellStyle name="Normal 5 4 3 4" xfId="2133" xr:uid="{00000000-0005-0000-0000-0000D5040000}"/>
    <cellStyle name="Normal 5 4 4" xfId="692" xr:uid="{00000000-0005-0000-0000-0000D6040000}"/>
    <cellStyle name="Normal 5 4 5" xfId="1839" xr:uid="{00000000-0005-0000-0000-0000D7040000}"/>
    <cellStyle name="Normal 5 4 6" xfId="2073" xr:uid="{00000000-0005-0000-0000-0000D8040000}"/>
    <cellStyle name="Normal 52" xfId="170" xr:uid="{00000000-0005-0000-0000-0000D9040000}"/>
    <cellStyle name="Normal 6" xfId="189" xr:uid="{00000000-0005-0000-0000-0000DA040000}"/>
    <cellStyle name="Normal 7" xfId="203" xr:uid="{00000000-0005-0000-0000-0000DB040000}"/>
    <cellStyle name="Normal 8" xfId="282" xr:uid="{00000000-0005-0000-0000-0000DC040000}"/>
    <cellStyle name="Normal 9" xfId="396" xr:uid="{00000000-0005-0000-0000-0000DD040000}"/>
    <cellStyle name="Normal 9 2" xfId="503" xr:uid="{00000000-0005-0000-0000-0000DE040000}"/>
    <cellStyle name="Normal_الأصلية والمناقلات" xfId="46" xr:uid="{00000000-0005-0000-0000-0000DF040000}"/>
    <cellStyle name="Normal_المبالغ المدورة للسنة المالية 3-2003" xfId="47" xr:uid="{00000000-0005-0000-0000-0000E0040000}"/>
    <cellStyle name="Note" xfId="48" builtinId="10" customBuiltin="1"/>
    <cellStyle name="Note 10" xfId="1280" xr:uid="{00000000-0005-0000-0000-0000E2040000}"/>
    <cellStyle name="Note 11" xfId="1098" xr:uid="{00000000-0005-0000-0000-0000E3040000}"/>
    <cellStyle name="Note 12" xfId="1345" xr:uid="{00000000-0005-0000-0000-0000E4040000}"/>
    <cellStyle name="Note 13" xfId="1321" xr:uid="{00000000-0005-0000-0000-0000E5040000}"/>
    <cellStyle name="Note 14" xfId="1275" xr:uid="{00000000-0005-0000-0000-0000E6040000}"/>
    <cellStyle name="Note 15" xfId="1426" xr:uid="{00000000-0005-0000-0000-0000E7040000}"/>
    <cellStyle name="Note 16" xfId="1507" xr:uid="{00000000-0005-0000-0000-0000E8040000}"/>
    <cellStyle name="Note 17" xfId="1829" xr:uid="{00000000-0005-0000-0000-0000E9040000}"/>
    <cellStyle name="Note 2" xfId="73" xr:uid="{00000000-0005-0000-0000-0000EA040000}"/>
    <cellStyle name="Note 2 2" xfId="182" xr:uid="{00000000-0005-0000-0000-0000EB040000}"/>
    <cellStyle name="Note 2 2 2" xfId="223" xr:uid="{00000000-0005-0000-0000-0000EC040000}"/>
    <cellStyle name="Note 2 2 2 2" xfId="232" xr:uid="{00000000-0005-0000-0000-0000ED040000}"/>
    <cellStyle name="Note 2 2 2 2 2" xfId="267" xr:uid="{00000000-0005-0000-0000-0000EE040000}"/>
    <cellStyle name="Note 2 2 2 2 2 10" xfId="1588" xr:uid="{00000000-0005-0000-0000-0000EF040000}"/>
    <cellStyle name="Note 2 2 2 2 2 11" xfId="1653" xr:uid="{00000000-0005-0000-0000-0000F0040000}"/>
    <cellStyle name="Note 2 2 2 2 2 12" xfId="1707" xr:uid="{00000000-0005-0000-0000-0000F1040000}"/>
    <cellStyle name="Note 2 2 2 2 2 13" xfId="1748" xr:uid="{00000000-0005-0000-0000-0000F2040000}"/>
    <cellStyle name="Note 2 2 2 2 2 14" xfId="1818" xr:uid="{00000000-0005-0000-0000-0000F3040000}"/>
    <cellStyle name="Note 2 2 2 2 2 2" xfId="381" xr:uid="{00000000-0005-0000-0000-0000F4040000}"/>
    <cellStyle name="Note 2 2 2 2 2 2 10" xfId="1728" xr:uid="{00000000-0005-0000-0000-0000F5040000}"/>
    <cellStyle name="Note 2 2 2 2 2 2 11" xfId="1761" xr:uid="{00000000-0005-0000-0000-0000F6040000}"/>
    <cellStyle name="Note 2 2 2 2 2 2 12" xfId="1923" xr:uid="{00000000-0005-0000-0000-0000F7040000}"/>
    <cellStyle name="Note 2 2 2 2 2 2 13" xfId="2031" xr:uid="{00000000-0005-0000-0000-0000F8040000}"/>
    <cellStyle name="Note 2 2 2 2 2 2 2" xfId="507" xr:uid="{00000000-0005-0000-0000-0000F9040000}"/>
    <cellStyle name="Note 2 2 2 2 2 2 3" xfId="626" xr:uid="{00000000-0005-0000-0000-0000FA040000}"/>
    <cellStyle name="Note 2 2 2 2 2 2 4" xfId="1192" xr:uid="{00000000-0005-0000-0000-0000FB040000}"/>
    <cellStyle name="Note 2 2 2 2 2 2 5" xfId="1333" xr:uid="{00000000-0005-0000-0000-0000FC040000}"/>
    <cellStyle name="Note 2 2 2 2 2 2 6" xfId="1468" xr:uid="{00000000-0005-0000-0000-0000FD040000}"/>
    <cellStyle name="Note 2 2 2 2 2 2 7" xfId="1545" xr:uid="{00000000-0005-0000-0000-0000FE040000}"/>
    <cellStyle name="Note 2 2 2 2 2 2 8" xfId="1615" xr:uid="{00000000-0005-0000-0000-0000FF040000}"/>
    <cellStyle name="Note 2 2 2 2 2 2 9" xfId="1676" xr:uid="{00000000-0005-0000-0000-000000050000}"/>
    <cellStyle name="Note 2 2 2 2 2 3" xfId="717" xr:uid="{00000000-0005-0000-0000-000001050000}"/>
    <cellStyle name="Note 2 2 2 2 2 4" xfId="1063" xr:uid="{00000000-0005-0000-0000-000002050000}"/>
    <cellStyle name="Note 2 2 2 2 2 5" xfId="1127" xr:uid="{00000000-0005-0000-0000-000003050000}"/>
    <cellStyle name="Note 2 2 2 2 2 6" xfId="1250" xr:uid="{00000000-0005-0000-0000-000004050000}"/>
    <cellStyle name="Note 2 2 2 2 2 7" xfId="1266" xr:uid="{00000000-0005-0000-0000-000005050000}"/>
    <cellStyle name="Note 2 2 2 2 2 8" xfId="1435" xr:uid="{00000000-0005-0000-0000-000006050000}"/>
    <cellStyle name="Note 2 2 2 2 2 9" xfId="1516" xr:uid="{00000000-0005-0000-0000-000007050000}"/>
    <cellStyle name="Note 2 2 2 2 3" xfId="674" xr:uid="{00000000-0005-0000-0000-000008050000}"/>
    <cellStyle name="Note 2 2 2 2 4" xfId="543" xr:uid="{00000000-0005-0000-0000-000009050000}"/>
    <cellStyle name="Note 2 2 2 2 5" xfId="1853" xr:uid="{00000000-0005-0000-0000-00000A050000}"/>
    <cellStyle name="Note 2 2 2 3" xfId="242" xr:uid="{00000000-0005-0000-0000-00000B050000}"/>
    <cellStyle name="Note 2 2 2 3 2" xfId="277" xr:uid="{00000000-0005-0000-0000-00000C050000}"/>
    <cellStyle name="Note 2 2 2 3 2 10" xfId="1294" xr:uid="{00000000-0005-0000-0000-00000D050000}"/>
    <cellStyle name="Note 2 2 2 3 2 11" xfId="1353" xr:uid="{00000000-0005-0000-0000-00000E050000}"/>
    <cellStyle name="Note 2 2 2 3 2 12" xfId="1129" xr:uid="{00000000-0005-0000-0000-00000F050000}"/>
    <cellStyle name="Note 2 2 2 3 2 13" xfId="1278" xr:uid="{00000000-0005-0000-0000-000010050000}"/>
    <cellStyle name="Note 2 2 2 3 2 14" xfId="1863" xr:uid="{00000000-0005-0000-0000-000011050000}"/>
    <cellStyle name="Note 2 2 2 3 2 2" xfId="391" xr:uid="{00000000-0005-0000-0000-000012050000}"/>
    <cellStyle name="Note 2 2 2 3 2 2 10" xfId="1086" xr:uid="{00000000-0005-0000-0000-000013050000}"/>
    <cellStyle name="Note 2 2 2 3 2 2 11" xfId="907" xr:uid="{00000000-0005-0000-0000-000014050000}"/>
    <cellStyle name="Note 2 2 2 3 2 2 12" xfId="1931" xr:uid="{00000000-0005-0000-0000-000015050000}"/>
    <cellStyle name="Note 2 2 2 3 2 2 13" xfId="2041" xr:uid="{00000000-0005-0000-0000-000016050000}"/>
    <cellStyle name="Note 2 2 2 3 2 2 2" xfId="607" xr:uid="{00000000-0005-0000-0000-000017050000}"/>
    <cellStyle name="Note 2 2 2 3 2 2 3" xfId="544" xr:uid="{00000000-0005-0000-0000-000018050000}"/>
    <cellStyle name="Note 2 2 2 3 2 2 4" xfId="1202" xr:uid="{00000000-0005-0000-0000-000019050000}"/>
    <cellStyle name="Note 2 2 2 3 2 2 5" xfId="1283" xr:uid="{00000000-0005-0000-0000-00001A050000}"/>
    <cellStyle name="Note 2 2 2 3 2 2 6" xfId="584" xr:uid="{00000000-0005-0000-0000-00001B050000}"/>
    <cellStyle name="Note 2 2 2 3 2 2 7" xfId="649" xr:uid="{00000000-0005-0000-0000-00001C050000}"/>
    <cellStyle name="Note 2 2 2 3 2 2 8" xfId="892" xr:uid="{00000000-0005-0000-0000-00001D050000}"/>
    <cellStyle name="Note 2 2 2 3 2 2 9" xfId="1335" xr:uid="{00000000-0005-0000-0000-00001E050000}"/>
    <cellStyle name="Note 2 2 2 3 2 3" xfId="794" xr:uid="{00000000-0005-0000-0000-00001F050000}"/>
    <cellStyle name="Note 2 2 2 3 2 4" xfId="1070" xr:uid="{00000000-0005-0000-0000-000020050000}"/>
    <cellStyle name="Note 2 2 2 3 2 5" xfId="535" xr:uid="{00000000-0005-0000-0000-000021050000}"/>
    <cellStyle name="Note 2 2 2 3 2 6" xfId="1168" xr:uid="{00000000-0005-0000-0000-000022050000}"/>
    <cellStyle name="Note 2 2 2 3 2 7" xfId="1119" xr:uid="{00000000-0005-0000-0000-000023050000}"/>
    <cellStyle name="Note 2 2 2 3 2 8" xfId="1242" xr:uid="{00000000-0005-0000-0000-000024050000}"/>
    <cellStyle name="Note 2 2 2 3 2 9" xfId="1233" xr:uid="{00000000-0005-0000-0000-000025050000}"/>
    <cellStyle name="Note 2 2 2 3 3" xfId="1137" xr:uid="{00000000-0005-0000-0000-000026050000}"/>
    <cellStyle name="Note 2 2 2 3 4" xfId="1089" xr:uid="{00000000-0005-0000-0000-000027050000}"/>
    <cellStyle name="Note 2 2 2 3 5" xfId="1823" xr:uid="{00000000-0005-0000-0000-000028050000}"/>
    <cellStyle name="Note 2 2 2 4" xfId="262" xr:uid="{00000000-0005-0000-0000-000029050000}"/>
    <cellStyle name="Note 2 2 2 4 10" xfId="1358" xr:uid="{00000000-0005-0000-0000-00002A050000}"/>
    <cellStyle name="Note 2 2 2 4 11" xfId="1244" xr:uid="{00000000-0005-0000-0000-00002B050000}"/>
    <cellStyle name="Note 2 2 2 4 12" xfId="681" xr:uid="{00000000-0005-0000-0000-00002C050000}"/>
    <cellStyle name="Note 2 2 2 4 13" xfId="509" xr:uid="{00000000-0005-0000-0000-00002D050000}"/>
    <cellStyle name="Note 2 2 2 4 14" xfId="1819" xr:uid="{00000000-0005-0000-0000-00002E050000}"/>
    <cellStyle name="Note 2 2 2 4 2" xfId="376" xr:uid="{00000000-0005-0000-0000-00002F050000}"/>
    <cellStyle name="Note 2 2 2 4 2 10" xfId="1081" xr:uid="{00000000-0005-0000-0000-000030050000}"/>
    <cellStyle name="Note 2 2 2 4 2 11" xfId="1109" xr:uid="{00000000-0005-0000-0000-000031050000}"/>
    <cellStyle name="Note 2 2 2 4 2 12" xfId="1919" xr:uid="{00000000-0005-0000-0000-000032050000}"/>
    <cellStyle name="Note 2 2 2 4 2 13" xfId="2026" xr:uid="{00000000-0005-0000-0000-000033050000}"/>
    <cellStyle name="Note 2 2 2 4 2 2" xfId="997" xr:uid="{00000000-0005-0000-0000-000034050000}"/>
    <cellStyle name="Note 2 2 2 4 2 3" xfId="574" xr:uid="{00000000-0005-0000-0000-000035050000}"/>
    <cellStyle name="Note 2 2 2 4 2 4" xfId="1187" xr:uid="{00000000-0005-0000-0000-000036050000}"/>
    <cellStyle name="Note 2 2 2 4 2 5" xfId="1075" xr:uid="{00000000-0005-0000-0000-000037050000}"/>
    <cellStyle name="Note 2 2 2 4 2 6" xfId="1265" xr:uid="{00000000-0005-0000-0000-000038050000}"/>
    <cellStyle name="Note 2 2 2 4 2 7" xfId="1307" xr:uid="{00000000-0005-0000-0000-000039050000}"/>
    <cellStyle name="Note 2 2 2 4 2 8" xfId="1338" xr:uid="{00000000-0005-0000-0000-00003A050000}"/>
    <cellStyle name="Note 2 2 2 4 2 9" xfId="1156" xr:uid="{00000000-0005-0000-0000-00003B050000}"/>
    <cellStyle name="Note 2 2 2 4 3" xfId="768" xr:uid="{00000000-0005-0000-0000-00003C050000}"/>
    <cellStyle name="Note 2 2 2 4 4" xfId="651" xr:uid="{00000000-0005-0000-0000-00003D050000}"/>
    <cellStyle name="Note 2 2 2 4 5" xfId="565" xr:uid="{00000000-0005-0000-0000-00003E050000}"/>
    <cellStyle name="Note 2 2 2 4 6" xfId="1237" xr:uid="{00000000-0005-0000-0000-00003F050000}"/>
    <cellStyle name="Note 2 2 2 4 7" xfId="759" xr:uid="{00000000-0005-0000-0000-000040050000}"/>
    <cellStyle name="Note 2 2 2 4 8" xfId="1326" xr:uid="{00000000-0005-0000-0000-000041050000}"/>
    <cellStyle name="Note 2 2 2 4 9" xfId="1173" xr:uid="{00000000-0005-0000-0000-000042050000}"/>
    <cellStyle name="Note 2 2 2 5" xfId="917" xr:uid="{00000000-0005-0000-0000-000043050000}"/>
    <cellStyle name="Note 2 2 2 6" xfId="1077" xr:uid="{00000000-0005-0000-0000-000044050000}"/>
    <cellStyle name="Note 2 2 2 7" xfId="1856" xr:uid="{00000000-0005-0000-0000-000045050000}"/>
    <cellStyle name="Note 2 2 3" xfId="222" xr:uid="{00000000-0005-0000-0000-000046050000}"/>
    <cellStyle name="Note 2 2 3 2" xfId="241" xr:uid="{00000000-0005-0000-0000-000047050000}"/>
    <cellStyle name="Note 2 2 3 2 2" xfId="276" xr:uid="{00000000-0005-0000-0000-000048050000}"/>
    <cellStyle name="Note 2 2 3 2 2 10" xfId="1107" xr:uid="{00000000-0005-0000-0000-000049050000}"/>
    <cellStyle name="Note 2 2 3 2 2 11" xfId="1276" xr:uid="{00000000-0005-0000-0000-00004A050000}"/>
    <cellStyle name="Note 2 2 3 2 2 12" xfId="1404" xr:uid="{00000000-0005-0000-0000-00004B050000}"/>
    <cellStyle name="Note 2 2 3 2 2 13" xfId="1486" xr:uid="{00000000-0005-0000-0000-00004C050000}"/>
    <cellStyle name="Note 2 2 3 2 2 14" xfId="1937" xr:uid="{00000000-0005-0000-0000-00004D050000}"/>
    <cellStyle name="Note 2 2 3 2 2 2" xfId="390" xr:uid="{00000000-0005-0000-0000-00004E050000}"/>
    <cellStyle name="Note 2 2 3 2 2 2 10" xfId="885" xr:uid="{00000000-0005-0000-0000-00004F050000}"/>
    <cellStyle name="Note 2 2 3 2 2 2 11" xfId="1302" xr:uid="{00000000-0005-0000-0000-000050050000}"/>
    <cellStyle name="Note 2 2 3 2 2 2 12" xfId="1930" xr:uid="{00000000-0005-0000-0000-000051050000}"/>
    <cellStyle name="Note 2 2 3 2 2 2 13" xfId="2040" xr:uid="{00000000-0005-0000-0000-000052050000}"/>
    <cellStyle name="Note 2 2 3 2 2 2 2" xfId="722" xr:uid="{00000000-0005-0000-0000-000053050000}"/>
    <cellStyle name="Note 2 2 3 2 2 2 3" xfId="680" xr:uid="{00000000-0005-0000-0000-000054050000}"/>
    <cellStyle name="Note 2 2 3 2 2 2 4" xfId="1201" xr:uid="{00000000-0005-0000-0000-000055050000}"/>
    <cellStyle name="Note 2 2 3 2 2 2 5" xfId="1282" xr:uid="{00000000-0005-0000-0000-000056050000}"/>
    <cellStyle name="Note 2 2 3 2 2 2 6" xfId="1100" xr:uid="{00000000-0005-0000-0000-000057050000}"/>
    <cellStyle name="Note 2 2 3 2 2 2 7" xfId="1395" xr:uid="{00000000-0005-0000-0000-000058050000}"/>
    <cellStyle name="Note 2 2 3 2 2 2 8" xfId="542" xr:uid="{00000000-0005-0000-0000-000059050000}"/>
    <cellStyle name="Note 2 2 3 2 2 2 9" xfId="636" xr:uid="{00000000-0005-0000-0000-00005A050000}"/>
    <cellStyle name="Note 2 2 3 2 2 3" xfId="903" xr:uid="{00000000-0005-0000-0000-00005B050000}"/>
    <cellStyle name="Note 2 2 3 2 2 4" xfId="1024" xr:uid="{00000000-0005-0000-0000-00005C050000}"/>
    <cellStyle name="Note 2 2 3 2 2 5" xfId="672" xr:uid="{00000000-0005-0000-0000-00005D050000}"/>
    <cellStyle name="Note 2 2 3 2 2 6" xfId="1216" xr:uid="{00000000-0005-0000-0000-00005E050000}"/>
    <cellStyle name="Note 2 2 3 2 2 7" xfId="1298" xr:uid="{00000000-0005-0000-0000-00005F050000}"/>
    <cellStyle name="Note 2 2 3 2 2 8" xfId="806" xr:uid="{00000000-0005-0000-0000-000060050000}"/>
    <cellStyle name="Note 2 2 3 2 2 9" xfId="1148" xr:uid="{00000000-0005-0000-0000-000061050000}"/>
    <cellStyle name="Note 2 2 3 2 3" xfId="1139" xr:uid="{00000000-0005-0000-0000-000062050000}"/>
    <cellStyle name="Note 2 2 3 2 4" xfId="610" xr:uid="{00000000-0005-0000-0000-000063050000}"/>
    <cellStyle name="Note 2 2 3 2 5" xfId="1870" xr:uid="{00000000-0005-0000-0000-000064050000}"/>
    <cellStyle name="Note 2 2 3 3" xfId="258" xr:uid="{00000000-0005-0000-0000-000065050000}"/>
    <cellStyle name="Note 2 2 3 3 10" xfId="1174" xr:uid="{00000000-0005-0000-0000-000066050000}"/>
    <cellStyle name="Note 2 2 3 3 11" xfId="1181" xr:uid="{00000000-0005-0000-0000-000067050000}"/>
    <cellStyle name="Note 2 2 3 3 12" xfId="1462" xr:uid="{00000000-0005-0000-0000-000068050000}"/>
    <cellStyle name="Note 2 2 3 3 13" xfId="1541" xr:uid="{00000000-0005-0000-0000-000069050000}"/>
    <cellStyle name="Note 2 2 3 3 14" xfId="1800" xr:uid="{00000000-0005-0000-0000-00006A050000}"/>
    <cellStyle name="Note 2 2 3 3 2" xfId="372" xr:uid="{00000000-0005-0000-0000-00006B050000}"/>
    <cellStyle name="Note 2 2 3 3 2 10" xfId="1135" xr:uid="{00000000-0005-0000-0000-00006C050000}"/>
    <cellStyle name="Note 2 2 3 3 2 11" xfId="1384" xr:uid="{00000000-0005-0000-0000-00006D050000}"/>
    <cellStyle name="Note 2 2 3 3 2 12" xfId="1916" xr:uid="{00000000-0005-0000-0000-00006E050000}"/>
    <cellStyle name="Note 2 2 3 3 2 13" xfId="2022" xr:uid="{00000000-0005-0000-0000-00006F050000}"/>
    <cellStyle name="Note 2 2 3 3 2 2" xfId="545" xr:uid="{00000000-0005-0000-0000-000070050000}"/>
    <cellStyle name="Note 2 2 3 3 2 3" xfId="773" xr:uid="{00000000-0005-0000-0000-000071050000}"/>
    <cellStyle name="Note 2 2 3 3 2 4" xfId="653" xr:uid="{00000000-0005-0000-0000-000072050000}"/>
    <cellStyle name="Note 2 2 3 3 2 5" xfId="1322" xr:uid="{00000000-0005-0000-0000-000073050000}"/>
    <cellStyle name="Note 2 2 3 3 2 6" xfId="1295" xr:uid="{00000000-0005-0000-0000-000074050000}"/>
    <cellStyle name="Note 2 2 3 3 2 7" xfId="619" xr:uid="{00000000-0005-0000-0000-000075050000}"/>
    <cellStyle name="Note 2 2 3 3 2 8" xfId="511" xr:uid="{00000000-0005-0000-0000-000076050000}"/>
    <cellStyle name="Note 2 2 3 3 2 9" xfId="1279" xr:uid="{00000000-0005-0000-0000-000077050000}"/>
    <cellStyle name="Note 2 2 3 3 3" xfId="712" xr:uid="{00000000-0005-0000-0000-000078050000}"/>
    <cellStyle name="Note 2 2 3 3 4" xfId="685" xr:uid="{00000000-0005-0000-0000-000079050000}"/>
    <cellStyle name="Note 2 2 3 3 5" xfId="554" xr:uid="{00000000-0005-0000-0000-00007A050000}"/>
    <cellStyle name="Note 2 2 3 3 6" xfId="1312" xr:uid="{00000000-0005-0000-0000-00007B050000}"/>
    <cellStyle name="Note 2 2 3 3 7" xfId="1300" xr:uid="{00000000-0005-0000-0000-00007C050000}"/>
    <cellStyle name="Note 2 2 3 3 8" xfId="772" xr:uid="{00000000-0005-0000-0000-00007D050000}"/>
    <cellStyle name="Note 2 2 3 3 9" xfId="809" xr:uid="{00000000-0005-0000-0000-00007E050000}"/>
    <cellStyle name="Note 2 2 3 4" xfId="1000" xr:uid="{00000000-0005-0000-0000-00007F050000}"/>
    <cellStyle name="Note 2 2 3 5" xfId="643" xr:uid="{00000000-0005-0000-0000-000080050000}"/>
    <cellStyle name="Note 2 2 3 6" xfId="1915" xr:uid="{00000000-0005-0000-0000-000081050000}"/>
    <cellStyle name="Note 2 2 4" xfId="228" xr:uid="{00000000-0005-0000-0000-000082050000}"/>
    <cellStyle name="Note 2 2 4 2" xfId="259" xr:uid="{00000000-0005-0000-0000-000083050000}"/>
    <cellStyle name="Note 2 2 4 2 10" xfId="1640" xr:uid="{00000000-0005-0000-0000-000084050000}"/>
    <cellStyle name="Note 2 2 4 2 11" xfId="1697" xr:uid="{00000000-0005-0000-0000-000085050000}"/>
    <cellStyle name="Note 2 2 4 2 12" xfId="1741" xr:uid="{00000000-0005-0000-0000-000086050000}"/>
    <cellStyle name="Note 2 2 4 2 13" xfId="1766" xr:uid="{00000000-0005-0000-0000-000087050000}"/>
    <cellStyle name="Note 2 2 4 2 14" xfId="1780" xr:uid="{00000000-0005-0000-0000-000088050000}"/>
    <cellStyle name="Note 2 2 4 2 2" xfId="373" xr:uid="{00000000-0005-0000-0000-000089050000}"/>
    <cellStyle name="Note 2 2 4 2 2 10" xfId="1185" xr:uid="{00000000-0005-0000-0000-00008A050000}"/>
    <cellStyle name="Note 2 2 4 2 2 11" xfId="1231" xr:uid="{00000000-0005-0000-0000-00008B050000}"/>
    <cellStyle name="Note 2 2 4 2 2 12" xfId="1917" xr:uid="{00000000-0005-0000-0000-00008C050000}"/>
    <cellStyle name="Note 2 2 4 2 2 13" xfId="2023" xr:uid="{00000000-0005-0000-0000-00008D050000}"/>
    <cellStyle name="Note 2 2 4 2 2 2" xfId="690" xr:uid="{00000000-0005-0000-0000-00008E050000}"/>
    <cellStyle name="Note 2 2 4 2 2 3" xfId="751" xr:uid="{00000000-0005-0000-0000-00008F050000}"/>
    <cellStyle name="Note 2 2 4 2 2 4" xfId="552" xr:uid="{00000000-0005-0000-0000-000090050000}"/>
    <cellStyle name="Note 2 2 4 2 2 5" xfId="1385" xr:uid="{00000000-0005-0000-0000-000091050000}"/>
    <cellStyle name="Note 2 2 4 2 2 6" xfId="1162" xr:uid="{00000000-0005-0000-0000-000092050000}"/>
    <cellStyle name="Note 2 2 4 2 2 7" xfId="1337" xr:uid="{00000000-0005-0000-0000-000093050000}"/>
    <cellStyle name="Note 2 2 4 2 2 8" xfId="534" xr:uid="{00000000-0005-0000-0000-000094050000}"/>
    <cellStyle name="Note 2 2 4 2 2 9" xfId="811" xr:uid="{00000000-0005-0000-0000-000095050000}"/>
    <cellStyle name="Note 2 2 4 2 3" xfId="865" xr:uid="{00000000-0005-0000-0000-000096050000}"/>
    <cellStyle name="Note 2 2 4 2 4" xfId="1003" xr:uid="{00000000-0005-0000-0000-000097050000}"/>
    <cellStyle name="Note 2 2 4 2 5" xfId="564" xr:uid="{00000000-0005-0000-0000-000098050000}"/>
    <cellStyle name="Note 2 2 4 2 6" xfId="644" xr:uid="{00000000-0005-0000-0000-000099050000}"/>
    <cellStyle name="Note 2 2 4 2 7" xfId="1417" xr:uid="{00000000-0005-0000-0000-00009A050000}"/>
    <cellStyle name="Note 2 2 4 2 8" xfId="1499" xr:uid="{00000000-0005-0000-0000-00009B050000}"/>
    <cellStyle name="Note 2 2 4 2 9" xfId="1573" xr:uid="{00000000-0005-0000-0000-00009C050000}"/>
    <cellStyle name="Note 2 2 4 3" xfId="604" xr:uid="{00000000-0005-0000-0000-00009D050000}"/>
    <cellStyle name="Note 2 2 4 4" xfId="699" xr:uid="{00000000-0005-0000-0000-00009E050000}"/>
    <cellStyle name="Note 2 2 4 5" xfId="1920" xr:uid="{00000000-0005-0000-0000-00009F050000}"/>
    <cellStyle name="Note 2 2 5" xfId="247" xr:uid="{00000000-0005-0000-0000-0000A0050000}"/>
    <cellStyle name="Note 2 2 5 10" xfId="1428" xr:uid="{00000000-0005-0000-0000-0000A1050000}"/>
    <cellStyle name="Note 2 2 5 11" xfId="1509" xr:uid="{00000000-0005-0000-0000-0000A2050000}"/>
    <cellStyle name="Note 2 2 5 12" xfId="1581" xr:uid="{00000000-0005-0000-0000-0000A3050000}"/>
    <cellStyle name="Note 2 2 5 13" xfId="1647" xr:uid="{00000000-0005-0000-0000-0000A4050000}"/>
    <cellStyle name="Note 2 2 5 14" xfId="1822" xr:uid="{00000000-0005-0000-0000-0000A5050000}"/>
    <cellStyle name="Note 2 2 5 2" xfId="361" xr:uid="{00000000-0005-0000-0000-0000A6050000}"/>
    <cellStyle name="Note 2 2 5 2 10" xfId="1493" xr:uid="{00000000-0005-0000-0000-0000A7050000}"/>
    <cellStyle name="Note 2 2 5 2 11" xfId="1567" xr:uid="{00000000-0005-0000-0000-0000A8050000}"/>
    <cellStyle name="Note 2 2 5 2 12" xfId="1908" xr:uid="{00000000-0005-0000-0000-0000A9050000}"/>
    <cellStyle name="Note 2 2 5 2 13" xfId="2011" xr:uid="{00000000-0005-0000-0000-0000AA050000}"/>
    <cellStyle name="Note 2 2 5 2 2" xfId="638" xr:uid="{00000000-0005-0000-0000-0000AB050000}"/>
    <cellStyle name="Note 2 2 5 2 3" xfId="733" xr:uid="{00000000-0005-0000-0000-0000AC050000}"/>
    <cellStyle name="Note 2 2 5 2 4" xfId="703" xr:uid="{00000000-0005-0000-0000-0000AD050000}"/>
    <cellStyle name="Note 2 2 5 2 5" xfId="608" xr:uid="{00000000-0005-0000-0000-0000AE050000}"/>
    <cellStyle name="Note 2 2 5 2 6" xfId="1370" xr:uid="{00000000-0005-0000-0000-0000AF050000}"/>
    <cellStyle name="Note 2 2 5 2 7" xfId="1213" xr:uid="{00000000-0005-0000-0000-0000B0050000}"/>
    <cellStyle name="Note 2 2 5 2 8" xfId="1286" xr:uid="{00000000-0005-0000-0000-0000B1050000}"/>
    <cellStyle name="Note 2 2 5 2 9" xfId="1411" xr:uid="{00000000-0005-0000-0000-0000B2050000}"/>
    <cellStyle name="Note 2 2 5 3" xfId="635" xr:uid="{00000000-0005-0000-0000-0000B3050000}"/>
    <cellStyle name="Note 2 2 5 4" xfId="567" xr:uid="{00000000-0005-0000-0000-0000B4050000}"/>
    <cellStyle name="Note 2 2 5 5" xfId="646" xr:uid="{00000000-0005-0000-0000-0000B5050000}"/>
    <cellStyle name="Note 2 2 5 6" xfId="1247" xr:uid="{00000000-0005-0000-0000-0000B6050000}"/>
    <cellStyle name="Note 2 2 5 7" xfId="1232" xr:uid="{00000000-0005-0000-0000-0000B7050000}"/>
    <cellStyle name="Note 2 2 5 8" xfId="560" xr:uid="{00000000-0005-0000-0000-0000B8050000}"/>
    <cellStyle name="Note 2 2 5 9" xfId="1041" xr:uid="{00000000-0005-0000-0000-0000B9050000}"/>
    <cellStyle name="Note 2 2 6" xfId="588" xr:uid="{00000000-0005-0000-0000-0000BA050000}"/>
    <cellStyle name="Note 2 2 7" xfId="1053" xr:uid="{00000000-0005-0000-0000-0000BB050000}"/>
    <cellStyle name="Note 2 2 8" xfId="1831" xr:uid="{00000000-0005-0000-0000-0000BC050000}"/>
    <cellStyle name="Note 2 3" xfId="171" xr:uid="{00000000-0005-0000-0000-0000BD050000}"/>
    <cellStyle name="Note 2 3 10" xfId="1665" xr:uid="{00000000-0005-0000-0000-0000BE050000}"/>
    <cellStyle name="Note 2 3 11" xfId="1718" xr:uid="{00000000-0005-0000-0000-0000BF050000}"/>
    <cellStyle name="Note 2 3 12" xfId="1753" xr:uid="{00000000-0005-0000-0000-0000C0050000}"/>
    <cellStyle name="Note 2 3 13" xfId="1768" xr:uid="{00000000-0005-0000-0000-0000C1050000}"/>
    <cellStyle name="Note 2 3 14" xfId="1811" xr:uid="{00000000-0005-0000-0000-0000C2050000}"/>
    <cellStyle name="Note 2 3 2" xfId="345" xr:uid="{00000000-0005-0000-0000-0000C3050000}"/>
    <cellStyle name="Note 2 3 2 10" xfId="771" xr:uid="{00000000-0005-0000-0000-0000C4050000}"/>
    <cellStyle name="Note 2 3 2 11" xfId="872" xr:uid="{00000000-0005-0000-0000-0000C5050000}"/>
    <cellStyle name="Note 2 3 2 12" xfId="1892" xr:uid="{00000000-0005-0000-0000-0000C6050000}"/>
    <cellStyle name="Note 2 3 2 13" xfId="1771" xr:uid="{00000000-0005-0000-0000-0000C7050000}"/>
    <cellStyle name="Note 2 3 2 2" xfId="1034" xr:uid="{00000000-0005-0000-0000-0000C8050000}"/>
    <cellStyle name="Note 2 3 2 3" xfId="1101" xr:uid="{00000000-0005-0000-0000-0000C9050000}"/>
    <cellStyle name="Note 2 3 2 4" xfId="513" xr:uid="{00000000-0005-0000-0000-0000CA050000}"/>
    <cellStyle name="Note 2 3 2 5" xfId="1382" xr:uid="{00000000-0005-0000-0000-0000CB050000}"/>
    <cellStyle name="Note 2 3 2 6" xfId="1057" xr:uid="{00000000-0005-0000-0000-0000CC050000}"/>
    <cellStyle name="Note 2 3 2 7" xfId="1067" xr:uid="{00000000-0005-0000-0000-0000CD050000}"/>
    <cellStyle name="Note 2 3 2 8" xfId="718" xr:uid="{00000000-0005-0000-0000-0000CE050000}"/>
    <cellStyle name="Note 2 3 2 9" xfId="1325" xr:uid="{00000000-0005-0000-0000-0000CF050000}"/>
    <cellStyle name="Note 2 3 3" xfId="910" xr:uid="{00000000-0005-0000-0000-0000D0050000}"/>
    <cellStyle name="Note 2 3 4" xfId="782" xr:uid="{00000000-0005-0000-0000-0000D1050000}"/>
    <cellStyle name="Note 2 3 5" xfId="779" xr:uid="{00000000-0005-0000-0000-0000D2050000}"/>
    <cellStyle name="Note 2 3 6" xfId="592" xr:uid="{00000000-0005-0000-0000-0000D3050000}"/>
    <cellStyle name="Note 2 3 7" xfId="1448" xr:uid="{00000000-0005-0000-0000-0000D4050000}"/>
    <cellStyle name="Note 2 3 8" xfId="1529" xr:uid="{00000000-0005-0000-0000-0000D5050000}"/>
    <cellStyle name="Note 2 3 9" xfId="1601" xr:uid="{00000000-0005-0000-0000-0000D6050000}"/>
    <cellStyle name="Note 2 4" xfId="327" xr:uid="{00000000-0005-0000-0000-0000D7050000}"/>
    <cellStyle name="Note 2 4 2" xfId="472" xr:uid="{00000000-0005-0000-0000-0000D8050000}"/>
    <cellStyle name="Note 2 4 2 2" xfId="954" xr:uid="{00000000-0005-0000-0000-0000D9050000}"/>
    <cellStyle name="Note 2 4 2 3" xfId="1982" xr:uid="{00000000-0005-0000-0000-0000DA050000}"/>
    <cellStyle name="Note 2 4 2 4" xfId="2142" xr:uid="{00000000-0005-0000-0000-0000DB050000}"/>
    <cellStyle name="Note 2 4 3" xfId="814" xr:uid="{00000000-0005-0000-0000-0000DC050000}"/>
    <cellStyle name="Note 2 4 4" xfId="1876" xr:uid="{00000000-0005-0000-0000-0000DD050000}"/>
    <cellStyle name="Note 2 4 5" xfId="2082" xr:uid="{00000000-0005-0000-0000-0000DE050000}"/>
    <cellStyle name="Note 2 5" xfId="440" xr:uid="{00000000-0005-0000-0000-0000DF050000}"/>
    <cellStyle name="Note 2 5 2" xfId="922" xr:uid="{00000000-0005-0000-0000-0000E0050000}"/>
    <cellStyle name="Note 2 5 3" xfId="1951" xr:uid="{00000000-0005-0000-0000-0000E1050000}"/>
    <cellStyle name="Note 2 5 4" xfId="2112" xr:uid="{00000000-0005-0000-0000-0000E2050000}"/>
    <cellStyle name="Note 2 6" xfId="573" xr:uid="{00000000-0005-0000-0000-0000E3050000}"/>
    <cellStyle name="Note 2 7" xfId="1790" xr:uid="{00000000-0005-0000-0000-0000E4050000}"/>
    <cellStyle name="Note 2 8" xfId="2052" xr:uid="{00000000-0005-0000-0000-0000E5050000}"/>
    <cellStyle name="Note 3" xfId="172" xr:uid="{00000000-0005-0000-0000-0000E6050000}"/>
    <cellStyle name="Note 3 2" xfId="186" xr:uid="{00000000-0005-0000-0000-0000E7050000}"/>
    <cellStyle name="Note 3 2 2" xfId="215" xr:uid="{00000000-0005-0000-0000-0000E8050000}"/>
    <cellStyle name="Note 3 2 2 2" xfId="360" xr:uid="{00000000-0005-0000-0000-0000E9050000}"/>
    <cellStyle name="Note 3 2 2 2 2" xfId="500" xr:uid="{00000000-0005-0000-0000-0000EA050000}"/>
    <cellStyle name="Note 3 2 2 2 2 2" xfId="982" xr:uid="{00000000-0005-0000-0000-0000EB050000}"/>
    <cellStyle name="Note 3 2 2 2 2 3" xfId="2010" xr:uid="{00000000-0005-0000-0000-0000EC050000}"/>
    <cellStyle name="Note 3 2 2 2 2 4" xfId="2170" xr:uid="{00000000-0005-0000-0000-0000ED050000}"/>
    <cellStyle name="Note 3 2 2 2 3" xfId="847" xr:uid="{00000000-0005-0000-0000-0000EE050000}"/>
    <cellStyle name="Note 3 2 2 2 4" xfId="1907" xr:uid="{00000000-0005-0000-0000-0000EF050000}"/>
    <cellStyle name="Note 3 2 2 2 5" xfId="2110" xr:uid="{00000000-0005-0000-0000-0000F0050000}"/>
    <cellStyle name="Note 3 2 2 3" xfId="469" xr:uid="{00000000-0005-0000-0000-0000F1050000}"/>
    <cellStyle name="Note 3 2 2 3 2" xfId="951" xr:uid="{00000000-0005-0000-0000-0000F2050000}"/>
    <cellStyle name="Note 3 2 2 3 3" xfId="1979" xr:uid="{00000000-0005-0000-0000-0000F3050000}"/>
    <cellStyle name="Note 3 2 2 3 4" xfId="2140" xr:uid="{00000000-0005-0000-0000-0000F4050000}"/>
    <cellStyle name="Note 3 2 2 4" xfId="708" xr:uid="{00000000-0005-0000-0000-0000F5050000}"/>
    <cellStyle name="Note 3 2 2 5" xfId="1846" xr:uid="{00000000-0005-0000-0000-0000F6050000}"/>
    <cellStyle name="Note 3 2 2 6" xfId="2080" xr:uid="{00000000-0005-0000-0000-0000F7050000}"/>
    <cellStyle name="Note 3 2 3" xfId="351" xr:uid="{00000000-0005-0000-0000-0000F8050000}"/>
    <cellStyle name="Note 3 2 3 2" xfId="491" xr:uid="{00000000-0005-0000-0000-0000F9050000}"/>
    <cellStyle name="Note 3 2 3 2 2" xfId="973" xr:uid="{00000000-0005-0000-0000-0000FA050000}"/>
    <cellStyle name="Note 3 2 3 2 3" xfId="2001" xr:uid="{00000000-0005-0000-0000-0000FB050000}"/>
    <cellStyle name="Note 3 2 3 2 4" xfId="2161" xr:uid="{00000000-0005-0000-0000-0000FC050000}"/>
    <cellStyle name="Note 3 2 3 3" xfId="838" xr:uid="{00000000-0005-0000-0000-0000FD050000}"/>
    <cellStyle name="Note 3 2 3 4" xfId="1898" xr:uid="{00000000-0005-0000-0000-0000FE050000}"/>
    <cellStyle name="Note 3 2 3 5" xfId="2101" xr:uid="{00000000-0005-0000-0000-0000FF050000}"/>
    <cellStyle name="Note 3 2 4" xfId="459" xr:uid="{00000000-0005-0000-0000-000000060000}"/>
    <cellStyle name="Note 3 2 4 2" xfId="941" xr:uid="{00000000-0005-0000-0000-000001060000}"/>
    <cellStyle name="Note 3 2 4 3" xfId="1970" xr:uid="{00000000-0005-0000-0000-000002060000}"/>
    <cellStyle name="Note 3 2 4 4" xfId="2131" xr:uid="{00000000-0005-0000-0000-000003060000}"/>
    <cellStyle name="Note 3 2 5" xfId="679" xr:uid="{00000000-0005-0000-0000-000004060000}"/>
    <cellStyle name="Note 3 2 6" xfId="1836" xr:uid="{00000000-0005-0000-0000-000005060000}"/>
    <cellStyle name="Note 3 2 7" xfId="2071" xr:uid="{00000000-0005-0000-0000-000006060000}"/>
    <cellStyle name="Note 3 3" xfId="205" xr:uid="{00000000-0005-0000-0000-000007060000}"/>
    <cellStyle name="Note 3 3 2" xfId="355" xr:uid="{00000000-0005-0000-0000-000008060000}"/>
    <cellStyle name="Note 3 3 2 2" xfId="495" xr:uid="{00000000-0005-0000-0000-000009060000}"/>
    <cellStyle name="Note 3 3 2 2 2" xfId="977" xr:uid="{00000000-0005-0000-0000-00000A060000}"/>
    <cellStyle name="Note 3 3 2 2 3" xfId="2005" xr:uid="{00000000-0005-0000-0000-00000B060000}"/>
    <cellStyle name="Note 3 3 2 2 4" xfId="2165" xr:uid="{00000000-0005-0000-0000-00000C060000}"/>
    <cellStyle name="Note 3 3 2 3" xfId="842" xr:uid="{00000000-0005-0000-0000-00000D060000}"/>
    <cellStyle name="Note 3 3 2 4" xfId="1902" xr:uid="{00000000-0005-0000-0000-00000E060000}"/>
    <cellStyle name="Note 3 3 2 5" xfId="2105" xr:uid="{00000000-0005-0000-0000-00000F060000}"/>
    <cellStyle name="Note 3 3 3" xfId="463" xr:uid="{00000000-0005-0000-0000-000010060000}"/>
    <cellStyle name="Note 3 3 3 2" xfId="945" xr:uid="{00000000-0005-0000-0000-000011060000}"/>
    <cellStyle name="Note 3 3 3 3" xfId="1974" xr:uid="{00000000-0005-0000-0000-000012060000}"/>
    <cellStyle name="Note 3 3 3 4" xfId="2135" xr:uid="{00000000-0005-0000-0000-000013060000}"/>
    <cellStyle name="Note 3 3 4" xfId="698" xr:uid="{00000000-0005-0000-0000-000014060000}"/>
    <cellStyle name="Note 3 3 5" xfId="1841" xr:uid="{00000000-0005-0000-0000-000015060000}"/>
    <cellStyle name="Note 3 3 6" xfId="2075" xr:uid="{00000000-0005-0000-0000-000016060000}"/>
    <cellStyle name="Note 3 4" xfId="346" xr:uid="{00000000-0005-0000-0000-000017060000}"/>
    <cellStyle name="Note 3 4 2" xfId="488" xr:uid="{00000000-0005-0000-0000-000018060000}"/>
    <cellStyle name="Note 3 4 2 2" xfId="970" xr:uid="{00000000-0005-0000-0000-000019060000}"/>
    <cellStyle name="Note 3 4 2 3" xfId="1998" xr:uid="{00000000-0005-0000-0000-00001A060000}"/>
    <cellStyle name="Note 3 4 2 4" xfId="2158" xr:uid="{00000000-0005-0000-0000-00001B060000}"/>
    <cellStyle name="Note 3 4 3" xfId="833" xr:uid="{00000000-0005-0000-0000-00001C060000}"/>
    <cellStyle name="Note 3 4 4" xfId="1893" xr:uid="{00000000-0005-0000-0000-00001D060000}"/>
    <cellStyle name="Note 3 4 5" xfId="2098" xr:uid="{00000000-0005-0000-0000-00001E060000}"/>
    <cellStyle name="Note 3 5" xfId="456" xr:uid="{00000000-0005-0000-0000-00001F060000}"/>
    <cellStyle name="Note 3 5 2" xfId="938" xr:uid="{00000000-0005-0000-0000-000020060000}"/>
    <cellStyle name="Note 3 5 3" xfId="1967" xr:uid="{00000000-0005-0000-0000-000021060000}"/>
    <cellStyle name="Note 3 5 4" xfId="2128" xr:uid="{00000000-0005-0000-0000-000022060000}"/>
    <cellStyle name="Note 3 6" xfId="667" xr:uid="{00000000-0005-0000-0000-000023060000}"/>
    <cellStyle name="Note 3 7" xfId="1830" xr:uid="{00000000-0005-0000-0000-000024060000}"/>
    <cellStyle name="Note 3 8" xfId="2068" xr:uid="{00000000-0005-0000-0000-000025060000}"/>
    <cellStyle name="Note 4" xfId="321" xr:uid="{00000000-0005-0000-0000-000026060000}"/>
    <cellStyle name="Note 4 10" xfId="1342" xr:uid="{00000000-0005-0000-0000-000027060000}"/>
    <cellStyle name="Note 4 11" xfId="1380" xr:uid="{00000000-0005-0000-0000-000028060000}"/>
    <cellStyle name="Note 4 12" xfId="1872" xr:uid="{00000000-0005-0000-0000-000029060000}"/>
    <cellStyle name="Note 4 13" xfId="1773" xr:uid="{00000000-0005-0000-0000-00002A060000}"/>
    <cellStyle name="Note 4 2" xfId="1008" xr:uid="{00000000-0005-0000-0000-00002B060000}"/>
    <cellStyle name="Note 4 3" xfId="580" xr:uid="{00000000-0005-0000-0000-00002C060000}"/>
    <cellStyle name="Note 4 4" xfId="986" xr:uid="{00000000-0005-0000-0000-00002D060000}"/>
    <cellStyle name="Note 4 5" xfId="896" xr:uid="{00000000-0005-0000-0000-00002E060000}"/>
    <cellStyle name="Note 4 6" xfId="803" xr:uid="{00000000-0005-0000-0000-00002F060000}"/>
    <cellStyle name="Note 4 7" xfId="1184" xr:uid="{00000000-0005-0000-0000-000030060000}"/>
    <cellStyle name="Note 4 8" xfId="1289" xr:uid="{00000000-0005-0000-0000-000031060000}"/>
    <cellStyle name="Note 4 9" xfId="754" xr:uid="{00000000-0005-0000-0000-000032060000}"/>
    <cellStyle name="Note 5" xfId="434" xr:uid="{00000000-0005-0000-0000-000033060000}"/>
    <cellStyle name="Note 5 10" xfId="1399" xr:uid="{00000000-0005-0000-0000-000034060000}"/>
    <cellStyle name="Note 5 11" xfId="1481" xr:uid="{00000000-0005-0000-0000-000035060000}"/>
    <cellStyle name="Note 5 12" xfId="1947" xr:uid="{00000000-0005-0000-0000-000036060000}"/>
    <cellStyle name="Note 5 13" xfId="2048" xr:uid="{00000000-0005-0000-0000-000037060000}"/>
    <cellStyle name="Note 5 2" xfId="1076" xr:uid="{00000000-0005-0000-0000-000038060000}"/>
    <cellStyle name="Note 5 3" xfId="802" xr:uid="{00000000-0005-0000-0000-000039060000}"/>
    <cellStyle name="Note 5 4" xfId="1238" xr:uid="{00000000-0005-0000-0000-00003A060000}"/>
    <cellStyle name="Note 5 5" xfId="1177" xr:uid="{00000000-0005-0000-0000-00003B060000}"/>
    <cellStyle name="Note 5 6" xfId="1257" xr:uid="{00000000-0005-0000-0000-00003C060000}"/>
    <cellStyle name="Note 5 7" xfId="1297" xr:uid="{00000000-0005-0000-0000-00003D060000}"/>
    <cellStyle name="Note 5 8" xfId="1334" xr:uid="{00000000-0005-0000-0000-00003E060000}"/>
    <cellStyle name="Note 5 9" xfId="1336" xr:uid="{00000000-0005-0000-0000-00003F060000}"/>
    <cellStyle name="Note 6" xfId="853" xr:uid="{00000000-0005-0000-0000-000040060000}"/>
    <cellStyle name="Note 7" xfId="1065" xr:uid="{00000000-0005-0000-0000-000041060000}"/>
    <cellStyle name="Note 8" xfId="541" xr:uid="{00000000-0005-0000-0000-000042060000}"/>
    <cellStyle name="Note 9" xfId="1225" xr:uid="{00000000-0005-0000-0000-000043060000}"/>
    <cellStyle name="Output" xfId="49" builtinId="21" customBuiltin="1"/>
    <cellStyle name="Output 10" xfId="562" xr:uid="{00000000-0005-0000-0000-000045060000}"/>
    <cellStyle name="Output 11" xfId="553" xr:uid="{00000000-0005-0000-0000-000046060000}"/>
    <cellStyle name="Output 12" xfId="1379" xr:uid="{00000000-0005-0000-0000-000047060000}"/>
    <cellStyle name="Output 13" xfId="1401" xr:uid="{00000000-0005-0000-0000-000048060000}"/>
    <cellStyle name="Output 14" xfId="1483" xr:uid="{00000000-0005-0000-0000-000049060000}"/>
    <cellStyle name="Output 15" xfId="1559" xr:uid="{00000000-0005-0000-0000-00004A060000}"/>
    <cellStyle name="Output 16" xfId="1854" xr:uid="{00000000-0005-0000-0000-00004B060000}"/>
    <cellStyle name="Output 2" xfId="68" xr:uid="{00000000-0005-0000-0000-00004C060000}"/>
    <cellStyle name="Output 2 2" xfId="187" xr:uid="{00000000-0005-0000-0000-00004D060000}"/>
    <cellStyle name="Output 2 2 2" xfId="226" xr:uid="{00000000-0005-0000-0000-00004E060000}"/>
    <cellStyle name="Output 2 2 2 2" xfId="235" xr:uid="{00000000-0005-0000-0000-00004F060000}"/>
    <cellStyle name="Output 2 2 2 2 2" xfId="270" xr:uid="{00000000-0005-0000-0000-000050060000}"/>
    <cellStyle name="Output 2 2 2 2 2 10" xfId="1610" xr:uid="{00000000-0005-0000-0000-000051060000}"/>
    <cellStyle name="Output 2 2 2 2 2 11" xfId="1672" xr:uid="{00000000-0005-0000-0000-000052060000}"/>
    <cellStyle name="Output 2 2 2 2 2 12" xfId="1724" xr:uid="{00000000-0005-0000-0000-000053060000}"/>
    <cellStyle name="Output 2 2 2 2 2 13" xfId="1757" xr:uid="{00000000-0005-0000-0000-000054060000}"/>
    <cellStyle name="Output 2 2 2 2 2 14" xfId="1938" xr:uid="{00000000-0005-0000-0000-000055060000}"/>
    <cellStyle name="Output 2 2 2 2 2 2" xfId="384" xr:uid="{00000000-0005-0000-0000-000056060000}"/>
    <cellStyle name="Output 2 2 2 2 2 2 10" xfId="1457" xr:uid="{00000000-0005-0000-0000-000057060000}"/>
    <cellStyle name="Output 2 2 2 2 2 2 11" xfId="1536" xr:uid="{00000000-0005-0000-0000-000058060000}"/>
    <cellStyle name="Output 2 2 2 2 2 2 12" xfId="1925" xr:uid="{00000000-0005-0000-0000-000059060000}"/>
    <cellStyle name="Output 2 2 2 2 2 2 13" xfId="2034" xr:uid="{00000000-0005-0000-0000-00005A060000}"/>
    <cellStyle name="Output 2 2 2 2 2 2 2" xfId="1080" xr:uid="{00000000-0005-0000-0000-00005B060000}"/>
    <cellStyle name="Output 2 2 2 2 2 2 3" xfId="1066" xr:uid="{00000000-0005-0000-0000-00005C060000}"/>
    <cellStyle name="Output 2 2 2 2 2 2 4" xfId="1195" xr:uid="{00000000-0005-0000-0000-00005D060000}"/>
    <cellStyle name="Output 2 2 2 2 2 2 5" xfId="1389" xr:uid="{00000000-0005-0000-0000-00005E060000}"/>
    <cellStyle name="Output 2 2 2 2 2 2 6" xfId="1393" xr:uid="{00000000-0005-0000-0000-00005F060000}"/>
    <cellStyle name="Output 2 2 2 2 2 2 7" xfId="508" xr:uid="{00000000-0005-0000-0000-000060060000}"/>
    <cellStyle name="Output 2 2 2 2 2 2 8" xfId="1368" xr:uid="{00000000-0005-0000-0000-000061060000}"/>
    <cellStyle name="Output 2 2 2 2 2 2 9" xfId="1293" xr:uid="{00000000-0005-0000-0000-000062060000}"/>
    <cellStyle name="Output 2 2 2 2 2 3" xfId="531" xr:uid="{00000000-0005-0000-0000-000063060000}"/>
    <cellStyle name="Output 2 2 2 2 2 4" xfId="810" xr:uid="{00000000-0005-0000-0000-000064060000}"/>
    <cellStyle name="Output 2 2 2 2 2 5" xfId="1102" xr:uid="{00000000-0005-0000-0000-000065060000}"/>
    <cellStyle name="Output 2 2 2 2 2 6" xfId="1170" xr:uid="{00000000-0005-0000-0000-000066060000}"/>
    <cellStyle name="Output 2 2 2 2 2 7" xfId="866" xr:uid="{00000000-0005-0000-0000-000067060000}"/>
    <cellStyle name="Output 2 2 2 2 2 8" xfId="1460" xr:uid="{00000000-0005-0000-0000-000068060000}"/>
    <cellStyle name="Output 2 2 2 2 2 9" xfId="1539" xr:uid="{00000000-0005-0000-0000-000069060000}"/>
    <cellStyle name="Output 2 2 2 2 3" xfId="876" xr:uid="{00000000-0005-0000-0000-00006A060000}"/>
    <cellStyle name="Output 2 2 2 2 4" xfId="1049" xr:uid="{00000000-0005-0000-0000-00006B060000}"/>
    <cellStyle name="Output 2 2 2 2 5" xfId="1851" xr:uid="{00000000-0005-0000-0000-00006C060000}"/>
    <cellStyle name="Output 2 2 2 3" xfId="245" xr:uid="{00000000-0005-0000-0000-00006D060000}"/>
    <cellStyle name="Output 2 2 2 3 2" xfId="280" xr:uid="{00000000-0005-0000-0000-00006E060000}"/>
    <cellStyle name="Output 2 2 2 3 2 10" xfId="1684" xr:uid="{00000000-0005-0000-0000-00006F060000}"/>
    <cellStyle name="Output 2 2 2 3 2 11" xfId="1733" xr:uid="{00000000-0005-0000-0000-000070060000}"/>
    <cellStyle name="Output 2 2 2 3 2 12" xfId="1764" xr:uid="{00000000-0005-0000-0000-000071060000}"/>
    <cellStyle name="Output 2 2 2 3 2 13" xfId="1770" xr:uid="{00000000-0005-0000-0000-000072060000}"/>
    <cellStyle name="Output 2 2 2 3 2 14" xfId="1775" xr:uid="{00000000-0005-0000-0000-000073060000}"/>
    <cellStyle name="Output 2 2 2 3 2 2" xfId="394" xr:uid="{00000000-0005-0000-0000-000074060000}"/>
    <cellStyle name="Output 2 2 2 3 2 2 10" xfId="1537" xr:uid="{00000000-0005-0000-0000-000075060000}"/>
    <cellStyle name="Output 2 2 2 3 2 2 11" xfId="1608" xr:uid="{00000000-0005-0000-0000-000076060000}"/>
    <cellStyle name="Output 2 2 2 3 2 2 12" xfId="1932" xr:uid="{00000000-0005-0000-0000-000077060000}"/>
    <cellStyle name="Output 2 2 2 3 2 2 13" xfId="2044" xr:uid="{00000000-0005-0000-0000-000078060000}"/>
    <cellStyle name="Output 2 2 2 3 2 2 2" xfId="656" xr:uid="{00000000-0005-0000-0000-000079060000}"/>
    <cellStyle name="Output 2 2 2 3 2 2 3" xfId="629" xr:uid="{00000000-0005-0000-0000-00007A060000}"/>
    <cellStyle name="Output 2 2 2 3 2 2 4" xfId="1205" xr:uid="{00000000-0005-0000-0000-00007B060000}"/>
    <cellStyle name="Output 2 2 2 3 2 2 5" xfId="1172" xr:uid="{00000000-0005-0000-0000-00007C060000}"/>
    <cellStyle name="Output 2 2 2 3 2 2 6" xfId="1332" xr:uid="{00000000-0005-0000-0000-00007D060000}"/>
    <cellStyle name="Output 2 2 2 3 2 2 7" xfId="1023" xr:uid="{00000000-0005-0000-0000-00007E060000}"/>
    <cellStyle name="Output 2 2 2 3 2 2 8" xfId="1311" xr:uid="{00000000-0005-0000-0000-00007F060000}"/>
    <cellStyle name="Output 2 2 2 3 2 2 9" xfId="1458" xr:uid="{00000000-0005-0000-0000-000080060000}"/>
    <cellStyle name="Output 2 2 2 3 2 3" xfId="529" xr:uid="{00000000-0005-0000-0000-000081060000}"/>
    <cellStyle name="Output 2 2 2 3 2 4" xfId="887" xr:uid="{00000000-0005-0000-0000-000082060000}"/>
    <cellStyle name="Output 2 2 2 3 2 5" xfId="1074" xr:uid="{00000000-0005-0000-0000-000083060000}"/>
    <cellStyle name="Output 2 2 2 3 2 6" xfId="756" xr:uid="{00000000-0005-0000-0000-000084060000}"/>
    <cellStyle name="Output 2 2 2 3 2 7" xfId="1478" xr:uid="{00000000-0005-0000-0000-000085060000}"/>
    <cellStyle name="Output 2 2 2 3 2 8" xfId="1555" xr:uid="{00000000-0005-0000-0000-000086060000}"/>
    <cellStyle name="Output 2 2 2 3 2 9" xfId="1625" xr:uid="{00000000-0005-0000-0000-000087060000}"/>
    <cellStyle name="Output 2 2 2 3 3" xfId="882" xr:uid="{00000000-0005-0000-0000-000088060000}"/>
    <cellStyle name="Output 2 2 2 3 4" xfId="1108" xr:uid="{00000000-0005-0000-0000-000089060000}"/>
    <cellStyle name="Output 2 2 2 3 5" xfId="1943" xr:uid="{00000000-0005-0000-0000-00008A060000}"/>
    <cellStyle name="Output 2 2 2 4" xfId="265" xr:uid="{00000000-0005-0000-0000-00008B060000}"/>
    <cellStyle name="Output 2 2 2 4 10" xfId="1534" xr:uid="{00000000-0005-0000-0000-00008C060000}"/>
    <cellStyle name="Output 2 2 2 4 11" xfId="1606" xr:uid="{00000000-0005-0000-0000-00008D060000}"/>
    <cellStyle name="Output 2 2 2 4 12" xfId="1670" xr:uid="{00000000-0005-0000-0000-00008E060000}"/>
    <cellStyle name="Output 2 2 2 4 13" xfId="1722" xr:uid="{00000000-0005-0000-0000-00008F060000}"/>
    <cellStyle name="Output 2 2 2 4 14" xfId="1939" xr:uid="{00000000-0005-0000-0000-000090060000}"/>
    <cellStyle name="Output 2 2 2 4 2" xfId="379" xr:uid="{00000000-0005-0000-0000-000091060000}"/>
    <cellStyle name="Output 2 2 2 4 2 10" xfId="1660" xr:uid="{00000000-0005-0000-0000-000092060000}"/>
    <cellStyle name="Output 2 2 2 4 2 11" xfId="1713" xr:uid="{00000000-0005-0000-0000-000093060000}"/>
    <cellStyle name="Output 2 2 2 4 2 12" xfId="1921" xr:uid="{00000000-0005-0000-0000-000094060000}"/>
    <cellStyle name="Output 2 2 2 4 2 13" xfId="2029" xr:uid="{00000000-0005-0000-0000-000095060000}"/>
    <cellStyle name="Output 2 2 2 4 2 2" xfId="517" xr:uid="{00000000-0005-0000-0000-000096060000}"/>
    <cellStyle name="Output 2 2 2 4 2 3" xfId="548" xr:uid="{00000000-0005-0000-0000-000097060000}"/>
    <cellStyle name="Output 2 2 2 4 2 4" xfId="1190" xr:uid="{00000000-0005-0000-0000-000098060000}"/>
    <cellStyle name="Output 2 2 2 4 2 5" xfId="1310" xr:uid="{00000000-0005-0000-0000-000099060000}"/>
    <cellStyle name="Output 2 2 2 4 2 6" xfId="798" xr:uid="{00000000-0005-0000-0000-00009A060000}"/>
    <cellStyle name="Output 2 2 2 4 2 7" xfId="1443" xr:uid="{00000000-0005-0000-0000-00009B060000}"/>
    <cellStyle name="Output 2 2 2 4 2 8" xfId="1524" xr:uid="{00000000-0005-0000-0000-00009C060000}"/>
    <cellStyle name="Output 2 2 2 4 2 9" xfId="1596" xr:uid="{00000000-0005-0000-0000-00009D060000}"/>
    <cellStyle name="Output 2 2 2 4 3" xfId="758" xr:uid="{00000000-0005-0000-0000-00009E060000}"/>
    <cellStyle name="Output 2 2 2 4 4" xfId="781" xr:uid="{00000000-0005-0000-0000-00009F060000}"/>
    <cellStyle name="Output 2 2 2 4 5" xfId="1039" xr:uid="{00000000-0005-0000-0000-0000A0060000}"/>
    <cellStyle name="Output 2 2 2 4 6" xfId="622" xr:uid="{00000000-0005-0000-0000-0000A1060000}"/>
    <cellStyle name="Output 2 2 2 4 7" xfId="894" xr:uid="{00000000-0005-0000-0000-0000A2060000}"/>
    <cellStyle name="Output 2 2 2 4 8" xfId="732" xr:uid="{00000000-0005-0000-0000-0000A3060000}"/>
    <cellStyle name="Output 2 2 2 4 9" xfId="1455" xr:uid="{00000000-0005-0000-0000-0000A4060000}"/>
    <cellStyle name="Output 2 2 2 5" xfId="572" xr:uid="{00000000-0005-0000-0000-0000A5060000}"/>
    <cellStyle name="Output 2 2 2 6" xfId="514" xr:uid="{00000000-0005-0000-0000-0000A6060000}"/>
    <cellStyle name="Output 2 2 2 7" xfId="1852" xr:uid="{00000000-0005-0000-0000-0000A7060000}"/>
    <cellStyle name="Output 2 2 3" xfId="219" xr:uid="{00000000-0005-0000-0000-0000A8060000}"/>
    <cellStyle name="Output 2 2 3 2" xfId="238" xr:uid="{00000000-0005-0000-0000-0000A9060000}"/>
    <cellStyle name="Output 2 2 3 2 2" xfId="273" xr:uid="{00000000-0005-0000-0000-0000AA060000}"/>
    <cellStyle name="Output 2 2 3 2 2 10" xfId="1315" xr:uid="{00000000-0005-0000-0000-0000AB060000}"/>
    <cellStyle name="Output 2 2 3 2 2 11" xfId="1255" xr:uid="{00000000-0005-0000-0000-0000AC060000}"/>
    <cellStyle name="Output 2 2 3 2 2 12" xfId="533" xr:uid="{00000000-0005-0000-0000-0000AD060000}"/>
    <cellStyle name="Output 2 2 3 2 2 13" xfId="695" xr:uid="{00000000-0005-0000-0000-0000AE060000}"/>
    <cellStyle name="Output 2 2 3 2 2 14" xfId="1791" xr:uid="{00000000-0005-0000-0000-0000AF060000}"/>
    <cellStyle name="Output 2 2 3 2 2 2" xfId="387" xr:uid="{00000000-0005-0000-0000-0000B0060000}"/>
    <cellStyle name="Output 2 2 3 2 2 2 10" xfId="1538" xr:uid="{00000000-0005-0000-0000-0000B1060000}"/>
    <cellStyle name="Output 2 2 3 2 2 2 11" xfId="1609" xr:uid="{00000000-0005-0000-0000-0000B2060000}"/>
    <cellStyle name="Output 2 2 3 2 2 2 12" xfId="1928" xr:uid="{00000000-0005-0000-0000-0000B3060000}"/>
    <cellStyle name="Output 2 2 3 2 2 2 13" xfId="2037" xr:uid="{00000000-0005-0000-0000-0000B4060000}"/>
    <cellStyle name="Output 2 2 3 2 2 2 2" xfId="1044" xr:uid="{00000000-0005-0000-0000-0000B5060000}"/>
    <cellStyle name="Output 2 2 3 2 2 2 3" xfId="994" xr:uid="{00000000-0005-0000-0000-0000B6060000}"/>
    <cellStyle name="Output 2 2 3 2 2 2 4" xfId="1198" xr:uid="{00000000-0005-0000-0000-0000B7060000}"/>
    <cellStyle name="Output 2 2 3 2 2 2 5" xfId="870" xr:uid="{00000000-0005-0000-0000-0000B8060000}"/>
    <cellStyle name="Output 2 2 3 2 2 2 6" xfId="519" xr:uid="{00000000-0005-0000-0000-0000B9060000}"/>
    <cellStyle name="Output 2 2 3 2 2 2 7" xfId="1030" xr:uid="{00000000-0005-0000-0000-0000BA060000}"/>
    <cellStyle name="Output 2 2 3 2 2 2 8" xfId="1285" xr:uid="{00000000-0005-0000-0000-0000BB060000}"/>
    <cellStyle name="Output 2 2 3 2 2 2 9" xfId="1459" xr:uid="{00000000-0005-0000-0000-0000BC060000}"/>
    <cellStyle name="Output 2 2 3 2 2 3" xfId="634" xr:uid="{00000000-0005-0000-0000-0000BD060000}"/>
    <cellStyle name="Output 2 2 3 2 2 4" xfId="596" xr:uid="{00000000-0005-0000-0000-0000BE060000}"/>
    <cellStyle name="Output 2 2 3 2 2 5" xfId="755" xr:uid="{00000000-0005-0000-0000-0000BF060000}"/>
    <cellStyle name="Output 2 2 3 2 2 6" xfId="1391" xr:uid="{00000000-0005-0000-0000-0000C0060000}"/>
    <cellStyle name="Output 2 2 3 2 2 7" xfId="1344" xr:uid="{00000000-0005-0000-0000-0000C1060000}"/>
    <cellStyle name="Output 2 2 3 2 2 8" xfId="991" xr:uid="{00000000-0005-0000-0000-0000C2060000}"/>
    <cellStyle name="Output 2 2 3 2 2 9" xfId="1354" xr:uid="{00000000-0005-0000-0000-0000C3060000}"/>
    <cellStyle name="Output 2 2 3 2 3" xfId="1006" xr:uid="{00000000-0005-0000-0000-0000C4060000}"/>
    <cellStyle name="Output 2 2 3 2 4" xfId="804" xr:uid="{00000000-0005-0000-0000-0000C5060000}"/>
    <cellStyle name="Output 2 2 3 2 5" xfId="1789" xr:uid="{00000000-0005-0000-0000-0000C6060000}"/>
    <cellStyle name="Output 2 2 3 3" xfId="255" xr:uid="{00000000-0005-0000-0000-0000C7060000}"/>
    <cellStyle name="Output 2 2 3 3 10" xfId="765" xr:uid="{00000000-0005-0000-0000-0000C8060000}"/>
    <cellStyle name="Output 2 2 3 3 11" xfId="1434" xr:uid="{00000000-0005-0000-0000-0000C9060000}"/>
    <cellStyle name="Output 2 2 3 3 12" xfId="1515" xr:uid="{00000000-0005-0000-0000-0000CA060000}"/>
    <cellStyle name="Output 2 2 3 3 13" xfId="1587" xr:uid="{00000000-0005-0000-0000-0000CB060000}"/>
    <cellStyle name="Output 2 2 3 3 14" xfId="1941" xr:uid="{00000000-0005-0000-0000-0000CC060000}"/>
    <cellStyle name="Output 2 2 3 3 2" xfId="369" xr:uid="{00000000-0005-0000-0000-0000CD060000}"/>
    <cellStyle name="Output 2 2 3 3 2 10" xfId="1666" xr:uid="{00000000-0005-0000-0000-0000CE060000}"/>
    <cellStyle name="Output 2 2 3 3 2 11" xfId="1719" xr:uid="{00000000-0005-0000-0000-0000CF060000}"/>
    <cellStyle name="Output 2 2 3 3 2 12" xfId="1914" xr:uid="{00000000-0005-0000-0000-0000D0060000}"/>
    <cellStyle name="Output 2 2 3 3 2 13" xfId="2019" xr:uid="{00000000-0005-0000-0000-0000D1060000}"/>
    <cellStyle name="Output 2 2 3 3 2 2" xfId="1055" xr:uid="{00000000-0005-0000-0000-0000D2060000}"/>
    <cellStyle name="Output 2 2 3 3 2 3" xfId="995" xr:uid="{00000000-0005-0000-0000-0000D3060000}"/>
    <cellStyle name="Output 2 2 3 3 2 4" xfId="775" xr:uid="{00000000-0005-0000-0000-0000D4060000}"/>
    <cellStyle name="Output 2 2 3 3 2 5" xfId="762" xr:uid="{00000000-0005-0000-0000-0000D5060000}"/>
    <cellStyle name="Output 2 2 3 3 2 6" xfId="632" xr:uid="{00000000-0005-0000-0000-0000D6060000}"/>
    <cellStyle name="Output 2 2 3 3 2 7" xfId="1450" xr:uid="{00000000-0005-0000-0000-0000D7060000}"/>
    <cellStyle name="Output 2 2 3 3 2 8" xfId="1530" xr:uid="{00000000-0005-0000-0000-0000D8060000}"/>
    <cellStyle name="Output 2 2 3 3 2 9" xfId="1602" xr:uid="{00000000-0005-0000-0000-0000D9060000}"/>
    <cellStyle name="Output 2 2 3 3 3" xfId="875" xr:uid="{00000000-0005-0000-0000-0000DA060000}"/>
    <cellStyle name="Output 2 2 3 3 4" xfId="859" xr:uid="{00000000-0005-0000-0000-0000DB060000}"/>
    <cellStyle name="Output 2 2 3 3 5" xfId="915" xr:uid="{00000000-0005-0000-0000-0000DC060000}"/>
    <cellStyle name="Output 2 2 3 3 6" xfId="617" xr:uid="{00000000-0005-0000-0000-0000DD060000}"/>
    <cellStyle name="Output 2 2 3 3 7" xfId="547" xr:uid="{00000000-0005-0000-0000-0000DE060000}"/>
    <cellStyle name="Output 2 2 3 3 8" xfId="1141" xr:uid="{00000000-0005-0000-0000-0000DF060000}"/>
    <cellStyle name="Output 2 2 3 3 9" xfId="1134" xr:uid="{00000000-0005-0000-0000-0000E0060000}"/>
    <cellStyle name="Output 2 2 3 4" xfId="1020" xr:uid="{00000000-0005-0000-0000-0000E1060000}"/>
    <cellStyle name="Output 2 2 3 5" xfId="518" xr:uid="{00000000-0005-0000-0000-0000E2060000}"/>
    <cellStyle name="Output 2 2 3 6" xfId="1918" xr:uid="{00000000-0005-0000-0000-0000E3060000}"/>
    <cellStyle name="Output 2 2 4" xfId="208" xr:uid="{00000000-0005-0000-0000-0000E4060000}"/>
    <cellStyle name="Output 2 2 4 2" xfId="252" xr:uid="{00000000-0005-0000-0000-0000E5060000}"/>
    <cellStyle name="Output 2 2 4 2 10" xfId="1636" xr:uid="{00000000-0005-0000-0000-0000E6060000}"/>
    <cellStyle name="Output 2 2 4 2 11" xfId="1693" xr:uid="{00000000-0005-0000-0000-0000E7060000}"/>
    <cellStyle name="Output 2 2 4 2 12" xfId="1738" xr:uid="{00000000-0005-0000-0000-0000E8060000}"/>
    <cellStyle name="Output 2 2 4 2 13" xfId="1765" xr:uid="{00000000-0005-0000-0000-0000E9060000}"/>
    <cellStyle name="Output 2 2 4 2 14" xfId="1821" xr:uid="{00000000-0005-0000-0000-0000EA060000}"/>
    <cellStyle name="Output 2 2 4 2 2" xfId="366" xr:uid="{00000000-0005-0000-0000-0000EB060000}"/>
    <cellStyle name="Output 2 2 4 2 2 10" xfId="1622" xr:uid="{00000000-0005-0000-0000-0000EC060000}"/>
    <cellStyle name="Output 2 2 4 2 2 11" xfId="1681" xr:uid="{00000000-0005-0000-0000-0000ED060000}"/>
    <cellStyle name="Output 2 2 4 2 2 12" xfId="1911" xr:uid="{00000000-0005-0000-0000-0000EE060000}"/>
    <cellStyle name="Output 2 2 4 2 2 13" xfId="2016" xr:uid="{00000000-0005-0000-0000-0000EF060000}"/>
    <cellStyle name="Output 2 2 4 2 2 2" xfId="988" xr:uid="{00000000-0005-0000-0000-0000F0060000}"/>
    <cellStyle name="Output 2 2 4 2 2 3" xfId="599" xr:uid="{00000000-0005-0000-0000-0000F1060000}"/>
    <cellStyle name="Output 2 2 4 2 2 4" xfId="757" xr:uid="{00000000-0005-0000-0000-0000F2060000}"/>
    <cellStyle name="Output 2 2 4 2 2 5" xfId="1240" xr:uid="{00000000-0005-0000-0000-0000F3060000}"/>
    <cellStyle name="Output 2 2 4 2 2 6" xfId="1091" xr:uid="{00000000-0005-0000-0000-0000F4060000}"/>
    <cellStyle name="Output 2 2 4 2 2 7" xfId="1306" xr:uid="{00000000-0005-0000-0000-0000F5060000}"/>
    <cellStyle name="Output 2 2 4 2 2 8" xfId="1475" xr:uid="{00000000-0005-0000-0000-0000F6060000}"/>
    <cellStyle name="Output 2 2 4 2 2 9" xfId="1552" xr:uid="{00000000-0005-0000-0000-0000F7060000}"/>
    <cellStyle name="Output 2 2 4 2 3" xfId="721" xr:uid="{00000000-0005-0000-0000-0000F8060000}"/>
    <cellStyle name="Output 2 2 4 2 4" xfId="1113" xr:uid="{00000000-0005-0000-0000-0000F9060000}"/>
    <cellStyle name="Output 2 2 4 2 5" xfId="628" xr:uid="{00000000-0005-0000-0000-0000FA060000}"/>
    <cellStyle name="Output 2 2 4 2 6" xfId="1396" xr:uid="{00000000-0005-0000-0000-0000FB060000}"/>
    <cellStyle name="Output 2 2 4 2 7" xfId="1413" xr:uid="{00000000-0005-0000-0000-0000FC060000}"/>
    <cellStyle name="Output 2 2 4 2 8" xfId="1495" xr:uid="{00000000-0005-0000-0000-0000FD060000}"/>
    <cellStyle name="Output 2 2 4 2 9" xfId="1569" xr:uid="{00000000-0005-0000-0000-0000FE060000}"/>
    <cellStyle name="Output 2 2 4 3" xfId="530" xr:uid="{00000000-0005-0000-0000-0000FF060000}"/>
    <cellStyle name="Output 2 2 4 4" xfId="883" xr:uid="{00000000-0005-0000-0000-000000070000}"/>
    <cellStyle name="Output 2 2 4 5" xfId="1945" xr:uid="{00000000-0005-0000-0000-000001070000}"/>
    <cellStyle name="Output 2 2 5" xfId="250" xr:uid="{00000000-0005-0000-0000-000002070000}"/>
    <cellStyle name="Output 2 2 5 10" xfId="1164" xr:uid="{00000000-0005-0000-0000-000003070000}"/>
    <cellStyle name="Output 2 2 5 11" xfId="914" xr:uid="{00000000-0005-0000-0000-000004070000}"/>
    <cellStyle name="Output 2 2 5 12" xfId="1212" xr:uid="{00000000-0005-0000-0000-000005070000}"/>
    <cellStyle name="Output 2 2 5 13" xfId="716" xr:uid="{00000000-0005-0000-0000-000006070000}"/>
    <cellStyle name="Output 2 2 5 14" xfId="1942" xr:uid="{00000000-0005-0000-0000-000007070000}"/>
    <cellStyle name="Output 2 2 5 2" xfId="364" xr:uid="{00000000-0005-0000-0000-000008070000}"/>
    <cellStyle name="Output 2 2 5 2 10" xfId="1603" xr:uid="{00000000-0005-0000-0000-000009070000}"/>
    <cellStyle name="Output 2 2 5 2 11" xfId="1667" xr:uid="{00000000-0005-0000-0000-00000A070000}"/>
    <cellStyle name="Output 2 2 5 2 12" xfId="1909" xr:uid="{00000000-0005-0000-0000-00000B070000}"/>
    <cellStyle name="Output 2 2 5 2 13" xfId="2014" xr:uid="{00000000-0005-0000-0000-00000C070000}"/>
    <cellStyle name="Output 2 2 5 2 2" xfId="1087" xr:uid="{00000000-0005-0000-0000-00000D070000}"/>
    <cellStyle name="Output 2 2 5 2 3" xfId="793" xr:uid="{00000000-0005-0000-0000-00000E070000}"/>
    <cellStyle name="Output 2 2 5 2 4" xfId="1097" xr:uid="{00000000-0005-0000-0000-00000F070000}"/>
    <cellStyle name="Output 2 2 5 2 5" xfId="1019" xr:uid="{00000000-0005-0000-0000-000010070000}"/>
    <cellStyle name="Output 2 2 5 2 6" xfId="1151" xr:uid="{00000000-0005-0000-0000-000011070000}"/>
    <cellStyle name="Output 2 2 5 2 7" xfId="1149" xr:uid="{00000000-0005-0000-0000-000012070000}"/>
    <cellStyle name="Output 2 2 5 2 8" xfId="1451" xr:uid="{00000000-0005-0000-0000-000013070000}"/>
    <cellStyle name="Output 2 2 5 2 9" xfId="1531" xr:uid="{00000000-0005-0000-0000-000014070000}"/>
    <cellStyle name="Output 2 2 5 3" xfId="862" xr:uid="{00000000-0005-0000-0000-000015070000}"/>
    <cellStyle name="Output 2 2 5 4" xfId="920" xr:uid="{00000000-0005-0000-0000-000016070000}"/>
    <cellStyle name="Output 2 2 5 5" xfId="743" xr:uid="{00000000-0005-0000-0000-000017070000}"/>
    <cellStyle name="Output 2 2 5 6" xfId="881" xr:uid="{00000000-0005-0000-0000-000018070000}"/>
    <cellStyle name="Output 2 2 5 7" xfId="747" xr:uid="{00000000-0005-0000-0000-000019070000}"/>
    <cellStyle name="Output 2 2 5 8" xfId="1359" xr:uid="{00000000-0005-0000-0000-00001A070000}"/>
    <cellStyle name="Output 2 2 5 9" xfId="1392" xr:uid="{00000000-0005-0000-0000-00001B070000}"/>
    <cellStyle name="Output 2 2 6" xfId="1054" xr:uid="{00000000-0005-0000-0000-00001C070000}"/>
    <cellStyle name="Output 2 2 7" xfId="571" xr:uid="{00000000-0005-0000-0000-00001D070000}"/>
    <cellStyle name="Output 2 2 8" xfId="1837" xr:uid="{00000000-0005-0000-0000-00001E070000}"/>
    <cellStyle name="Output 2 3" xfId="173" xr:uid="{00000000-0005-0000-0000-00001F070000}"/>
    <cellStyle name="Output 2 3 10" xfId="736" xr:uid="{00000000-0005-0000-0000-000020070000}"/>
    <cellStyle name="Output 2 3 11" xfId="512" xr:uid="{00000000-0005-0000-0000-000021070000}"/>
    <cellStyle name="Output 2 3 12" xfId="579" xr:uid="{00000000-0005-0000-0000-000022070000}"/>
    <cellStyle name="Output 2 3 13" xfId="1423" xr:uid="{00000000-0005-0000-0000-000023070000}"/>
    <cellStyle name="Output 2 3 14" xfId="1785" xr:uid="{00000000-0005-0000-0000-000024070000}"/>
    <cellStyle name="Output 2 3 2" xfId="347" xr:uid="{00000000-0005-0000-0000-000025070000}"/>
    <cellStyle name="Output 2 3 2 10" xfId="1410" xr:uid="{00000000-0005-0000-0000-000026070000}"/>
    <cellStyle name="Output 2 3 2 11" xfId="1492" xr:uid="{00000000-0005-0000-0000-000027070000}"/>
    <cellStyle name="Output 2 3 2 12" xfId="1894" xr:uid="{00000000-0005-0000-0000-000028070000}"/>
    <cellStyle name="Output 2 3 2 13" xfId="1862" xr:uid="{00000000-0005-0000-0000-000029070000}"/>
    <cellStyle name="Output 2 3 2 2" xfId="906" xr:uid="{00000000-0005-0000-0000-00002A070000}"/>
    <cellStyle name="Output 2 3 2 3" xfId="1072" xr:uid="{00000000-0005-0000-0000-00002B070000}"/>
    <cellStyle name="Output 2 3 2 4" xfId="1163" xr:uid="{00000000-0005-0000-0000-00002C070000}"/>
    <cellStyle name="Output 2 3 2 5" xfId="1374" xr:uid="{00000000-0005-0000-0000-00002D070000}"/>
    <cellStyle name="Output 2 3 2 6" xfId="1150" xr:uid="{00000000-0005-0000-0000-00002E070000}"/>
    <cellStyle name="Output 2 3 2 7" xfId="735" xr:uid="{00000000-0005-0000-0000-00002F070000}"/>
    <cellStyle name="Output 2 3 2 8" xfId="1217" xr:uid="{00000000-0005-0000-0000-000030070000}"/>
    <cellStyle name="Output 2 3 2 9" xfId="709" xr:uid="{00000000-0005-0000-0000-000031070000}"/>
    <cellStyle name="Output 2 3 3" xfId="648" xr:uid="{00000000-0005-0000-0000-000032070000}"/>
    <cellStyle name="Output 2 3 4" xfId="1009" xr:uid="{00000000-0005-0000-0000-000033070000}"/>
    <cellStyle name="Output 2 3 5" xfId="673" xr:uid="{00000000-0005-0000-0000-000034070000}"/>
    <cellStyle name="Output 2 3 6" xfId="1356" xr:uid="{00000000-0005-0000-0000-000035070000}"/>
    <cellStyle name="Output 2 3 7" xfId="893" xr:uid="{00000000-0005-0000-0000-000036070000}"/>
    <cellStyle name="Output 2 3 8" xfId="1340" xr:uid="{00000000-0005-0000-0000-000037070000}"/>
    <cellStyle name="Output 2 3 9" xfId="1319" xr:uid="{00000000-0005-0000-0000-000038070000}"/>
    <cellStyle name="Output 3" xfId="322" xr:uid="{00000000-0005-0000-0000-000039070000}"/>
    <cellStyle name="Output 3 10" xfId="1708" xr:uid="{00000000-0005-0000-0000-00003A070000}"/>
    <cellStyle name="Output 3 11" xfId="1749" xr:uid="{00000000-0005-0000-0000-00003B070000}"/>
    <cellStyle name="Output 3 12" xfId="1873" xr:uid="{00000000-0005-0000-0000-00003C070000}"/>
    <cellStyle name="Output 3 13" xfId="1935" xr:uid="{00000000-0005-0000-0000-00003D070000}"/>
    <cellStyle name="Output 3 2" xfId="864" xr:uid="{00000000-0005-0000-0000-00003E070000}"/>
    <cellStyle name="Output 3 3" xfId="867" xr:uid="{00000000-0005-0000-0000-00003F070000}"/>
    <cellStyle name="Output 3 4" xfId="1104" xr:uid="{00000000-0005-0000-0000-000040070000}"/>
    <cellStyle name="Output 3 5" xfId="1281" xr:uid="{00000000-0005-0000-0000-000041070000}"/>
    <cellStyle name="Output 3 6" xfId="1436" xr:uid="{00000000-0005-0000-0000-000042070000}"/>
    <cellStyle name="Output 3 7" xfId="1517" xr:uid="{00000000-0005-0000-0000-000043070000}"/>
    <cellStyle name="Output 3 8" xfId="1589" xr:uid="{00000000-0005-0000-0000-000044070000}"/>
    <cellStyle name="Output 3 9" xfId="1654" xr:uid="{00000000-0005-0000-0000-000045070000}"/>
    <cellStyle name="Output 4" xfId="435" xr:uid="{00000000-0005-0000-0000-000046070000}"/>
    <cellStyle name="Output 4 10" xfId="739" xr:uid="{00000000-0005-0000-0000-000047070000}"/>
    <cellStyle name="Output 4 11" xfId="1296" xr:uid="{00000000-0005-0000-0000-000048070000}"/>
    <cellStyle name="Output 4 12" xfId="1948" xr:uid="{00000000-0005-0000-0000-000049070000}"/>
    <cellStyle name="Output 4 13" xfId="2049" xr:uid="{00000000-0005-0000-0000-00004A070000}"/>
    <cellStyle name="Output 4 2" xfId="1068" xr:uid="{00000000-0005-0000-0000-00004B070000}"/>
    <cellStyle name="Output 4 3" xfId="1082" xr:uid="{00000000-0005-0000-0000-00004C070000}"/>
    <cellStyle name="Output 4 4" xfId="1239" xr:uid="{00000000-0005-0000-0000-00004D070000}"/>
    <cellStyle name="Output 4 5" xfId="1270" xr:uid="{00000000-0005-0000-0000-00004E070000}"/>
    <cellStyle name="Output 4 6" xfId="890" xr:uid="{00000000-0005-0000-0000-00004F070000}"/>
    <cellStyle name="Output 4 7" xfId="1355" xr:uid="{00000000-0005-0000-0000-000050070000}"/>
    <cellStyle name="Output 4 8" xfId="1182" xr:uid="{00000000-0005-0000-0000-000051070000}"/>
    <cellStyle name="Output 4 9" xfId="1291" xr:uid="{00000000-0005-0000-0000-000052070000}"/>
    <cellStyle name="Output 5" xfId="741" xr:uid="{00000000-0005-0000-0000-000053070000}"/>
    <cellStyle name="Output 6" xfId="791" xr:uid="{00000000-0005-0000-0000-000054070000}"/>
    <cellStyle name="Output 7" xfId="1143" xr:uid="{00000000-0005-0000-0000-000055070000}"/>
    <cellStyle name="Output 8" xfId="1215" xr:uid="{00000000-0005-0000-0000-000056070000}"/>
    <cellStyle name="Output 9" xfId="1262" xr:uid="{00000000-0005-0000-0000-000057070000}"/>
    <cellStyle name="Percent 2" xfId="106" xr:uid="{00000000-0005-0000-0000-000058070000}"/>
    <cellStyle name="Percent 2 2" xfId="108" xr:uid="{00000000-0005-0000-0000-000059070000}"/>
    <cellStyle name="Percent 2 3" xfId="206" xr:uid="{00000000-0005-0000-0000-00005A070000}"/>
    <cellStyle name="Percent 3" xfId="105" xr:uid="{00000000-0005-0000-0000-00005B070000}"/>
    <cellStyle name="Percent 4" xfId="192" xr:uid="{00000000-0005-0000-0000-00005C070000}"/>
    <cellStyle name="Title" xfId="50" builtinId="15" customBuiltin="1"/>
    <cellStyle name="Title 2" xfId="59" xr:uid="{00000000-0005-0000-0000-00005E070000}"/>
    <cellStyle name="Title 2 2" xfId="174" xr:uid="{00000000-0005-0000-0000-00005F070000}"/>
    <cellStyle name="Title 3" xfId="323" xr:uid="{00000000-0005-0000-0000-000060070000}"/>
    <cellStyle name="Title 4" xfId="436" xr:uid="{00000000-0005-0000-0000-000061070000}"/>
    <cellStyle name="Total" xfId="51" builtinId="25" customBuiltin="1"/>
    <cellStyle name="Total 10" xfId="1414" xr:uid="{00000000-0005-0000-0000-000063070000}"/>
    <cellStyle name="Total 11" xfId="1496" xr:uid="{00000000-0005-0000-0000-000064070000}"/>
    <cellStyle name="Total 12" xfId="1570" xr:uid="{00000000-0005-0000-0000-000065070000}"/>
    <cellStyle name="Total 13" xfId="1637" xr:uid="{00000000-0005-0000-0000-000066070000}"/>
    <cellStyle name="Total 14" xfId="1694" xr:uid="{00000000-0005-0000-0000-000067070000}"/>
    <cellStyle name="Total 15" xfId="1739" xr:uid="{00000000-0005-0000-0000-000068070000}"/>
    <cellStyle name="Total 16" xfId="1849" xr:uid="{00000000-0005-0000-0000-000069070000}"/>
    <cellStyle name="Total 2" xfId="75" xr:uid="{00000000-0005-0000-0000-00006A070000}"/>
    <cellStyle name="Total 2 2" xfId="188" xr:uid="{00000000-0005-0000-0000-00006B070000}"/>
    <cellStyle name="Total 2 2 2" xfId="227" xr:uid="{00000000-0005-0000-0000-00006C070000}"/>
    <cellStyle name="Total 2 2 2 2" xfId="236" xr:uid="{00000000-0005-0000-0000-00006D070000}"/>
    <cellStyle name="Total 2 2 2 2 2" xfId="271" xr:uid="{00000000-0005-0000-0000-00006E070000}"/>
    <cellStyle name="Total 2 2 2 2 2 10" xfId="1304" xr:uid="{00000000-0005-0000-0000-00006F070000}"/>
    <cellStyle name="Total 2 2 2 2 2 11" xfId="1284" xr:uid="{00000000-0005-0000-0000-000070070000}"/>
    <cellStyle name="Total 2 2 2 2 2 12" xfId="1350" xr:uid="{00000000-0005-0000-0000-000071070000}"/>
    <cellStyle name="Total 2 2 2 2 2 13" xfId="1299" xr:uid="{00000000-0005-0000-0000-000072070000}"/>
    <cellStyle name="Total 2 2 2 2 2 14" xfId="1864" xr:uid="{00000000-0005-0000-0000-000073070000}"/>
    <cellStyle name="Total 2 2 2 2 2 2" xfId="385" xr:uid="{00000000-0005-0000-0000-000074070000}"/>
    <cellStyle name="Total 2 2 2 2 2 2 10" xfId="1705" xr:uid="{00000000-0005-0000-0000-000075070000}"/>
    <cellStyle name="Total 2 2 2 2 2 2 11" xfId="1746" xr:uid="{00000000-0005-0000-0000-000076070000}"/>
    <cellStyle name="Total 2 2 2 2 2 2 12" xfId="1926" xr:uid="{00000000-0005-0000-0000-000077070000}"/>
    <cellStyle name="Total 2 2 2 2 2 2 13" xfId="2035" xr:uid="{00000000-0005-0000-0000-000078070000}"/>
    <cellStyle name="Total 2 2 2 2 2 2 2" xfId="884" xr:uid="{00000000-0005-0000-0000-000079070000}"/>
    <cellStyle name="Total 2 2 2 2 2 2 3" xfId="637" xr:uid="{00000000-0005-0000-0000-00007A070000}"/>
    <cellStyle name="Total 2 2 2 2 2 2 4" xfId="1196" xr:uid="{00000000-0005-0000-0000-00007B070000}"/>
    <cellStyle name="Total 2 2 2 2 2 2 5" xfId="661" xr:uid="{00000000-0005-0000-0000-00007C070000}"/>
    <cellStyle name="Total 2 2 2 2 2 2 6" xfId="1432" xr:uid="{00000000-0005-0000-0000-00007D070000}"/>
    <cellStyle name="Total 2 2 2 2 2 2 7" xfId="1513" xr:uid="{00000000-0005-0000-0000-00007E070000}"/>
    <cellStyle name="Total 2 2 2 2 2 2 8" xfId="1585" xr:uid="{00000000-0005-0000-0000-00007F070000}"/>
    <cellStyle name="Total 2 2 2 2 2 2 9" xfId="1651" xr:uid="{00000000-0005-0000-0000-000080070000}"/>
    <cellStyle name="Total 2 2 2 2 2 3" xfId="904" xr:uid="{00000000-0005-0000-0000-000081070000}"/>
    <cellStyle name="Total 2 2 2 2 2 4" xfId="984" xr:uid="{00000000-0005-0000-0000-000082070000}"/>
    <cellStyle name="Total 2 2 2 2 2 5" xfId="570" xr:uid="{00000000-0005-0000-0000-000083070000}"/>
    <cellStyle name="Total 2 2 2 2 2 6" xfId="1361" xr:uid="{00000000-0005-0000-0000-000084070000}"/>
    <cellStyle name="Total 2 2 2 2 2 7" xfId="537" xr:uid="{00000000-0005-0000-0000-000085070000}"/>
    <cellStyle name="Total 2 2 2 2 2 8" xfId="1328" xr:uid="{00000000-0005-0000-0000-000086070000}"/>
    <cellStyle name="Total 2 2 2 2 2 9" xfId="1363" xr:uid="{00000000-0005-0000-0000-000087070000}"/>
    <cellStyle name="Total 2 2 2 2 3" xfId="767" xr:uid="{00000000-0005-0000-0000-000088070000}"/>
    <cellStyle name="Total 2 2 2 2 4" xfId="720" xr:uid="{00000000-0005-0000-0000-000089070000}"/>
    <cellStyle name="Total 2 2 2 2 5" xfId="1848" xr:uid="{00000000-0005-0000-0000-00008A070000}"/>
    <cellStyle name="Total 2 2 2 3" xfId="246" xr:uid="{00000000-0005-0000-0000-00008B070000}"/>
    <cellStyle name="Total 2 2 2 3 2" xfId="281" xr:uid="{00000000-0005-0000-0000-00008C070000}"/>
    <cellStyle name="Total 2 2 2 3 2 10" xfId="1683" xr:uid="{00000000-0005-0000-0000-00008D070000}"/>
    <cellStyle name="Total 2 2 2 3 2 11" xfId="1732" xr:uid="{00000000-0005-0000-0000-00008E070000}"/>
    <cellStyle name="Total 2 2 2 3 2 12" xfId="1763" xr:uid="{00000000-0005-0000-0000-00008F070000}"/>
    <cellStyle name="Total 2 2 2 3 2 13" xfId="1769" xr:uid="{00000000-0005-0000-0000-000090070000}"/>
    <cellStyle name="Total 2 2 2 3 2 14" xfId="1936" xr:uid="{00000000-0005-0000-0000-000091070000}"/>
    <cellStyle name="Total 2 2 2 3 2 2" xfId="395" xr:uid="{00000000-0005-0000-0000-000092070000}"/>
    <cellStyle name="Total 2 2 2 3 2 2 10" xfId="1263" xr:uid="{00000000-0005-0000-0000-000093070000}"/>
    <cellStyle name="Total 2 2 2 3 2 2 11" xfId="1366" xr:uid="{00000000-0005-0000-0000-000094070000}"/>
    <cellStyle name="Total 2 2 2 3 2 2 12" xfId="1933" xr:uid="{00000000-0005-0000-0000-000095070000}"/>
    <cellStyle name="Total 2 2 2 3 2 2 13" xfId="2045" xr:uid="{00000000-0005-0000-0000-000096070000}"/>
    <cellStyle name="Total 2 2 2 3 2 2 2" xfId="1105" xr:uid="{00000000-0005-0000-0000-000097070000}"/>
    <cellStyle name="Total 2 2 2 3 2 2 3" xfId="715" xr:uid="{00000000-0005-0000-0000-000098070000}"/>
    <cellStyle name="Total 2 2 2 3 2 2 4" xfId="1206" xr:uid="{00000000-0005-0000-0000-000099070000}"/>
    <cellStyle name="Total 2 2 2 3 2 2 5" xfId="1308" xr:uid="{00000000-0005-0000-0000-00009A070000}"/>
    <cellStyle name="Total 2 2 2 3 2 2 6" xfId="1343" xr:uid="{00000000-0005-0000-0000-00009B070000}"/>
    <cellStyle name="Total 2 2 2 3 2 2 7" xfId="1390" xr:uid="{00000000-0005-0000-0000-00009C070000}"/>
    <cellStyle name="Total 2 2 2 3 2 2 8" xfId="1007" xr:uid="{00000000-0005-0000-0000-00009D070000}"/>
    <cellStyle name="Total 2 2 2 3 2 2 9" xfId="749" xr:uid="{00000000-0005-0000-0000-00009E070000}"/>
    <cellStyle name="Total 2 2 2 3 2 3" xfId="902" xr:uid="{00000000-0005-0000-0000-00009F070000}"/>
    <cellStyle name="Total 2 2 2 3 2 4" xfId="808" xr:uid="{00000000-0005-0000-0000-0000A0070000}"/>
    <cellStyle name="Total 2 2 2 3 2 5" xfId="563" xr:uid="{00000000-0005-0000-0000-0000A1070000}"/>
    <cellStyle name="Total 2 2 2 3 2 6" xfId="788" xr:uid="{00000000-0005-0000-0000-0000A2070000}"/>
    <cellStyle name="Total 2 2 2 3 2 7" xfId="1477" xr:uid="{00000000-0005-0000-0000-0000A3070000}"/>
    <cellStyle name="Total 2 2 2 3 2 8" xfId="1554" xr:uid="{00000000-0005-0000-0000-0000A4070000}"/>
    <cellStyle name="Total 2 2 2 3 2 9" xfId="1624" xr:uid="{00000000-0005-0000-0000-0000A5070000}"/>
    <cellStyle name="Total 2 2 2 3 3" xfId="912" xr:uid="{00000000-0005-0000-0000-0000A6070000}"/>
    <cellStyle name="Total 2 2 2 3 4" xfId="1125" xr:uid="{00000000-0005-0000-0000-0000A7070000}"/>
    <cellStyle name="Total 2 2 2 3 5" xfId="1869" xr:uid="{00000000-0005-0000-0000-0000A8070000}"/>
    <cellStyle name="Total 2 2 2 4" xfId="266" xr:uid="{00000000-0005-0000-0000-0000A9070000}"/>
    <cellStyle name="Total 2 2 2 4 10" xfId="1095" xr:uid="{00000000-0005-0000-0000-0000AA070000}"/>
    <cellStyle name="Total 2 2 2 4 11" xfId="1387" xr:uid="{00000000-0005-0000-0000-0000AB070000}"/>
    <cellStyle name="Total 2 2 2 4 12" xfId="1292" xr:uid="{00000000-0005-0000-0000-0000AC070000}"/>
    <cellStyle name="Total 2 2 2 4 13" xfId="1274" xr:uid="{00000000-0005-0000-0000-0000AD070000}"/>
    <cellStyle name="Total 2 2 2 4 14" xfId="1865" xr:uid="{00000000-0005-0000-0000-0000AE070000}"/>
    <cellStyle name="Total 2 2 2 4 2" xfId="380" xr:uid="{00000000-0005-0000-0000-0000AF070000}"/>
    <cellStyle name="Total 2 2 2 4 2 10" xfId="1635" xr:uid="{00000000-0005-0000-0000-0000B0070000}"/>
    <cellStyle name="Total 2 2 2 4 2 11" xfId="1692" xr:uid="{00000000-0005-0000-0000-0000B1070000}"/>
    <cellStyle name="Total 2 2 2 4 2 12" xfId="1922" xr:uid="{00000000-0005-0000-0000-0000B2070000}"/>
    <cellStyle name="Total 2 2 2 4 2 13" xfId="2030" xr:uid="{00000000-0005-0000-0000-0000B3070000}"/>
    <cellStyle name="Total 2 2 2 4 2 2" xfId="848" xr:uid="{00000000-0005-0000-0000-0000B4070000}"/>
    <cellStyle name="Total 2 2 2 4 2 3" xfId="561" xr:uid="{00000000-0005-0000-0000-0000B5070000}"/>
    <cellStyle name="Total 2 2 2 4 2 4" xfId="1191" xr:uid="{00000000-0005-0000-0000-0000B6070000}"/>
    <cellStyle name="Total 2 2 2 4 2 5" xfId="1303" xr:uid="{00000000-0005-0000-0000-0000B7070000}"/>
    <cellStyle name="Total 2 2 2 4 2 6" xfId="1381" xr:uid="{00000000-0005-0000-0000-0000B8070000}"/>
    <cellStyle name="Total 2 2 2 4 2 7" xfId="1409" xr:uid="{00000000-0005-0000-0000-0000B9070000}"/>
    <cellStyle name="Total 2 2 2 4 2 8" xfId="1491" xr:uid="{00000000-0005-0000-0000-0000BA070000}"/>
    <cellStyle name="Total 2 2 2 4 2 9" xfId="1566" xr:uid="{00000000-0005-0000-0000-0000BB070000}"/>
    <cellStyle name="Total 2 2 2 4 3" xfId="726" xr:uid="{00000000-0005-0000-0000-0000BC070000}"/>
    <cellStyle name="Total 2 2 2 4 4" xfId="728" xr:uid="{00000000-0005-0000-0000-0000BD070000}"/>
    <cellStyle name="Total 2 2 2 4 5" xfId="550" xr:uid="{00000000-0005-0000-0000-0000BE070000}"/>
    <cellStyle name="Total 2 2 2 4 6" xfId="1251" xr:uid="{00000000-0005-0000-0000-0000BF070000}"/>
    <cellStyle name="Total 2 2 2 4 7" xfId="605" xr:uid="{00000000-0005-0000-0000-0000C0070000}"/>
    <cellStyle name="Total 2 2 2 4 8" xfId="879" xr:uid="{00000000-0005-0000-0000-0000C1070000}"/>
    <cellStyle name="Total 2 2 2 4 9" xfId="1230" xr:uid="{00000000-0005-0000-0000-0000C2070000}"/>
    <cellStyle name="Total 2 2 2 5" xfId="889" xr:uid="{00000000-0005-0000-0000-0000C3070000}"/>
    <cellStyle name="Total 2 2 2 6" xfId="789" xr:uid="{00000000-0005-0000-0000-0000C4070000}"/>
    <cellStyle name="Total 2 2 2 7" xfId="1847" xr:uid="{00000000-0005-0000-0000-0000C5070000}"/>
    <cellStyle name="Total 2 2 3" xfId="218" xr:uid="{00000000-0005-0000-0000-0000C6070000}"/>
    <cellStyle name="Total 2 2 3 2" xfId="237" xr:uid="{00000000-0005-0000-0000-0000C7070000}"/>
    <cellStyle name="Total 2 2 3 2 2" xfId="272" xr:uid="{00000000-0005-0000-0000-0000C8070000}"/>
    <cellStyle name="Total 2 2 3 2 2 10" xfId="1584" xr:uid="{00000000-0005-0000-0000-0000C9070000}"/>
    <cellStyle name="Total 2 2 3 2 2 11" xfId="1650" xr:uid="{00000000-0005-0000-0000-0000CA070000}"/>
    <cellStyle name="Total 2 2 3 2 2 12" xfId="1704" xr:uid="{00000000-0005-0000-0000-0000CB070000}"/>
    <cellStyle name="Total 2 2 3 2 2 13" xfId="1745" xr:uid="{00000000-0005-0000-0000-0000CC070000}"/>
    <cellStyle name="Total 2 2 3 2 2 14" xfId="1817" xr:uid="{00000000-0005-0000-0000-0000CD070000}"/>
    <cellStyle name="Total 2 2 3 2 2 2" xfId="386" xr:uid="{00000000-0005-0000-0000-0000CE070000}"/>
    <cellStyle name="Total 2 2 3 2 2 2 10" xfId="1706" xr:uid="{00000000-0005-0000-0000-0000CF070000}"/>
    <cellStyle name="Total 2 2 3 2 2 2 11" xfId="1747" xr:uid="{00000000-0005-0000-0000-0000D0070000}"/>
    <cellStyle name="Total 2 2 3 2 2 2 12" xfId="1927" xr:uid="{00000000-0005-0000-0000-0000D1070000}"/>
    <cellStyle name="Total 2 2 3 2 2 2 13" xfId="2036" xr:uid="{00000000-0005-0000-0000-0000D2070000}"/>
    <cellStyle name="Total 2 2 3 2 2 2 2" xfId="687" xr:uid="{00000000-0005-0000-0000-0000D3070000}"/>
    <cellStyle name="Total 2 2 3 2 2 2 3" xfId="1088" xr:uid="{00000000-0005-0000-0000-0000D4070000}"/>
    <cellStyle name="Total 2 2 3 2 2 2 4" xfId="1197" xr:uid="{00000000-0005-0000-0000-0000D5070000}"/>
    <cellStyle name="Total 2 2 3 2 2 2 5" xfId="1349" xr:uid="{00000000-0005-0000-0000-0000D6070000}"/>
    <cellStyle name="Total 2 2 3 2 2 2 6" xfId="1433" xr:uid="{00000000-0005-0000-0000-0000D7070000}"/>
    <cellStyle name="Total 2 2 3 2 2 2 7" xfId="1514" xr:uid="{00000000-0005-0000-0000-0000D8070000}"/>
    <cellStyle name="Total 2 2 3 2 2 2 8" xfId="1586" xr:uid="{00000000-0005-0000-0000-0000D9070000}"/>
    <cellStyle name="Total 2 2 3 2 2 2 9" xfId="1652" xr:uid="{00000000-0005-0000-0000-0000DA070000}"/>
    <cellStyle name="Total 2 2 3 2 2 3" xfId="795" xr:uid="{00000000-0005-0000-0000-0000DB070000}"/>
    <cellStyle name="Total 2 2 3 2 2 4" xfId="615" xr:uid="{00000000-0005-0000-0000-0000DC070000}"/>
    <cellStyle name="Total 2 2 3 2 2 5" xfId="913" xr:uid="{00000000-0005-0000-0000-0000DD070000}"/>
    <cellStyle name="Total 2 2 3 2 2 6" xfId="1339" xr:uid="{00000000-0005-0000-0000-0000DE070000}"/>
    <cellStyle name="Total 2 2 3 2 2 7" xfId="516" xr:uid="{00000000-0005-0000-0000-0000DF070000}"/>
    <cellStyle name="Total 2 2 3 2 2 8" xfId="1431" xr:uid="{00000000-0005-0000-0000-0000E0070000}"/>
    <cellStyle name="Total 2 2 3 2 2 9" xfId="1512" xr:uid="{00000000-0005-0000-0000-0000E1070000}"/>
    <cellStyle name="Total 2 2 3 2 3" xfId="1032" xr:uid="{00000000-0005-0000-0000-0000E2070000}"/>
    <cellStyle name="Total 2 2 3 2 4" xfId="724" xr:uid="{00000000-0005-0000-0000-0000E3070000}"/>
    <cellStyle name="Total 2 2 3 2 5" xfId="1834" xr:uid="{00000000-0005-0000-0000-0000E4070000}"/>
    <cellStyle name="Total 2 2 3 3" xfId="254" xr:uid="{00000000-0005-0000-0000-0000E5070000}"/>
    <cellStyle name="Total 2 2 3 3 10" xfId="1641" xr:uid="{00000000-0005-0000-0000-0000E6070000}"/>
    <cellStyle name="Total 2 2 3 3 11" xfId="1698" xr:uid="{00000000-0005-0000-0000-0000E7070000}"/>
    <cellStyle name="Total 2 2 3 3 12" xfId="1742" xr:uid="{00000000-0005-0000-0000-0000E8070000}"/>
    <cellStyle name="Total 2 2 3 3 13" xfId="1767" xr:uid="{00000000-0005-0000-0000-0000E9070000}"/>
    <cellStyle name="Total 2 2 3 3 14" xfId="1781" xr:uid="{00000000-0005-0000-0000-0000EA070000}"/>
    <cellStyle name="Total 2 2 3 3 2" xfId="368" xr:uid="{00000000-0005-0000-0000-0000EB070000}"/>
    <cellStyle name="Total 2 2 3 3 2 10" xfId="1494" xr:uid="{00000000-0005-0000-0000-0000EC070000}"/>
    <cellStyle name="Total 2 2 3 3 2 11" xfId="1568" xr:uid="{00000000-0005-0000-0000-0000ED070000}"/>
    <cellStyle name="Total 2 2 3 3 2 12" xfId="1913" xr:uid="{00000000-0005-0000-0000-0000EE070000}"/>
    <cellStyle name="Total 2 2 3 3 2 13" xfId="2018" xr:uid="{00000000-0005-0000-0000-0000EF070000}"/>
    <cellStyle name="Total 2 2 3 3 2 2" xfId="774" xr:uid="{00000000-0005-0000-0000-0000F0070000}"/>
    <cellStyle name="Total 2 2 3 3 2 3" xfId="510" xr:uid="{00000000-0005-0000-0000-0000F1070000}"/>
    <cellStyle name="Total 2 2 3 3 2 4" xfId="710" xr:uid="{00000000-0005-0000-0000-0000F2070000}"/>
    <cellStyle name="Total 2 2 3 3 2 5" xfId="1277" xr:uid="{00000000-0005-0000-0000-0000F3070000}"/>
    <cellStyle name="Total 2 2 3 3 2 6" xfId="1111" xr:uid="{00000000-0005-0000-0000-0000F4070000}"/>
    <cellStyle name="Total 2 2 3 3 2 7" xfId="1309" xr:uid="{00000000-0005-0000-0000-0000F5070000}"/>
    <cellStyle name="Total 2 2 3 3 2 8" xfId="753" xr:uid="{00000000-0005-0000-0000-0000F6070000}"/>
    <cellStyle name="Total 2 2 3 3 2 9" xfId="1412" xr:uid="{00000000-0005-0000-0000-0000F7070000}"/>
    <cellStyle name="Total 2 2 3 3 3" xfId="745" xr:uid="{00000000-0005-0000-0000-0000F8070000}"/>
    <cellStyle name="Total 2 2 3 3 4" xfId="691" xr:uid="{00000000-0005-0000-0000-0000F9070000}"/>
    <cellStyle name="Total 2 2 3 3 5" xfId="778" xr:uid="{00000000-0005-0000-0000-0000FA070000}"/>
    <cellStyle name="Total 2 2 3 3 6" xfId="801" xr:uid="{00000000-0005-0000-0000-0000FB070000}"/>
    <cellStyle name="Total 2 2 3 3 7" xfId="1418" xr:uid="{00000000-0005-0000-0000-0000FC070000}"/>
    <cellStyle name="Total 2 2 3 3 8" xfId="1500" xr:uid="{00000000-0005-0000-0000-0000FD070000}"/>
    <cellStyle name="Total 2 2 3 3 9" xfId="1574" xr:uid="{00000000-0005-0000-0000-0000FE070000}"/>
    <cellStyle name="Total 2 2 3 4" xfId="946" xr:uid="{00000000-0005-0000-0000-0000FF070000}"/>
    <cellStyle name="Total 2 2 3 5" xfId="521" xr:uid="{00000000-0005-0000-0000-000000080000}"/>
    <cellStyle name="Total 2 2 3 6" xfId="1855" xr:uid="{00000000-0005-0000-0000-000001080000}"/>
    <cellStyle name="Total 2 2 4" xfId="210" xr:uid="{00000000-0005-0000-0000-000002080000}"/>
    <cellStyle name="Total 2 2 4 2" xfId="253" xr:uid="{00000000-0005-0000-0000-000003080000}"/>
    <cellStyle name="Total 2 2 4 2 10" xfId="1243" xr:uid="{00000000-0005-0000-0000-000004080000}"/>
    <cellStyle name="Total 2 2 4 2 11" xfId="719" xr:uid="{00000000-0005-0000-0000-000005080000}"/>
    <cellStyle name="Total 2 2 4 2 12" xfId="1153" xr:uid="{00000000-0005-0000-0000-000006080000}"/>
    <cellStyle name="Total 2 2 4 2 13" xfId="1452" xr:uid="{00000000-0005-0000-0000-000007080000}"/>
    <cellStyle name="Total 2 2 4 2 14" xfId="1803" xr:uid="{00000000-0005-0000-0000-000008080000}"/>
    <cellStyle name="Total 2 2 4 2 2" xfId="367" xr:uid="{00000000-0005-0000-0000-000009080000}"/>
    <cellStyle name="Total 2 2 4 2 2 10" xfId="1564" xr:uid="{00000000-0005-0000-0000-00000A080000}"/>
    <cellStyle name="Total 2 2 4 2 2 11" xfId="1633" xr:uid="{00000000-0005-0000-0000-00000B080000}"/>
    <cellStyle name="Total 2 2 4 2 2 12" xfId="1912" xr:uid="{00000000-0005-0000-0000-00000C080000}"/>
    <cellStyle name="Total 2 2 4 2 2 13" xfId="2017" xr:uid="{00000000-0005-0000-0000-00000D080000}"/>
    <cellStyle name="Total 2 2 4 2 2 2" xfId="878" xr:uid="{00000000-0005-0000-0000-00000E080000}"/>
    <cellStyle name="Total 2 2 4 2 2 3" xfId="1099" xr:uid="{00000000-0005-0000-0000-00000F080000}"/>
    <cellStyle name="Total 2 2 4 2 2 4" xfId="618" xr:uid="{00000000-0005-0000-0000-000010080000}"/>
    <cellStyle name="Total 2 2 4 2 2 5" xfId="740" xr:uid="{00000000-0005-0000-0000-000011080000}"/>
    <cellStyle name="Total 2 2 4 2 2 6" xfId="1142" xr:uid="{00000000-0005-0000-0000-000012080000}"/>
    <cellStyle name="Total 2 2 4 2 2 7" xfId="1318" xr:uid="{00000000-0005-0000-0000-000013080000}"/>
    <cellStyle name="Total 2 2 4 2 2 8" xfId="1407" xr:uid="{00000000-0005-0000-0000-000014080000}"/>
    <cellStyle name="Total 2 2 4 2 2 9" xfId="1489" xr:uid="{00000000-0005-0000-0000-000015080000}"/>
    <cellStyle name="Total 2 2 4 2 3" xfId="857" xr:uid="{00000000-0005-0000-0000-000016080000}"/>
    <cellStyle name="Total 2 2 4 2 4" xfId="526" xr:uid="{00000000-0005-0000-0000-000017080000}"/>
    <cellStyle name="Total 2 2 4 2 5" xfId="860" xr:uid="{00000000-0005-0000-0000-000018080000}"/>
    <cellStyle name="Total 2 2 4 2 6" xfId="1227" xr:uid="{00000000-0005-0000-0000-000019080000}"/>
    <cellStyle name="Total 2 2 4 2 7" xfId="601" xr:uid="{00000000-0005-0000-0000-00001A080000}"/>
    <cellStyle name="Total 2 2 4 2 8" xfId="1273" xr:uid="{00000000-0005-0000-0000-00001B080000}"/>
    <cellStyle name="Total 2 2 4 2 9" xfId="714" xr:uid="{00000000-0005-0000-0000-00001C080000}"/>
    <cellStyle name="Total 2 2 4 3" xfId="752" xr:uid="{00000000-0005-0000-0000-00001D080000}"/>
    <cellStyle name="Total 2 2 4 4" xfId="993" xr:uid="{00000000-0005-0000-0000-00001E080000}"/>
    <cellStyle name="Total 2 2 4 5" xfId="1824" xr:uid="{00000000-0005-0000-0000-00001F080000}"/>
    <cellStyle name="Total 2 2 5" xfId="251" xr:uid="{00000000-0005-0000-0000-000020080000}"/>
    <cellStyle name="Total 2 2 5 10" xfId="1267" xr:uid="{00000000-0005-0000-0000-000021080000}"/>
    <cellStyle name="Total 2 2 5 11" xfId="1466" xr:uid="{00000000-0005-0000-0000-000022080000}"/>
    <cellStyle name="Total 2 2 5 12" xfId="1543" xr:uid="{00000000-0005-0000-0000-000023080000}"/>
    <cellStyle name="Total 2 2 5 13" xfId="1613" xr:uid="{00000000-0005-0000-0000-000024080000}"/>
    <cellStyle name="Total 2 2 5 14" xfId="1868" xr:uid="{00000000-0005-0000-0000-000025080000}"/>
    <cellStyle name="Total 2 2 5 2" xfId="365" xr:uid="{00000000-0005-0000-0000-000026080000}"/>
    <cellStyle name="Total 2 2 5 2 10" xfId="1727" xr:uid="{00000000-0005-0000-0000-000027080000}"/>
    <cellStyle name="Total 2 2 5 2 11" xfId="1760" xr:uid="{00000000-0005-0000-0000-000028080000}"/>
    <cellStyle name="Total 2 2 5 2 12" xfId="1910" xr:uid="{00000000-0005-0000-0000-000029080000}"/>
    <cellStyle name="Total 2 2 5 2 13" xfId="2015" xr:uid="{00000000-0005-0000-0000-00002A080000}"/>
    <cellStyle name="Total 2 2 5 2 2" xfId="694" xr:uid="{00000000-0005-0000-0000-00002B080000}"/>
    <cellStyle name="Total 2 2 5 2 3" xfId="1112" xr:uid="{00000000-0005-0000-0000-00002C080000}"/>
    <cellStyle name="Total 2 2 5 2 4" xfId="1132" xr:uid="{00000000-0005-0000-0000-00002D080000}"/>
    <cellStyle name="Total 2 2 5 2 5" xfId="551" xr:uid="{00000000-0005-0000-0000-00002E080000}"/>
    <cellStyle name="Total 2 2 5 2 6" xfId="1467" xr:uid="{00000000-0005-0000-0000-00002F080000}"/>
    <cellStyle name="Total 2 2 5 2 7" xfId="1544" xr:uid="{00000000-0005-0000-0000-000030080000}"/>
    <cellStyle name="Total 2 2 5 2 8" xfId="1614" xr:uid="{00000000-0005-0000-0000-000031080000}"/>
    <cellStyle name="Total 2 2 5 2 9" xfId="1675" xr:uid="{00000000-0005-0000-0000-000032080000}"/>
    <cellStyle name="Total 2 2 5 3" xfId="750" xr:uid="{00000000-0005-0000-0000-000033080000}"/>
    <cellStyle name="Total 2 2 5 4" xfId="996" xr:uid="{00000000-0005-0000-0000-000034080000}"/>
    <cellStyle name="Total 2 2 5 5" xfId="895" xr:uid="{00000000-0005-0000-0000-000035080000}"/>
    <cellStyle name="Total 2 2 5 6" xfId="1245" xr:uid="{00000000-0005-0000-0000-000036080000}"/>
    <cellStyle name="Total 2 2 5 7" xfId="1254" xr:uid="{00000000-0005-0000-0000-000037080000}"/>
    <cellStyle name="Total 2 2 5 8" xfId="1178" xr:uid="{00000000-0005-0000-0000-000038080000}"/>
    <cellStyle name="Total 2 2 5 9" xfId="1152" xr:uid="{00000000-0005-0000-0000-000039080000}"/>
    <cellStyle name="Total 2 2 6" xfId="657" xr:uid="{00000000-0005-0000-0000-00003A080000}"/>
    <cellStyle name="Total 2 2 7" xfId="1016" xr:uid="{00000000-0005-0000-0000-00003B080000}"/>
    <cellStyle name="Total 2 2 8" xfId="1832" xr:uid="{00000000-0005-0000-0000-00003C080000}"/>
    <cellStyle name="Total 2 3" xfId="175" xr:uid="{00000000-0005-0000-0000-00003D080000}"/>
    <cellStyle name="Total 2 3 10" xfId="909" xr:uid="{00000000-0005-0000-0000-00003E080000}"/>
    <cellStyle name="Total 2 3 11" xfId="1033" xr:uid="{00000000-0005-0000-0000-00003F080000}"/>
    <cellStyle name="Total 2 3 12" xfId="1214" xr:uid="{00000000-0005-0000-0000-000040080000}"/>
    <cellStyle name="Total 2 3 13" xfId="1449" xr:uid="{00000000-0005-0000-0000-000041080000}"/>
    <cellStyle name="Total 2 3 14" xfId="1980" xr:uid="{00000000-0005-0000-0000-000042080000}"/>
    <cellStyle name="Total 2 3 2" xfId="348" xr:uid="{00000000-0005-0000-0000-000043080000}"/>
    <cellStyle name="Total 2 3 2 10" xfId="1158" xr:uid="{00000000-0005-0000-0000-000044080000}"/>
    <cellStyle name="Total 2 3 2 11" xfId="1064" xr:uid="{00000000-0005-0000-0000-000045080000}"/>
    <cellStyle name="Total 2 3 2 12" xfId="1895" xr:uid="{00000000-0005-0000-0000-000046080000}"/>
    <cellStyle name="Total 2 3 2 13" xfId="1813" xr:uid="{00000000-0005-0000-0000-000047080000}"/>
    <cellStyle name="Total 2 3 2 2" xfId="1052" xr:uid="{00000000-0005-0000-0000-000048080000}"/>
    <cellStyle name="Total 2 3 2 3" xfId="792" xr:uid="{00000000-0005-0000-0000-000049080000}"/>
    <cellStyle name="Total 2 3 2 4" xfId="536" xr:uid="{00000000-0005-0000-0000-00004A080000}"/>
    <cellStyle name="Total 2 3 2 5" xfId="1386" xr:uid="{00000000-0005-0000-0000-00004B080000}"/>
    <cellStyle name="Total 2 3 2 6" xfId="1323" xr:uid="{00000000-0005-0000-0000-00004C080000}"/>
    <cellStyle name="Total 2 3 2 7" xfId="1224" xr:uid="{00000000-0005-0000-0000-00004D080000}"/>
    <cellStyle name="Total 2 3 2 8" xfId="1160" xr:uid="{00000000-0005-0000-0000-00004E080000}"/>
    <cellStyle name="Total 2 3 2 9" xfId="595" xr:uid="{00000000-0005-0000-0000-00004F080000}"/>
    <cellStyle name="Total 2 3 3" xfId="539" xr:uid="{00000000-0005-0000-0000-000050080000}"/>
    <cellStyle name="Total 2 3 4" xfId="760" xr:uid="{00000000-0005-0000-0000-000051080000}"/>
    <cellStyle name="Total 2 3 5" xfId="1155" xr:uid="{00000000-0005-0000-0000-000052080000}"/>
    <cellStyle name="Total 2 3 6" xfId="1035" xr:uid="{00000000-0005-0000-0000-000053080000}"/>
    <cellStyle name="Total 2 3 7" xfId="1330" xr:uid="{00000000-0005-0000-0000-000054080000}"/>
    <cellStyle name="Total 2 3 8" xfId="1301" xr:uid="{00000000-0005-0000-0000-000055080000}"/>
    <cellStyle name="Total 2 3 9" xfId="1346" xr:uid="{00000000-0005-0000-0000-000056080000}"/>
    <cellStyle name="Total 3" xfId="324" xr:uid="{00000000-0005-0000-0000-000057080000}"/>
    <cellStyle name="Total 3 10" xfId="1726" xr:uid="{00000000-0005-0000-0000-000058080000}"/>
    <cellStyle name="Total 3 11" xfId="1759" xr:uid="{00000000-0005-0000-0000-000059080000}"/>
    <cellStyle name="Total 3 12" xfId="1874" xr:uid="{00000000-0005-0000-0000-00005A080000}"/>
    <cellStyle name="Total 3 13" xfId="1814" xr:uid="{00000000-0005-0000-0000-00005B080000}"/>
    <cellStyle name="Total 3 2" xfId="776" xr:uid="{00000000-0005-0000-0000-00005C080000}"/>
    <cellStyle name="Total 3 3" xfId="983" xr:uid="{00000000-0005-0000-0000-00005D080000}"/>
    <cellStyle name="Total 3 4" xfId="627" xr:uid="{00000000-0005-0000-0000-00005E080000}"/>
    <cellStyle name="Total 3 5" xfId="650" xr:uid="{00000000-0005-0000-0000-00005F080000}"/>
    <cellStyle name="Total 3 6" xfId="1464" xr:uid="{00000000-0005-0000-0000-000060080000}"/>
    <cellStyle name="Total 3 7" xfId="1542" xr:uid="{00000000-0005-0000-0000-000061080000}"/>
    <cellStyle name="Total 3 8" xfId="1612" xr:uid="{00000000-0005-0000-0000-000062080000}"/>
    <cellStyle name="Total 3 9" xfId="1674" xr:uid="{00000000-0005-0000-0000-000063080000}"/>
    <cellStyle name="Total 4" xfId="437" xr:uid="{00000000-0005-0000-0000-000064080000}"/>
    <cellStyle name="Total 4 10" xfId="1656" xr:uid="{00000000-0005-0000-0000-000065080000}"/>
    <cellStyle name="Total 4 11" xfId="1710" xr:uid="{00000000-0005-0000-0000-000066080000}"/>
    <cellStyle name="Total 4 12" xfId="1949" xr:uid="{00000000-0005-0000-0000-000067080000}"/>
    <cellStyle name="Total 4 13" xfId="2050" xr:uid="{00000000-0005-0000-0000-000068080000}"/>
    <cellStyle name="Total 4 2" xfId="911" xr:uid="{00000000-0005-0000-0000-000069080000}"/>
    <cellStyle name="Total 4 3" xfId="639" xr:uid="{00000000-0005-0000-0000-00006A080000}"/>
    <cellStyle name="Total 4 4" xfId="1241" xr:uid="{00000000-0005-0000-0000-00006B080000}"/>
    <cellStyle name="Total 4 5" xfId="744" xr:uid="{00000000-0005-0000-0000-00006C080000}"/>
    <cellStyle name="Total 4 6" xfId="1252" xr:uid="{00000000-0005-0000-0000-00006D080000}"/>
    <cellStyle name="Total 4 7" xfId="1439" xr:uid="{00000000-0005-0000-0000-00006E080000}"/>
    <cellStyle name="Total 4 8" xfId="1520" xr:uid="{00000000-0005-0000-0000-00006F080000}"/>
    <cellStyle name="Total 4 9" xfId="1592" xr:uid="{00000000-0005-0000-0000-000070080000}"/>
    <cellStyle name="Total 5" xfId="856" xr:uid="{00000000-0005-0000-0000-000071080000}"/>
    <cellStyle name="Total 6" xfId="1042" xr:uid="{00000000-0005-0000-0000-000072080000}"/>
    <cellStyle name="Total 7" xfId="901" xr:uid="{00000000-0005-0000-0000-000073080000}"/>
    <cellStyle name="Total 8" xfId="1171" xr:uid="{00000000-0005-0000-0000-000074080000}"/>
    <cellStyle name="Total 9" xfId="1234" xr:uid="{00000000-0005-0000-0000-000075080000}"/>
    <cellStyle name="Warning Text" xfId="52" builtinId="11" customBuiltin="1"/>
    <cellStyle name="Warning Text 2" xfId="72" xr:uid="{00000000-0005-0000-0000-000077080000}"/>
    <cellStyle name="Warning Text 2 2" xfId="176" xr:uid="{00000000-0005-0000-0000-000078080000}"/>
    <cellStyle name="Warning Text 3" xfId="325" xr:uid="{00000000-0005-0000-0000-000079080000}"/>
    <cellStyle name="Warning Text 4" xfId="438" xr:uid="{00000000-0005-0000-0000-00007A08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6</xdr:col>
      <xdr:colOff>514350</xdr:colOff>
      <xdr:row>219</xdr:row>
      <xdr:rowOff>0</xdr:rowOff>
    </xdr:from>
    <xdr:to>
      <xdr:col>11</xdr:col>
      <xdr:colOff>485775</xdr:colOff>
      <xdr:row>219</xdr:row>
      <xdr:rowOff>0</xdr:rowOff>
    </xdr:to>
    <xdr:sp macro="" textlink="">
      <xdr:nvSpPr>
        <xdr:cNvPr id="2" name="WordArt 10">
          <a:extLst>
            <a:ext uri="{FF2B5EF4-FFF2-40B4-BE49-F238E27FC236}">
              <a16:creationId xmlns:a16="http://schemas.microsoft.com/office/drawing/2014/main" id="{00000000-0008-0000-0500-00000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3" name="WordArt 13">
          <a:extLst>
            <a:ext uri="{FF2B5EF4-FFF2-40B4-BE49-F238E27FC236}">
              <a16:creationId xmlns:a16="http://schemas.microsoft.com/office/drawing/2014/main" id="{00000000-0008-0000-0500-00000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4" name="WordArt 16">
          <a:extLst>
            <a:ext uri="{FF2B5EF4-FFF2-40B4-BE49-F238E27FC236}">
              <a16:creationId xmlns:a16="http://schemas.microsoft.com/office/drawing/2014/main" id="{00000000-0008-0000-0500-00000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5" name="WordArt 19">
          <a:extLst>
            <a:ext uri="{FF2B5EF4-FFF2-40B4-BE49-F238E27FC236}">
              <a16:creationId xmlns:a16="http://schemas.microsoft.com/office/drawing/2014/main" id="{00000000-0008-0000-0500-00000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6" name="WordArt 22">
          <a:extLst>
            <a:ext uri="{FF2B5EF4-FFF2-40B4-BE49-F238E27FC236}">
              <a16:creationId xmlns:a16="http://schemas.microsoft.com/office/drawing/2014/main" id="{00000000-0008-0000-0500-00000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7" name="WordArt 25">
          <a:extLst>
            <a:ext uri="{FF2B5EF4-FFF2-40B4-BE49-F238E27FC236}">
              <a16:creationId xmlns:a16="http://schemas.microsoft.com/office/drawing/2014/main" id="{00000000-0008-0000-0500-00000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8" name="WordArt 28">
          <a:extLst>
            <a:ext uri="{FF2B5EF4-FFF2-40B4-BE49-F238E27FC236}">
              <a16:creationId xmlns:a16="http://schemas.microsoft.com/office/drawing/2014/main" id="{00000000-0008-0000-0500-00000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9" name="WordArt 31">
          <a:extLst>
            <a:ext uri="{FF2B5EF4-FFF2-40B4-BE49-F238E27FC236}">
              <a16:creationId xmlns:a16="http://schemas.microsoft.com/office/drawing/2014/main" id="{00000000-0008-0000-0500-00000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0" name="WordArt 10">
          <a:extLst>
            <a:ext uri="{FF2B5EF4-FFF2-40B4-BE49-F238E27FC236}">
              <a16:creationId xmlns:a16="http://schemas.microsoft.com/office/drawing/2014/main" id="{00000000-0008-0000-0500-00000A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1" name="WordArt 13">
          <a:extLst>
            <a:ext uri="{FF2B5EF4-FFF2-40B4-BE49-F238E27FC236}">
              <a16:creationId xmlns:a16="http://schemas.microsoft.com/office/drawing/2014/main" id="{00000000-0008-0000-0500-00000B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2" name="WordArt 16">
          <a:extLst>
            <a:ext uri="{FF2B5EF4-FFF2-40B4-BE49-F238E27FC236}">
              <a16:creationId xmlns:a16="http://schemas.microsoft.com/office/drawing/2014/main" id="{00000000-0008-0000-0500-00000C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3" name="WordArt 19">
          <a:extLst>
            <a:ext uri="{FF2B5EF4-FFF2-40B4-BE49-F238E27FC236}">
              <a16:creationId xmlns:a16="http://schemas.microsoft.com/office/drawing/2014/main" id="{00000000-0008-0000-0500-00000D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4" name="WordArt 22">
          <a:extLst>
            <a:ext uri="{FF2B5EF4-FFF2-40B4-BE49-F238E27FC236}">
              <a16:creationId xmlns:a16="http://schemas.microsoft.com/office/drawing/2014/main" id="{00000000-0008-0000-0500-00000E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5" name="WordArt 25">
          <a:extLst>
            <a:ext uri="{FF2B5EF4-FFF2-40B4-BE49-F238E27FC236}">
              <a16:creationId xmlns:a16="http://schemas.microsoft.com/office/drawing/2014/main" id="{00000000-0008-0000-0500-00000F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6" name="WordArt 28">
          <a:extLst>
            <a:ext uri="{FF2B5EF4-FFF2-40B4-BE49-F238E27FC236}">
              <a16:creationId xmlns:a16="http://schemas.microsoft.com/office/drawing/2014/main" id="{00000000-0008-0000-0500-000010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7" name="WordArt 31">
          <a:extLst>
            <a:ext uri="{FF2B5EF4-FFF2-40B4-BE49-F238E27FC236}">
              <a16:creationId xmlns:a16="http://schemas.microsoft.com/office/drawing/2014/main" id="{00000000-0008-0000-0500-000011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8" name="WordArt 10">
          <a:extLst>
            <a:ext uri="{FF2B5EF4-FFF2-40B4-BE49-F238E27FC236}">
              <a16:creationId xmlns:a16="http://schemas.microsoft.com/office/drawing/2014/main" id="{00000000-0008-0000-0500-00001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19" name="WordArt 13">
          <a:extLst>
            <a:ext uri="{FF2B5EF4-FFF2-40B4-BE49-F238E27FC236}">
              <a16:creationId xmlns:a16="http://schemas.microsoft.com/office/drawing/2014/main" id="{00000000-0008-0000-0500-00001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0" name="WordArt 16">
          <a:extLst>
            <a:ext uri="{FF2B5EF4-FFF2-40B4-BE49-F238E27FC236}">
              <a16:creationId xmlns:a16="http://schemas.microsoft.com/office/drawing/2014/main" id="{00000000-0008-0000-0500-00001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1" name="WordArt 19">
          <a:extLst>
            <a:ext uri="{FF2B5EF4-FFF2-40B4-BE49-F238E27FC236}">
              <a16:creationId xmlns:a16="http://schemas.microsoft.com/office/drawing/2014/main" id="{00000000-0008-0000-0500-00001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2" name="WordArt 22">
          <a:extLst>
            <a:ext uri="{FF2B5EF4-FFF2-40B4-BE49-F238E27FC236}">
              <a16:creationId xmlns:a16="http://schemas.microsoft.com/office/drawing/2014/main" id="{00000000-0008-0000-0500-00001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3" name="WordArt 25">
          <a:extLst>
            <a:ext uri="{FF2B5EF4-FFF2-40B4-BE49-F238E27FC236}">
              <a16:creationId xmlns:a16="http://schemas.microsoft.com/office/drawing/2014/main" id="{00000000-0008-0000-0500-00001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4" name="WordArt 28">
          <a:extLst>
            <a:ext uri="{FF2B5EF4-FFF2-40B4-BE49-F238E27FC236}">
              <a16:creationId xmlns:a16="http://schemas.microsoft.com/office/drawing/2014/main" id="{00000000-0008-0000-0500-00001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6</xdr:col>
      <xdr:colOff>514350</xdr:colOff>
      <xdr:row>219</xdr:row>
      <xdr:rowOff>0</xdr:rowOff>
    </xdr:from>
    <xdr:to>
      <xdr:col>11</xdr:col>
      <xdr:colOff>485775</xdr:colOff>
      <xdr:row>219</xdr:row>
      <xdr:rowOff>0</xdr:rowOff>
    </xdr:to>
    <xdr:sp macro="" textlink="">
      <xdr:nvSpPr>
        <xdr:cNvPr id="25" name="WordArt 31">
          <a:extLst>
            <a:ext uri="{FF2B5EF4-FFF2-40B4-BE49-F238E27FC236}">
              <a16:creationId xmlns:a16="http://schemas.microsoft.com/office/drawing/2014/main" id="{00000000-0008-0000-0500-00001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361951</xdr:colOff>
      <xdr:row>39</xdr:row>
      <xdr:rowOff>137160</xdr:rowOff>
    </xdr:from>
    <xdr:to>
      <xdr:col>4</xdr:col>
      <xdr:colOff>962025</xdr:colOff>
      <xdr:row>41</xdr:row>
      <xdr:rowOff>220980</xdr:rowOff>
    </xdr:to>
    <xdr:sp macro="" textlink="">
      <xdr:nvSpPr>
        <xdr:cNvPr id="28673" name="Rectangle 1">
          <a:extLst>
            <a:ext uri="{FF2B5EF4-FFF2-40B4-BE49-F238E27FC236}">
              <a16:creationId xmlns:a16="http://schemas.microsoft.com/office/drawing/2014/main" id="{00000000-0008-0000-0700-000001700000}"/>
            </a:ext>
          </a:extLst>
        </xdr:cNvPr>
        <xdr:cNvSpPr>
          <a:spLocks noChangeArrowheads="1"/>
        </xdr:cNvSpPr>
      </xdr:nvSpPr>
      <xdr:spPr bwMode="auto">
        <a:xfrm>
          <a:off x="8986538415" y="8983980"/>
          <a:ext cx="1720214" cy="58674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0" i="0" strike="noStrike">
              <a:solidFill>
                <a:srgbClr val="000000"/>
              </a:solidFill>
              <a:cs typeface="+mj-cs"/>
            </a:rPr>
            <a:t>أ</a:t>
          </a:r>
          <a:r>
            <a:rPr lang="ar-BH" sz="1400" b="1" i="0" strike="noStrike">
              <a:solidFill>
                <a:srgbClr val="000000"/>
              </a:solidFill>
              <a:cs typeface="+mj-cs"/>
            </a:rPr>
            <a:t>حمد بن محمد آل خليفة</a:t>
          </a:r>
        </a:p>
        <a:p>
          <a:pPr algn="ctr" rtl="0">
            <a:defRPr sz="1000"/>
          </a:pPr>
          <a:r>
            <a:rPr lang="ar-BH" sz="1400" b="1" i="0" strike="noStrike">
              <a:solidFill>
                <a:srgbClr val="000000"/>
              </a:solidFill>
              <a:cs typeface="+mj-cs"/>
            </a:rPr>
            <a:t>وزير الماليـة</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76129</xdr:colOff>
      <xdr:row>15</xdr:row>
      <xdr:rowOff>172074</xdr:rowOff>
    </xdr:from>
    <xdr:to>
      <xdr:col>8</xdr:col>
      <xdr:colOff>892083</xdr:colOff>
      <xdr:row>25</xdr:row>
      <xdr:rowOff>91440</xdr:rowOff>
    </xdr:to>
    <xdr:sp macro="" textlink="">
      <xdr:nvSpPr>
        <xdr:cNvPr id="2" name="Rectangle 3">
          <a:extLst>
            <a:ext uri="{FF2B5EF4-FFF2-40B4-BE49-F238E27FC236}">
              <a16:creationId xmlns:a16="http://schemas.microsoft.com/office/drawing/2014/main" id="{00000000-0008-0000-0C00-000002000000}"/>
            </a:ext>
          </a:extLst>
        </xdr:cNvPr>
        <xdr:cNvSpPr>
          <a:spLocks noChangeArrowheads="1"/>
        </xdr:cNvSpPr>
      </xdr:nvSpPr>
      <xdr:spPr bwMode="auto">
        <a:xfrm>
          <a:off x="10231815417" y="4164954"/>
          <a:ext cx="9304634" cy="1938666"/>
        </a:xfrm>
        <a:prstGeom prst="rect">
          <a:avLst/>
        </a:prstGeom>
        <a:solidFill>
          <a:srgbClr val="FFFFFF"/>
        </a:solidFill>
        <a:ln w="9525">
          <a:noFill/>
          <a:miter lim="800000"/>
          <a:headEnd/>
          <a:tailEnd/>
        </a:ln>
      </xdr:spPr>
      <xdr:txBody>
        <a:bodyPr vertOverflow="clip" wrap="square" lIns="0" tIns="36576" rIns="36576" bIns="0" anchor="t" upright="1"/>
        <a:lstStyle/>
        <a:p>
          <a:pPr algn="r" rtl="0">
            <a:defRPr sz="1000"/>
          </a:pPr>
          <a:r>
            <a:rPr lang="ar-BH" sz="1300" b="1" i="0" u="sng" strike="noStrike">
              <a:solidFill>
                <a:srgbClr val="000000"/>
              </a:solidFill>
              <a:cs typeface="+mj-cs"/>
            </a:rPr>
            <a:t>الاعتمادات الأصلية:</a:t>
          </a:r>
          <a:endParaRPr lang="ar-BH" sz="1300" b="0" i="0" u="sng" strike="noStrike">
            <a:solidFill>
              <a:srgbClr val="000000"/>
            </a:solidFill>
            <a:cs typeface="+mj-cs"/>
          </a:endParaRPr>
        </a:p>
        <a:p>
          <a:pPr algn="r" rtl="1">
            <a:defRPr sz="1000"/>
          </a:pPr>
          <a:r>
            <a:rPr lang="ar-BH" sz="1300" b="0" i="0" strike="noStrike">
              <a:solidFill>
                <a:srgbClr val="000000"/>
              </a:solidFill>
              <a:cs typeface="+mj-cs"/>
            </a:rPr>
            <a:t>هي تقدير المصروفات للسنة المالية</a:t>
          </a:r>
          <a:r>
            <a:rPr lang="en-US" sz="1300" b="0" i="0" strike="noStrike">
              <a:solidFill>
                <a:srgbClr val="000000"/>
              </a:solidFill>
              <a:cs typeface="+mj-cs"/>
            </a:rPr>
            <a:t> </a:t>
          </a:r>
          <a:r>
            <a:rPr lang="ar-BH" sz="1300" b="0" i="0" strike="noStrike">
              <a:solidFill>
                <a:srgbClr val="000000"/>
              </a:solidFill>
              <a:latin typeface="Times New Roman" panose="02020603050405020304" pitchFamily="18" charset="0"/>
              <a:cs typeface="+mj-cs"/>
            </a:rPr>
            <a:t>2016</a:t>
          </a:r>
          <a:r>
            <a:rPr lang="en-US" sz="1300" b="0" i="0" strike="noStrike">
              <a:solidFill>
                <a:srgbClr val="000000"/>
              </a:solidFill>
              <a:latin typeface="Times New Roman" panose="02020603050405020304" pitchFamily="18" charset="0"/>
              <a:cs typeface="+mj-cs"/>
            </a:rPr>
            <a:t> </a:t>
          </a:r>
          <a:r>
            <a:rPr lang="ar-BH" sz="1300" b="0" i="0" strike="noStrike">
              <a:solidFill>
                <a:srgbClr val="000000"/>
              </a:solidFill>
              <a:cs typeface="+mj-cs"/>
            </a:rPr>
            <a:t>المعتمدة للدولة في القانون رقم (</a:t>
          </a:r>
          <a:r>
            <a:rPr lang="en-US" sz="1300" b="0" i="0" strike="noStrike">
              <a:solidFill>
                <a:srgbClr val="000000"/>
              </a:solidFill>
              <a:latin typeface="Times New Roman" panose="02020603050405020304" pitchFamily="18" charset="0"/>
              <a:cs typeface="+mj-cs"/>
            </a:rPr>
            <a:t>14</a:t>
          </a:r>
          <a:r>
            <a:rPr lang="ar-BH" sz="1300" b="0" i="0" strike="noStrike">
              <a:solidFill>
                <a:srgbClr val="000000"/>
              </a:solidFill>
              <a:cs typeface="+mj-cs"/>
            </a:rPr>
            <a:t>) لسنة </a:t>
          </a:r>
          <a:r>
            <a:rPr lang="en-US" sz="1300" b="0" i="0" strike="noStrike">
              <a:solidFill>
                <a:srgbClr val="000000"/>
              </a:solidFill>
              <a:latin typeface="Times New Roman" panose="02020603050405020304" pitchFamily="18" charset="0"/>
              <a:cs typeface="+mj-cs"/>
            </a:rPr>
            <a:t>2015</a:t>
          </a:r>
          <a:r>
            <a:rPr lang="ar-BH" sz="1300" b="0" i="0" strike="noStrike">
              <a:solidFill>
                <a:srgbClr val="000000"/>
              </a:solidFill>
              <a:cs typeface="+mj-cs"/>
            </a:rPr>
            <a:t> باعتماد الميزانية العامة للدولة للسنتين الماليتين</a:t>
          </a:r>
          <a:r>
            <a:rPr lang="en-US" sz="1300" b="0" i="0" strike="noStrike">
              <a:solidFill>
                <a:srgbClr val="000000"/>
              </a:solidFill>
              <a:cs typeface="+mj-cs"/>
            </a:rPr>
            <a:t> </a:t>
          </a:r>
          <a:r>
            <a:rPr lang="en-US" sz="1300" b="0" i="0" strike="noStrike">
              <a:solidFill>
                <a:srgbClr val="000000"/>
              </a:solidFill>
              <a:latin typeface="Times New Roman" panose="02020603050405020304" pitchFamily="18" charset="0"/>
              <a:cs typeface="+mj-cs"/>
            </a:rPr>
            <a:t>2015</a:t>
          </a:r>
          <a:r>
            <a:rPr lang="en-US" sz="1300" b="0" i="0" strike="noStrike">
              <a:solidFill>
                <a:srgbClr val="000000"/>
              </a:solidFill>
              <a:cs typeface="+mj-cs"/>
            </a:rPr>
            <a:t> </a:t>
          </a:r>
          <a:r>
            <a:rPr lang="ar-BH" sz="1300" b="0" i="0" strike="noStrike">
              <a:solidFill>
                <a:srgbClr val="000000"/>
              </a:solidFill>
              <a:cs typeface="+mj-cs"/>
            </a:rPr>
            <a:t>و</a:t>
          </a:r>
          <a:r>
            <a:rPr lang="en-US" sz="1300" b="0" i="0" strike="noStrike">
              <a:solidFill>
                <a:srgbClr val="000000"/>
              </a:solidFill>
              <a:latin typeface="Times New Roman" panose="02020603050405020304" pitchFamily="18" charset="0"/>
              <a:cs typeface="+mj-cs"/>
            </a:rPr>
            <a:t>2016</a:t>
          </a:r>
          <a:r>
            <a:rPr lang="ar-BH" sz="1300" b="0" i="0" strike="noStrike">
              <a:solidFill>
                <a:srgbClr val="000000"/>
              </a:solidFill>
              <a:cs typeface="+mj-cs"/>
            </a:rPr>
            <a:t>. </a:t>
          </a:r>
        </a:p>
        <a:p>
          <a:pPr rtl="1"/>
          <a:endParaRPr lang="ar-BH" sz="1300" b="0" i="0" strike="noStrike">
            <a:solidFill>
              <a:srgbClr val="000000"/>
            </a:solidFill>
            <a:cs typeface="+mj-cs"/>
          </a:endParaRPr>
        </a:p>
        <a:p>
          <a:pPr algn="r" rtl="0">
            <a:defRPr sz="1000"/>
          </a:pPr>
          <a:r>
            <a:rPr lang="ar-BH" sz="1300" b="1" i="0" u="sng" strike="noStrike">
              <a:solidFill>
                <a:srgbClr val="000000"/>
              </a:solidFill>
              <a:cs typeface="+mj-cs"/>
            </a:rPr>
            <a:t>تعديل الميزانية:</a:t>
          </a:r>
          <a:endParaRPr lang="ar-BH" sz="1300" b="0" i="0" strike="noStrike">
            <a:solidFill>
              <a:srgbClr val="000000"/>
            </a:solidFill>
            <a:cs typeface="+mj-cs"/>
          </a:endParaRPr>
        </a:p>
        <a:p>
          <a:pPr algn="r" rtl="0">
            <a:defRPr sz="1000"/>
          </a:pPr>
          <a:r>
            <a:rPr lang="ar-BH" sz="1300" b="0" i="0" strike="noStrike">
              <a:solidFill>
                <a:srgbClr val="000000"/>
              </a:solidFill>
              <a:cs typeface="+mj-cs"/>
            </a:rPr>
            <a:t>تشمل المناقلات التي تتم بين اعتمادات الميزانية.</a:t>
          </a:r>
        </a:p>
        <a:p>
          <a:pPr algn="r" rtl="0">
            <a:defRPr sz="1000"/>
          </a:pPr>
          <a:endParaRPr lang="ar-BH" sz="1300" b="0" i="0" strike="noStrike">
            <a:solidFill>
              <a:srgbClr val="000000"/>
            </a:solidFill>
            <a:cs typeface="+mj-cs"/>
          </a:endParaRPr>
        </a:p>
        <a:p>
          <a:pPr algn="r" rtl="0">
            <a:defRPr sz="1000"/>
          </a:pPr>
          <a:r>
            <a:rPr lang="ar-BH" sz="1300" b="1" i="0" u="sng" strike="noStrike">
              <a:solidFill>
                <a:srgbClr val="000000"/>
              </a:solidFill>
              <a:cs typeface="+mj-cs"/>
            </a:rPr>
            <a:t>الاعتمادات المدورة:</a:t>
          </a:r>
          <a:endParaRPr lang="ar-BH" sz="1300" b="0" i="0" strike="noStrike">
            <a:solidFill>
              <a:srgbClr val="000000"/>
            </a:solidFill>
            <a:cs typeface="+mj-cs"/>
          </a:endParaRPr>
        </a:p>
        <a:p>
          <a:pPr algn="r" rtl="0">
            <a:defRPr sz="1000"/>
          </a:pPr>
          <a:r>
            <a:rPr lang="ar-BH" sz="13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10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18</xdr:row>
      <xdr:rowOff>0</xdr:rowOff>
    </xdr:from>
    <xdr:to>
      <xdr:col>12</xdr:col>
      <xdr:colOff>400050</xdr:colOff>
      <xdr:row>18</xdr:row>
      <xdr:rowOff>200025</xdr:rowOff>
    </xdr:to>
    <xdr:sp macro="" textlink="">
      <xdr:nvSpPr>
        <xdr:cNvPr id="233908" name="Text Box 17">
          <a:extLst>
            <a:ext uri="{FF2B5EF4-FFF2-40B4-BE49-F238E27FC236}">
              <a16:creationId xmlns:a16="http://schemas.microsoft.com/office/drawing/2014/main" id="{00000000-0008-0000-10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1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1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1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1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1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1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2</xdr:col>
      <xdr:colOff>0</xdr:colOff>
      <xdr:row>0</xdr:row>
      <xdr:rowOff>0</xdr:rowOff>
    </xdr:from>
    <xdr:to>
      <xdr:col>2</xdr:col>
      <xdr:colOff>0</xdr:colOff>
      <xdr:row>0</xdr:row>
      <xdr:rowOff>0</xdr:rowOff>
    </xdr:to>
    <xdr:sp macro="" textlink="">
      <xdr:nvSpPr>
        <xdr:cNvPr id="9" name="Rectangle 8">
          <a:extLst>
            <a:ext uri="{FF2B5EF4-FFF2-40B4-BE49-F238E27FC236}">
              <a16:creationId xmlns:a16="http://schemas.microsoft.com/office/drawing/2014/main" id="{00000000-0008-0000-11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0" name="Rectangle 9">
          <a:extLst>
            <a:ext uri="{FF2B5EF4-FFF2-40B4-BE49-F238E27FC236}">
              <a16:creationId xmlns:a16="http://schemas.microsoft.com/office/drawing/2014/main" id="{00000000-0008-0000-11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1" name="Rectangle 10">
          <a:extLst>
            <a:ext uri="{FF2B5EF4-FFF2-40B4-BE49-F238E27FC236}">
              <a16:creationId xmlns:a16="http://schemas.microsoft.com/office/drawing/2014/main" id="{00000000-0008-0000-11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2" name="Rectangle 11">
          <a:extLst>
            <a:ext uri="{FF2B5EF4-FFF2-40B4-BE49-F238E27FC236}">
              <a16:creationId xmlns:a16="http://schemas.microsoft.com/office/drawing/2014/main" id="{00000000-0008-0000-11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1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1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1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13</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11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323850</xdr:colOff>
      <xdr:row>37</xdr:row>
      <xdr:rowOff>0</xdr:rowOff>
    </xdr:from>
    <xdr:ext cx="76200" cy="200025"/>
    <xdr:sp macro="" textlink="">
      <xdr:nvSpPr>
        <xdr:cNvPr id="17" name="Text Box 17">
          <a:extLst>
            <a:ext uri="{FF2B5EF4-FFF2-40B4-BE49-F238E27FC236}">
              <a16:creationId xmlns:a16="http://schemas.microsoft.com/office/drawing/2014/main" id="{00000000-0008-0000-11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30480</xdr:colOff>
      <xdr:row>0</xdr:row>
      <xdr:rowOff>121920</xdr:rowOff>
    </xdr:from>
    <xdr:to>
      <xdr:col>1</xdr:col>
      <xdr:colOff>838200</xdr:colOff>
      <xdr:row>29</xdr:row>
      <xdr:rowOff>160020</xdr:rowOff>
    </xdr:to>
    <xdr:sp macro="" textlink="">
      <xdr:nvSpPr>
        <xdr:cNvPr id="3" name="Text Box 2">
          <a:extLst>
            <a:ext uri="{FF2B5EF4-FFF2-40B4-BE49-F238E27FC236}">
              <a16:creationId xmlns:a16="http://schemas.microsoft.com/office/drawing/2014/main" id="{00000000-0008-0000-1200-000003000000}"/>
            </a:ext>
          </a:extLst>
        </xdr:cNvPr>
        <xdr:cNvSpPr txBox="1">
          <a:spLocks noChangeArrowheads="1"/>
        </xdr:cNvSpPr>
      </xdr:nvSpPr>
      <xdr:spPr bwMode="auto">
        <a:xfrm>
          <a:off x="10486971660" y="121920"/>
          <a:ext cx="6118860" cy="905256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lgn="justLow" rtl="1">
            <a:lnSpc>
              <a:spcPct val="150000"/>
            </a:lnSpc>
            <a:spcBef>
              <a:spcPts val="0"/>
            </a:spcBef>
            <a:spcAft>
              <a:spcPts val="0"/>
            </a:spcAft>
          </a:pPr>
          <a:r>
            <a:rPr lang="ar-BH" sz="1400" b="1">
              <a:effectLst/>
              <a:latin typeface="Times New Roman"/>
              <a:ea typeface="Calibri"/>
              <a:cs typeface="Times New Roman"/>
            </a:rPr>
            <a:t>12- مصروفات هيئة الكهرباء والماء		</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تمثل مبالغ التحويـلات النقدية من وزارة المالية إلى هيئة الكهرباء والماء، ولا تعبـر عن مصروفات الهيئة الفعليـة للسنة.</a:t>
          </a:r>
          <a:endParaRPr lang="en-US" sz="1200">
            <a:effectLst/>
            <a:latin typeface="Times New Roman"/>
            <a:ea typeface="Times New Roman"/>
          </a:endParaRPr>
        </a:p>
        <a:p>
          <a:pPr marL="0" marR="0" algn="justLow" rtl="1">
            <a:spcBef>
              <a:spcPts val="0"/>
            </a:spcBef>
            <a:spcAft>
              <a:spcPts val="0"/>
            </a:spcAft>
          </a:pPr>
          <a:r>
            <a:rPr lang="ar-BH" sz="1200">
              <a:effectLst/>
              <a:latin typeface="Times New Roman"/>
              <a:ea typeface="Calibri"/>
              <a:cs typeface="Times New Roman"/>
            </a:rPr>
            <a:t> </a:t>
          </a:r>
          <a:endParaRPr lang="en-US" sz="1200">
            <a:effectLst/>
            <a:latin typeface="Times New Roman"/>
            <a:ea typeface="Times New Roman"/>
          </a:endParaRPr>
        </a:p>
        <a:p>
          <a:pPr marL="0" marR="0" algn="justLow" rtl="1">
            <a:lnSpc>
              <a:spcPct val="150000"/>
            </a:lnSpc>
            <a:spcBef>
              <a:spcPts val="0"/>
            </a:spcBef>
            <a:spcAft>
              <a:spcPts val="0"/>
            </a:spcAft>
          </a:pPr>
          <a:r>
            <a:rPr lang="ar-BH" sz="1400" b="1">
              <a:effectLst/>
              <a:latin typeface="Times New Roman"/>
              <a:ea typeface="Calibri"/>
              <a:cs typeface="Times New Roman"/>
            </a:rPr>
            <a:t>13- مصروفات وزارة الدفاع</a:t>
          </a:r>
          <a:r>
            <a:rPr lang="ar-BH" sz="1400">
              <a:effectLst/>
              <a:latin typeface="Times New Roman"/>
              <a:ea typeface="Calibri"/>
              <a:cs typeface="Times New Roman"/>
            </a:rPr>
            <a:t>		</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نصت الفقرة (أ) من المادة (4) من قانون ديوان الرقابة المالية والإدارية رقم (16) لسنة 2002 المعدل بالمرسوم بقانون رقم (49) لسنة 2010 على أن </a:t>
          </a:r>
          <a:r>
            <a:rPr lang="ar-BH" sz="1400" b="1">
              <a:effectLst/>
              <a:latin typeface="Times New Roman"/>
              <a:ea typeface="Calibri"/>
              <a:cs typeface="Times New Roman"/>
            </a:rPr>
            <a:t>"... يستثنى من رقابة الديوان أية جهة أوجب الدستور أو القانون مراعاة السرية في شئونها..."</a:t>
          </a:r>
          <a:r>
            <a:rPr lang="ar-BH" sz="1400">
              <a:effectLst/>
              <a:latin typeface="Times New Roman"/>
              <a:ea typeface="Calibri"/>
              <a:cs typeface="Times New Roman"/>
            </a:rPr>
            <a:t>، كما نصت الفقـرة (ز) من المادة (33) من دستور مملكة البحرين بشأن قوة الدفاع على أن </a:t>
          </a:r>
          <a:r>
            <a:rPr lang="ar-BH" sz="1400" b="1">
              <a:effectLst/>
              <a:latin typeface="Times New Roman"/>
              <a:ea typeface="Calibri"/>
              <a:cs typeface="Times New Roman"/>
            </a:rPr>
            <a:t>"تراعى السرية في شئونها"</a:t>
          </a:r>
          <a:r>
            <a:rPr lang="ar-BH" sz="1400">
              <a:effectLst/>
              <a:latin typeface="Times New Roman"/>
              <a:ea typeface="Calibri"/>
              <a:cs typeface="Times New Roman"/>
            </a:rPr>
            <a:t>، وبناءً علـيه لم يخضع الحساب الختامي لوزارة الدفاع والجهات التابعة لها لرقابة ديوان الرقابة المالية والإدارية، وإنما تم التدقيق على الحسابات الختامية لهذه الجهات من قبل إحدى مؤسسات التدقيق.</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 </a:t>
          </a:r>
          <a:endParaRPr lang="en-US" sz="1200">
            <a:effectLst/>
            <a:latin typeface="Times New Roman"/>
            <a:ea typeface="Times New Roman"/>
          </a:endParaRPr>
        </a:p>
        <a:p>
          <a:pPr marL="0" marR="0" algn="justLow" rtl="1">
            <a:lnSpc>
              <a:spcPct val="150000"/>
            </a:lnSpc>
            <a:spcBef>
              <a:spcPts val="0"/>
            </a:spcBef>
            <a:spcAft>
              <a:spcPts val="0"/>
            </a:spcAft>
          </a:pPr>
          <a:r>
            <a:rPr lang="ar-BH" sz="1400" b="1">
              <a:effectLst/>
              <a:latin typeface="Times New Roman"/>
              <a:ea typeface="Calibri"/>
              <a:cs typeface="Times New Roman"/>
            </a:rPr>
            <a:t>14- مصروفات مستشفى الملك حمد الجامعي</a:t>
          </a:r>
          <a:r>
            <a:rPr lang="ar-BH" sz="1400">
              <a:effectLst/>
              <a:latin typeface="Times New Roman"/>
              <a:ea typeface="Calibri"/>
              <a:cs typeface="Times New Roman"/>
            </a:rPr>
            <a:t>	</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نصت المادة الرابعة من الأمر الملكي رقم (31) لسنة 2010 بشأن مستشفى الملك حمد الجامعي على أن </a:t>
          </a:r>
          <a:r>
            <a:rPr lang="ar-BH" sz="1400" b="1">
              <a:effectLst/>
              <a:latin typeface="Times New Roman"/>
              <a:ea typeface="Calibri"/>
              <a:cs typeface="Times New Roman"/>
            </a:rPr>
            <a:t>"يكون للمستشفى ميزانية خاصة ملحقة بميزانية قوة الدفاع"</a:t>
          </a:r>
          <a:r>
            <a:rPr lang="ar-BH" sz="1400">
              <a:effectLst/>
              <a:latin typeface="Times New Roman"/>
              <a:ea typeface="Calibri"/>
              <a:cs typeface="Times New Roman"/>
            </a:rPr>
            <a:t>، وعليه لم تخضع مصروفات المستشفى لرقابة ديوان الرقابة المالية والإدارية وإنما تم تدقيقها من قبل إحدى مؤسسات التدقيق طبقاً لما تم ذكره في الإيضاح رقم (13).</a:t>
          </a:r>
          <a:endParaRPr lang="en-US" sz="1200">
            <a:effectLst/>
            <a:latin typeface="Times New Roman"/>
            <a:ea typeface="Times New Roman"/>
          </a:endParaRPr>
        </a:p>
        <a:p>
          <a:pPr marL="0" marR="0" algn="justLow" rtl="1">
            <a:spcBef>
              <a:spcPts val="0"/>
            </a:spcBef>
            <a:spcAft>
              <a:spcPts val="0"/>
            </a:spcAft>
          </a:pPr>
          <a:r>
            <a:rPr lang="ar-BH" sz="1200">
              <a:effectLst/>
              <a:latin typeface="Times New Roman"/>
              <a:ea typeface="Calibri"/>
              <a:cs typeface="Times New Roman"/>
            </a:rPr>
            <a:t> </a:t>
          </a:r>
          <a:endParaRPr lang="en-US" sz="1200">
            <a:effectLst/>
            <a:latin typeface="Times New Roman"/>
            <a:ea typeface="Times New Roman"/>
          </a:endParaRPr>
        </a:p>
        <a:p>
          <a:pPr marL="0" marR="0" algn="justLow" rtl="1">
            <a:lnSpc>
              <a:spcPct val="150000"/>
            </a:lnSpc>
            <a:spcBef>
              <a:spcPts val="0"/>
            </a:spcBef>
            <a:spcAft>
              <a:spcPts val="0"/>
            </a:spcAft>
          </a:pPr>
          <a:r>
            <a:rPr lang="ar-BH" sz="1400" b="1">
              <a:effectLst/>
              <a:latin typeface="Times New Roman"/>
              <a:ea typeface="Calibri"/>
              <a:cs typeface="Times New Roman"/>
            </a:rPr>
            <a:t>15- المبالغ المدورة من اعتمادات ميزانية النفقات المتكررة للوزارات والجهات الحكومية</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لم يتم تدوير أية اعتمادات للنفقات المتكررة من سنة 2016 إلى السنة المالية المقبلة للوزارات والجهات الحكومية، بحسب قرار وزير المالية رقم (6) لسنة 2017 الصادر بتاريخ  15 مايو 2017.</a:t>
          </a:r>
          <a:endParaRPr lang="en-US" sz="1200">
            <a:effectLst/>
            <a:latin typeface="Times New Roman"/>
            <a:ea typeface="Times New Roman"/>
          </a:endParaRPr>
        </a:p>
        <a:p>
          <a:pPr marL="0" marR="0" algn="justLow" rtl="1">
            <a:spcBef>
              <a:spcPts val="0"/>
            </a:spcBef>
            <a:spcAft>
              <a:spcPts val="0"/>
            </a:spcAft>
          </a:pPr>
          <a:r>
            <a:rPr lang="ar-BH" sz="1200">
              <a:effectLst/>
              <a:latin typeface="Times New Roman"/>
              <a:ea typeface="Calibri"/>
              <a:cs typeface="Times New Roman"/>
            </a:rPr>
            <a:t> </a:t>
          </a:r>
          <a:endParaRPr lang="en-US" sz="1200">
            <a:effectLst/>
            <a:latin typeface="Times New Roman"/>
            <a:ea typeface="Times New Roman"/>
          </a:endParaRPr>
        </a:p>
        <a:p>
          <a:pPr marL="0" marR="0" algn="justLow" rtl="1">
            <a:lnSpc>
              <a:spcPct val="150000"/>
            </a:lnSpc>
            <a:spcBef>
              <a:spcPts val="0"/>
            </a:spcBef>
            <a:spcAft>
              <a:spcPts val="0"/>
            </a:spcAft>
          </a:pPr>
          <a:r>
            <a:rPr lang="ar-BH" sz="1400" b="1">
              <a:effectLst/>
              <a:latin typeface="Times New Roman"/>
              <a:ea typeface="Calibri"/>
              <a:cs typeface="Times New Roman"/>
            </a:rPr>
            <a:t>16- المبالغ المدورة من اعتمادات ميزانية نفقات المشاريع للوزارات والجهات الحكومية 	</a:t>
          </a:r>
          <a:endParaRPr lang="en-US" sz="1200">
            <a:effectLst/>
            <a:latin typeface="Times New Roman"/>
            <a:ea typeface="Times New Roman"/>
          </a:endParaRPr>
        </a:p>
        <a:p>
          <a:pPr marL="0" marR="0" algn="justLow" rtl="1">
            <a:spcBef>
              <a:spcPts val="0"/>
            </a:spcBef>
            <a:spcAft>
              <a:spcPts val="0"/>
            </a:spcAft>
          </a:pPr>
          <a:r>
            <a:rPr lang="ar-BH" sz="1400">
              <a:effectLst/>
              <a:latin typeface="Times New Roman"/>
              <a:ea typeface="Calibri"/>
              <a:cs typeface="Times New Roman"/>
            </a:rPr>
            <a:t>أقرت وزارة المالية تدوير جزء من الاعتمادات المالية المتبقية إلى السنة المالية المقبلة لعـدد من المشاريـع الحكومية طبقاً لما تقتضيه المصلحة العامة، وذلك بعد دراسـة متطلبات كل مشروع سواءً من حيث التـدفقات النقدية الـلازمة لمواجهة الالتزامـات التعاقدية، أو المتطلبات المالية اللازمة لتنفيذ مراحل سـير العمل المخطط لإنجازه خلال السنة المالية المقبلة. يمثل المبلغ الـمدوّر من ميزانية نفقات المشاريع جزء من الفرق بين مجموع اعتمادات ميزانية المشاريع لـسنة 2016 البالغـة حوالي 553 مليون دينار ومجموع مصروفات المشاريع الفعليـة لغـاية 31 ديسمبر 2016 والتـي بلغـت حوالي 411 مليون دينار، ولا يتـم إظهار المبالغ المدورة ضمن الحسابات الفردية للوزارات والجهات الحكومية. وقد بلغ مجموع الاعتمادات المدورة من اعتمادات ميزانية نفقات المشاريع من السنة المالية </a:t>
          </a:r>
          <a:r>
            <a:rPr lang="en-US" sz="1400">
              <a:effectLst/>
              <a:latin typeface="Times New Roman"/>
              <a:ea typeface="Calibri"/>
              <a:cs typeface="Times New Roman"/>
            </a:rPr>
            <a:t>2016</a:t>
          </a:r>
          <a:r>
            <a:rPr lang="ar-BH" sz="1400">
              <a:effectLst/>
              <a:latin typeface="Times New Roman"/>
              <a:ea typeface="Calibri"/>
              <a:cs typeface="Times New Roman"/>
            </a:rPr>
            <a:t> للسنة المالية </a:t>
          </a:r>
          <a:r>
            <a:rPr lang="en-US" sz="1400">
              <a:effectLst/>
              <a:latin typeface="Times New Roman"/>
              <a:ea typeface="Calibri"/>
              <a:cs typeface="Times New Roman"/>
            </a:rPr>
            <a:t>2017</a:t>
          </a:r>
          <a:r>
            <a:rPr lang="ar-BH" sz="1400">
              <a:effectLst/>
              <a:latin typeface="Times New Roman"/>
              <a:ea typeface="Calibri"/>
              <a:cs typeface="Times New Roman"/>
            </a:rPr>
            <a:t> مبلغ </a:t>
          </a:r>
          <a:r>
            <a:rPr lang="en-US" sz="1400">
              <a:effectLst/>
              <a:latin typeface="Times New Roman"/>
              <a:ea typeface="Calibri"/>
              <a:cs typeface="Times New Roman"/>
            </a:rPr>
            <a:t>77</a:t>
          </a:r>
          <a:r>
            <a:rPr lang="ar-BH" sz="1400">
              <a:effectLst/>
              <a:latin typeface="Times New Roman"/>
              <a:ea typeface="Calibri"/>
              <a:cs typeface="Times New Roman"/>
            </a:rPr>
            <a:t> مليون دينار.</a:t>
          </a:r>
          <a:endParaRPr lang="en-US" sz="1200">
            <a:effectLst/>
            <a:latin typeface="Times New Roman"/>
            <a:ea typeface="Times New Roman"/>
          </a:endParaRPr>
        </a:p>
        <a:p>
          <a:pPr marL="0" marR="0" algn="justLow" rtl="1">
            <a:spcBef>
              <a:spcPts val="0"/>
            </a:spcBef>
            <a:spcAft>
              <a:spcPts val="0"/>
            </a:spcAft>
          </a:pPr>
          <a:r>
            <a:rPr lang="ar-BH" sz="1200">
              <a:effectLst/>
              <a:latin typeface="Times New Roman"/>
              <a:ea typeface="Calibri"/>
              <a:cs typeface="Times New Roman"/>
            </a:rPr>
            <a:t> </a:t>
          </a:r>
          <a:endParaRPr lang="en-US" sz="1200">
            <a:effectLst/>
            <a:latin typeface="Times New Roman"/>
            <a:ea typeface="Times New Roman"/>
          </a:endParaRPr>
        </a:p>
        <a:p>
          <a:pPr marL="0" marR="0" algn="r" rtl="1">
            <a:lnSpc>
              <a:spcPct val="150000"/>
            </a:lnSpc>
            <a:spcBef>
              <a:spcPts val="0"/>
            </a:spcBef>
            <a:spcAft>
              <a:spcPts val="0"/>
            </a:spcAft>
          </a:pPr>
          <a:r>
            <a:rPr lang="ar-SA" sz="1400" b="1">
              <a:effectLst/>
              <a:latin typeface="Times New Roman"/>
              <a:ea typeface="Times New Roman"/>
              <a:cs typeface="Times New Roman"/>
            </a:rPr>
            <a:t>17- البيانات المالية للجهات الحكومية الملغية</a:t>
          </a:r>
          <a:endParaRPr lang="en-US" sz="1200">
            <a:effectLst/>
            <a:latin typeface="Times New Roman"/>
            <a:ea typeface="Times New Roman"/>
          </a:endParaRPr>
        </a:p>
        <a:p>
          <a:pPr marL="0" marR="0" algn="justLow" rtl="1">
            <a:spcBef>
              <a:spcPts val="0"/>
            </a:spcBef>
            <a:spcAft>
              <a:spcPts val="0"/>
            </a:spcAft>
          </a:pPr>
          <a:r>
            <a:rPr lang="ar-SA" sz="1400">
              <a:effectLst/>
              <a:latin typeface="Times New Roman"/>
              <a:ea typeface="Times New Roman"/>
              <a:cs typeface="Times New Roman"/>
            </a:rPr>
            <a:t>بناءً على المرسوم بقانون رقم (35) لسنة 2015 بإلغاء المؤسسة العامة للشباب والرياضة، والمرسوم رقم (82) لسنة 2016 بإلغاء هيئة شئون الإعلام، فقد تم دمج البيانات المالية والميزانية المعتمدة للمؤسسة العامة للشباب والرياضة مع وزارة شئون الشباب والرياضة، والبيانات المالية والميزانية المعتمدة لهيئة شئون الإعلام مع وزارة شئون الإعلام، ولأغراض المقارنة مع السنة المالية 2015، فقد تم أيضاً دمج البيانات المالية للجهات المذكورة والتي كانت تظهر منفصلة ضمن الحساب الختامي الموحد للسنة المالية 2015.</a:t>
          </a:r>
          <a:endParaRPr lang="en-US" sz="1200">
            <a:effectLst/>
            <a:latin typeface="Times New Roman"/>
            <a:ea typeface="Times New Roman"/>
          </a:endParaRPr>
        </a:p>
        <a:p>
          <a:pPr marL="0" marR="0" algn="r" rtl="1">
            <a:spcBef>
              <a:spcPts val="0"/>
            </a:spcBef>
            <a:spcAft>
              <a:spcPts val="0"/>
            </a:spcAft>
          </a:pPr>
          <a:r>
            <a:rPr lang="en-US" sz="1400">
              <a:effectLst/>
              <a:latin typeface="Times New Roman"/>
              <a:ea typeface="Calibri"/>
              <a:cs typeface="Times New Roman"/>
            </a:rPr>
            <a:t> </a:t>
          </a:r>
          <a:endParaRPr lang="en-US" sz="1200">
            <a:effectLst/>
            <a:latin typeface="Times New Roman"/>
            <a:ea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14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28</xdr:row>
      <xdr:rowOff>47625</xdr:rowOff>
    </xdr:from>
    <xdr:ext cx="76200" cy="209550"/>
    <xdr:sp macro="" textlink="">
      <xdr:nvSpPr>
        <xdr:cNvPr id="3" name="Text Box 16">
          <a:extLst>
            <a:ext uri="{FF2B5EF4-FFF2-40B4-BE49-F238E27FC236}">
              <a16:creationId xmlns:a16="http://schemas.microsoft.com/office/drawing/2014/main" id="{00000000-0008-0000-14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5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5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5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5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5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5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5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5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5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5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5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5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5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5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5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5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5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6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6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6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6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6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6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6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6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6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6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6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6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6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6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6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17" name="Text Box 16">
          <a:extLst>
            <a:ext uri="{FF2B5EF4-FFF2-40B4-BE49-F238E27FC236}">
              <a16:creationId xmlns:a16="http://schemas.microsoft.com/office/drawing/2014/main" id="{00000000-0008-0000-16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6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7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7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7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7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7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7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7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7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7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7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7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7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7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7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7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7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7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8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8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8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8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8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8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8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8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8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8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8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8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8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8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8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76200" cy="200025"/>
    <xdr:sp macro="" textlink="">
      <xdr:nvSpPr>
        <xdr:cNvPr id="17" name="Text Box 16">
          <a:extLst>
            <a:ext uri="{FF2B5EF4-FFF2-40B4-BE49-F238E27FC236}">
              <a16:creationId xmlns:a16="http://schemas.microsoft.com/office/drawing/2014/main" id="{00000000-0008-0000-18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8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9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9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9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9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9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9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9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9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9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9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9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9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9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9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9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264852" name="Text Box 16">
          <a:extLst>
            <a:ext uri="{FF2B5EF4-FFF2-40B4-BE49-F238E27FC236}">
              <a16:creationId xmlns:a16="http://schemas.microsoft.com/office/drawing/2014/main" id="{00000000-0008-0000-19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9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L79"/>
  <sheetViews>
    <sheetView rightToLeft="1" workbookViewId="0">
      <selection activeCell="D81" sqref="D81"/>
    </sheetView>
  </sheetViews>
  <sheetFormatPr defaultRowHeight="12.75"/>
  <cols>
    <col min="3" max="3" width="10.85546875" bestFit="1" customWidth="1"/>
  </cols>
  <sheetData>
    <row r="1" spans="1:11">
      <c r="A1" s="432" t="s">
        <v>237</v>
      </c>
    </row>
    <row r="3" spans="1:11" ht="60">
      <c r="A3" s="490" t="s">
        <v>808</v>
      </c>
      <c r="B3" s="490" t="s">
        <v>772</v>
      </c>
      <c r="C3" s="490" t="s">
        <v>809</v>
      </c>
      <c r="D3" s="490" t="s">
        <v>810</v>
      </c>
      <c r="E3" s="490" t="s">
        <v>811</v>
      </c>
      <c r="F3" s="490" t="s">
        <v>809</v>
      </c>
      <c r="G3" s="491" t="s">
        <v>812</v>
      </c>
      <c r="H3" s="490" t="s">
        <v>811</v>
      </c>
      <c r="I3" s="490" t="s">
        <v>809</v>
      </c>
      <c r="J3" s="490" t="s">
        <v>813</v>
      </c>
      <c r="K3" s="490" t="s">
        <v>811</v>
      </c>
    </row>
    <row r="4" spans="1:11">
      <c r="A4" s="492" t="s">
        <v>814</v>
      </c>
      <c r="B4" s="492">
        <v>11</v>
      </c>
      <c r="C4" s="493">
        <v>0</v>
      </c>
      <c r="D4" s="493">
        <v>0</v>
      </c>
      <c r="E4" s="494">
        <v>0</v>
      </c>
      <c r="F4" s="495">
        <v>19222655</v>
      </c>
      <c r="G4" s="495">
        <v>19342000</v>
      </c>
      <c r="H4" s="494">
        <v>0.99380000000000002</v>
      </c>
      <c r="I4" s="436"/>
      <c r="J4" s="436"/>
      <c r="K4" s="436"/>
    </row>
    <row r="5" spans="1:11">
      <c r="A5" s="438" t="s">
        <v>815</v>
      </c>
      <c r="B5" s="438">
        <v>12</v>
      </c>
      <c r="C5" s="443"/>
      <c r="D5" s="443"/>
      <c r="E5" s="443"/>
      <c r="F5" s="439">
        <v>521881353</v>
      </c>
      <c r="G5" s="439">
        <v>494450000</v>
      </c>
      <c r="H5" s="496">
        <v>1.0555000000000001</v>
      </c>
      <c r="I5" s="443"/>
      <c r="J5" s="443"/>
      <c r="K5" s="443"/>
    </row>
    <row r="6" spans="1:11">
      <c r="A6" s="438" t="s">
        <v>784</v>
      </c>
      <c r="B6" s="438">
        <v>13</v>
      </c>
      <c r="C6" s="439">
        <v>50947295</v>
      </c>
      <c r="D6" s="439">
        <v>40700000</v>
      </c>
      <c r="E6" s="496">
        <v>1.2518</v>
      </c>
      <c r="F6" s="439">
        <v>357208194</v>
      </c>
      <c r="G6" s="439">
        <v>355500000</v>
      </c>
      <c r="H6" s="496">
        <v>1.0047999999999999</v>
      </c>
      <c r="I6" s="439">
        <v>21997018</v>
      </c>
      <c r="J6" s="439">
        <v>22000000</v>
      </c>
      <c r="K6" s="496">
        <v>0.99990000000000001</v>
      </c>
    </row>
    <row r="7" spans="1:11">
      <c r="A7" s="438" t="s">
        <v>785</v>
      </c>
      <c r="B7" s="438">
        <v>14</v>
      </c>
      <c r="C7" s="443"/>
      <c r="D7" s="443"/>
      <c r="E7" s="443"/>
      <c r="F7" s="439">
        <v>34842000</v>
      </c>
      <c r="G7" s="439">
        <v>34842000</v>
      </c>
      <c r="H7" s="496">
        <v>1</v>
      </c>
      <c r="I7" s="443"/>
      <c r="J7" s="443"/>
      <c r="K7" s="443"/>
    </row>
    <row r="8" spans="1:11">
      <c r="A8" s="438" t="s">
        <v>786</v>
      </c>
      <c r="B8" s="438">
        <v>15</v>
      </c>
      <c r="C8" s="439">
        <v>3546</v>
      </c>
      <c r="D8" s="439">
        <v>5000</v>
      </c>
      <c r="E8" s="496">
        <v>0.70909999999999995</v>
      </c>
      <c r="F8" s="439">
        <v>2530528</v>
      </c>
      <c r="G8" s="439">
        <v>2530529</v>
      </c>
      <c r="H8" s="496">
        <v>1</v>
      </c>
      <c r="I8" s="443"/>
      <c r="J8" s="443"/>
      <c r="K8" s="443"/>
    </row>
    <row r="9" spans="1:11">
      <c r="A9" s="438" t="s">
        <v>787</v>
      </c>
      <c r="B9" s="438">
        <v>16</v>
      </c>
      <c r="C9" s="439">
        <v>1603334</v>
      </c>
      <c r="D9" s="439">
        <v>2055000</v>
      </c>
      <c r="E9" s="496">
        <v>0.7802</v>
      </c>
      <c r="F9" s="439">
        <v>30567635</v>
      </c>
      <c r="G9" s="439">
        <v>30569641</v>
      </c>
      <c r="H9" s="496">
        <v>0.99990000000000001</v>
      </c>
      <c r="I9" s="439">
        <v>5671647</v>
      </c>
      <c r="J9" s="439">
        <v>7055405</v>
      </c>
      <c r="K9" s="496">
        <v>0.80389999999999995</v>
      </c>
    </row>
    <row r="10" spans="1:11">
      <c r="A10" s="438" t="s">
        <v>816</v>
      </c>
      <c r="B10" s="438">
        <v>17</v>
      </c>
      <c r="C10" s="443"/>
      <c r="D10" s="443"/>
      <c r="E10" s="443"/>
      <c r="F10" s="439">
        <v>878289</v>
      </c>
      <c r="G10" s="439">
        <v>950000</v>
      </c>
      <c r="H10" s="496">
        <v>0.92449999999999999</v>
      </c>
      <c r="I10" s="439">
        <v>60000</v>
      </c>
      <c r="J10" s="439">
        <v>60000</v>
      </c>
      <c r="K10" s="496">
        <v>1</v>
      </c>
    </row>
    <row r="11" spans="1:11">
      <c r="A11" s="438" t="s">
        <v>817</v>
      </c>
      <c r="B11" s="438">
        <v>18</v>
      </c>
      <c r="C11" s="439">
        <v>15126414</v>
      </c>
      <c r="D11" s="439">
        <v>10846000</v>
      </c>
      <c r="E11" s="496">
        <v>1.3947000000000001</v>
      </c>
      <c r="F11" s="439">
        <v>12169486</v>
      </c>
      <c r="G11" s="439">
        <v>11067765</v>
      </c>
      <c r="H11" s="496">
        <v>1.0994999999999999</v>
      </c>
      <c r="I11" s="439">
        <v>401395</v>
      </c>
      <c r="J11" s="439">
        <v>1565500</v>
      </c>
      <c r="K11" s="496">
        <v>0.25640000000000002</v>
      </c>
    </row>
    <row r="12" spans="1:11">
      <c r="A12" s="438" t="s">
        <v>818</v>
      </c>
      <c r="B12" s="438"/>
      <c r="C12" s="443"/>
      <c r="D12" s="443"/>
      <c r="E12" s="443"/>
      <c r="F12" s="443"/>
      <c r="G12" s="443"/>
      <c r="H12" s="443"/>
      <c r="I12" s="443"/>
      <c r="J12" s="443"/>
      <c r="K12" s="443"/>
    </row>
    <row r="13" spans="1:11">
      <c r="A13" s="438" t="s">
        <v>819</v>
      </c>
      <c r="B13" s="438">
        <v>20</v>
      </c>
      <c r="C13" s="443"/>
      <c r="D13" s="443"/>
      <c r="E13" s="443"/>
      <c r="F13" s="443"/>
      <c r="G13" s="443"/>
      <c r="H13" s="443"/>
      <c r="I13" s="443"/>
      <c r="J13" s="443"/>
      <c r="K13" s="443"/>
    </row>
    <row r="14" spans="1:11">
      <c r="A14" s="438" t="s">
        <v>789</v>
      </c>
      <c r="B14" s="438">
        <v>21</v>
      </c>
      <c r="C14" s="439">
        <v>843390</v>
      </c>
      <c r="D14" s="439">
        <v>900000</v>
      </c>
      <c r="E14" s="496">
        <v>0.93710000000000004</v>
      </c>
      <c r="F14" s="439">
        <v>334558748</v>
      </c>
      <c r="G14" s="439">
        <v>327143231</v>
      </c>
      <c r="H14" s="496">
        <v>1.0226999999999999</v>
      </c>
      <c r="I14" s="439">
        <v>5271730</v>
      </c>
      <c r="J14" s="439">
        <v>10380801</v>
      </c>
      <c r="K14" s="496">
        <v>0.50780000000000003</v>
      </c>
    </row>
    <row r="15" spans="1:11">
      <c r="A15" s="438" t="s">
        <v>790</v>
      </c>
      <c r="B15" s="438">
        <v>22</v>
      </c>
      <c r="C15" s="439">
        <v>43249123</v>
      </c>
      <c r="D15" s="439">
        <v>33570000</v>
      </c>
      <c r="E15" s="496">
        <v>1.2883</v>
      </c>
      <c r="F15" s="439">
        <v>261116093</v>
      </c>
      <c r="G15" s="439">
        <v>262354534</v>
      </c>
      <c r="H15" s="496">
        <v>0.99529999999999996</v>
      </c>
      <c r="I15" s="439">
        <v>10487893</v>
      </c>
      <c r="J15" s="439">
        <v>10487893</v>
      </c>
      <c r="K15" s="496">
        <v>1</v>
      </c>
    </row>
    <row r="16" spans="1:11">
      <c r="A16" s="438" t="s">
        <v>820</v>
      </c>
      <c r="B16" s="438">
        <v>23</v>
      </c>
      <c r="C16" s="439">
        <v>3321517</v>
      </c>
      <c r="D16" s="439">
        <v>335000</v>
      </c>
      <c r="E16" s="496">
        <v>9.9149999999999991</v>
      </c>
      <c r="F16" s="439">
        <v>10756348</v>
      </c>
      <c r="G16" s="439">
        <v>11974408</v>
      </c>
      <c r="H16" s="496">
        <v>0.89829999999999999</v>
      </c>
      <c r="I16" s="439">
        <v>11601891</v>
      </c>
      <c r="J16" s="439">
        <v>17678608</v>
      </c>
      <c r="K16" s="496">
        <v>0.65629999999999999</v>
      </c>
    </row>
    <row r="17" spans="1:11">
      <c r="A17" s="438" t="s">
        <v>821</v>
      </c>
      <c r="B17" s="438">
        <v>24</v>
      </c>
      <c r="C17" s="439">
        <v>10411</v>
      </c>
      <c r="D17" s="439">
        <v>74000</v>
      </c>
      <c r="E17" s="496">
        <v>0.14069999999999999</v>
      </c>
      <c r="F17" s="439">
        <v>6034407</v>
      </c>
      <c r="G17" s="439">
        <v>6034399</v>
      </c>
      <c r="H17" s="496">
        <v>1</v>
      </c>
      <c r="I17" s="439">
        <v>95560</v>
      </c>
      <c r="J17" s="439">
        <v>193666</v>
      </c>
      <c r="K17" s="496">
        <v>0.49340000000000001</v>
      </c>
    </row>
    <row r="18" spans="1:11">
      <c r="A18" s="438" t="s">
        <v>822</v>
      </c>
      <c r="B18" s="438"/>
      <c r="C18" s="443"/>
      <c r="D18" s="443"/>
      <c r="E18" s="443"/>
      <c r="F18" s="443"/>
      <c r="G18" s="443"/>
      <c r="H18" s="443"/>
      <c r="I18" s="443"/>
      <c r="J18" s="443"/>
      <c r="K18" s="443"/>
    </row>
    <row r="19" spans="1:11">
      <c r="A19" s="438" t="s">
        <v>793</v>
      </c>
      <c r="B19" s="438">
        <v>26</v>
      </c>
      <c r="C19" s="439">
        <v>51279</v>
      </c>
      <c r="D19" s="439">
        <v>17000</v>
      </c>
      <c r="E19" s="496">
        <v>3.0164</v>
      </c>
      <c r="F19" s="439">
        <v>12183012</v>
      </c>
      <c r="G19" s="439">
        <v>12369000</v>
      </c>
      <c r="H19" s="496">
        <v>0.98499999999999999</v>
      </c>
      <c r="I19" s="439">
        <v>5298704</v>
      </c>
      <c r="J19" s="439">
        <v>5298704</v>
      </c>
      <c r="K19" s="496">
        <v>1</v>
      </c>
    </row>
    <row r="20" spans="1:11">
      <c r="A20" s="438" t="s">
        <v>823</v>
      </c>
      <c r="B20" s="438"/>
      <c r="C20" s="443"/>
      <c r="D20" s="443"/>
      <c r="E20" s="443"/>
      <c r="F20" s="443"/>
      <c r="G20" s="443"/>
      <c r="H20" s="443"/>
      <c r="I20" s="443"/>
      <c r="J20" s="443"/>
      <c r="K20" s="443"/>
    </row>
    <row r="21" spans="1:11">
      <c r="A21" s="438" t="s">
        <v>824</v>
      </c>
      <c r="B21" s="438">
        <v>28</v>
      </c>
      <c r="C21" s="443"/>
      <c r="D21" s="443"/>
      <c r="E21" s="443"/>
      <c r="F21" s="439">
        <v>1831514</v>
      </c>
      <c r="G21" s="439">
        <v>1876000</v>
      </c>
      <c r="H21" s="496">
        <v>0.97629999999999995</v>
      </c>
      <c r="I21" s="439">
        <v>21478</v>
      </c>
      <c r="J21" s="439">
        <v>35408</v>
      </c>
      <c r="K21" s="496">
        <v>0.60660000000000003</v>
      </c>
    </row>
    <row r="22" spans="1:11">
      <c r="A22" s="438" t="s">
        <v>794</v>
      </c>
      <c r="B22" s="438">
        <v>29</v>
      </c>
      <c r="C22" s="439">
        <v>3530</v>
      </c>
      <c r="D22" s="439">
        <v>5000</v>
      </c>
      <c r="E22" s="496">
        <v>0.70599999999999996</v>
      </c>
      <c r="F22" s="439">
        <v>10691886</v>
      </c>
      <c r="G22" s="439">
        <v>11605403</v>
      </c>
      <c r="H22" s="496">
        <v>0.92130000000000001</v>
      </c>
      <c r="I22" s="439">
        <v>800656</v>
      </c>
      <c r="J22" s="439">
        <v>1348397</v>
      </c>
      <c r="K22" s="496">
        <v>0.59379999999999999</v>
      </c>
    </row>
    <row r="23" spans="1:11">
      <c r="A23" s="438" t="s">
        <v>825</v>
      </c>
      <c r="B23" s="438">
        <v>30</v>
      </c>
      <c r="C23" s="443"/>
      <c r="D23" s="443"/>
      <c r="E23" s="443"/>
      <c r="F23" s="439">
        <v>1009362</v>
      </c>
      <c r="G23" s="439">
        <v>1009363</v>
      </c>
      <c r="H23" s="496">
        <v>1</v>
      </c>
      <c r="I23" s="443"/>
      <c r="J23" s="443"/>
      <c r="K23" s="443"/>
    </row>
    <row r="24" spans="1:11">
      <c r="A24" s="438" t="s">
        <v>826</v>
      </c>
      <c r="B24" s="438">
        <v>31</v>
      </c>
      <c r="C24" s="443"/>
      <c r="D24" s="443"/>
      <c r="E24" s="443"/>
      <c r="F24" s="439">
        <v>283710</v>
      </c>
      <c r="G24" s="439">
        <v>283710</v>
      </c>
      <c r="H24" s="496">
        <v>1</v>
      </c>
      <c r="I24" s="443"/>
      <c r="J24" s="443"/>
      <c r="K24" s="443"/>
    </row>
    <row r="25" spans="1:11">
      <c r="A25" s="438" t="s">
        <v>827</v>
      </c>
      <c r="B25" s="438">
        <v>32</v>
      </c>
      <c r="C25" s="443"/>
      <c r="D25" s="443"/>
      <c r="E25" s="443"/>
      <c r="F25" s="439">
        <v>547707</v>
      </c>
      <c r="G25" s="439">
        <v>547707</v>
      </c>
      <c r="H25" s="496">
        <v>1</v>
      </c>
      <c r="I25" s="443"/>
      <c r="J25" s="443"/>
      <c r="K25" s="443"/>
    </row>
    <row r="26" spans="1:11">
      <c r="A26" s="438" t="s">
        <v>828</v>
      </c>
      <c r="B26" s="438">
        <v>33</v>
      </c>
      <c r="C26" s="443"/>
      <c r="D26" s="443"/>
      <c r="E26" s="443"/>
      <c r="F26" s="443"/>
      <c r="G26" s="443"/>
      <c r="H26" s="443"/>
      <c r="I26" s="443"/>
      <c r="J26" s="443"/>
      <c r="K26" s="443"/>
    </row>
    <row r="27" spans="1:11">
      <c r="A27" s="492" t="s">
        <v>795</v>
      </c>
      <c r="B27" s="492">
        <v>34</v>
      </c>
      <c r="C27" s="495">
        <v>21332657</v>
      </c>
      <c r="D27" s="495">
        <v>20062000</v>
      </c>
      <c r="E27" s="494">
        <v>1.0632999999999999</v>
      </c>
      <c r="F27" s="495">
        <v>11611016</v>
      </c>
      <c r="G27" s="495">
        <v>12835000</v>
      </c>
      <c r="H27" s="494">
        <v>0.90459999999999996</v>
      </c>
      <c r="I27" s="495">
        <v>4603811</v>
      </c>
      <c r="J27" s="495">
        <v>4810000</v>
      </c>
      <c r="K27" s="494">
        <v>0.95709999999999995</v>
      </c>
    </row>
    <row r="28" spans="1:11">
      <c r="A28" s="438" t="s">
        <v>829</v>
      </c>
      <c r="B28" s="438">
        <v>35</v>
      </c>
      <c r="C28" s="443"/>
      <c r="D28" s="443"/>
      <c r="E28" s="443"/>
      <c r="F28" s="443"/>
      <c r="G28" s="443"/>
      <c r="H28" s="443"/>
      <c r="I28" s="443"/>
      <c r="J28" s="443"/>
      <c r="K28" s="443"/>
    </row>
    <row r="29" spans="1:11">
      <c r="A29" s="438" t="s">
        <v>796</v>
      </c>
      <c r="B29" s="438">
        <v>36</v>
      </c>
      <c r="C29" s="439">
        <v>73874</v>
      </c>
      <c r="D29" s="439">
        <v>35000</v>
      </c>
      <c r="E29" s="496">
        <v>2.1107</v>
      </c>
      <c r="F29" s="439">
        <v>5113629</v>
      </c>
      <c r="G29" s="439">
        <v>5113630</v>
      </c>
      <c r="H29" s="496">
        <v>1</v>
      </c>
      <c r="I29" s="439">
        <v>143004455</v>
      </c>
      <c r="J29" s="439">
        <v>157738569</v>
      </c>
      <c r="K29" s="496">
        <v>0.90659999999999996</v>
      </c>
    </row>
    <row r="30" spans="1:11">
      <c r="A30" s="438" t="s">
        <v>830</v>
      </c>
      <c r="B30" s="438">
        <v>37</v>
      </c>
      <c r="C30" s="443"/>
      <c r="D30" s="443"/>
      <c r="E30" s="443"/>
      <c r="F30" s="439">
        <v>39932</v>
      </c>
      <c r="G30" s="439">
        <v>142000</v>
      </c>
      <c r="H30" s="496">
        <v>0.28120000000000001</v>
      </c>
      <c r="I30" s="443"/>
      <c r="J30" s="443"/>
      <c r="K30" s="443"/>
    </row>
    <row r="31" spans="1:11">
      <c r="A31" s="438" t="s">
        <v>831</v>
      </c>
      <c r="B31" s="438">
        <v>38</v>
      </c>
      <c r="C31" s="443"/>
      <c r="D31" s="443"/>
      <c r="E31" s="443"/>
      <c r="F31" s="439">
        <v>170354</v>
      </c>
      <c r="G31" s="439">
        <v>176000</v>
      </c>
      <c r="H31" s="496">
        <v>0.96789999999999998</v>
      </c>
      <c r="I31" s="443"/>
      <c r="J31" s="443"/>
      <c r="K31" s="443"/>
    </row>
    <row r="32" spans="1:11">
      <c r="A32" s="438" t="s">
        <v>832</v>
      </c>
      <c r="B32" s="438">
        <v>39</v>
      </c>
      <c r="C32" s="443"/>
      <c r="D32" s="443"/>
      <c r="E32" s="443"/>
      <c r="F32" s="443"/>
      <c r="G32" s="443"/>
      <c r="H32" s="443"/>
      <c r="I32" s="443"/>
      <c r="J32" s="443"/>
      <c r="K32" s="443"/>
    </row>
    <row r="33" spans="1:12">
      <c r="A33" s="438" t="s">
        <v>833</v>
      </c>
      <c r="B33" s="438">
        <v>40</v>
      </c>
      <c r="C33" s="443"/>
      <c r="D33" s="443"/>
      <c r="E33" s="443"/>
      <c r="F33" s="439">
        <v>232160</v>
      </c>
      <c r="G33" s="439">
        <v>271000</v>
      </c>
      <c r="H33" s="496">
        <v>0.85670000000000002</v>
      </c>
      <c r="I33" s="443"/>
      <c r="J33" s="443"/>
      <c r="K33" s="443"/>
    </row>
    <row r="34" spans="1:12">
      <c r="A34" s="438" t="s">
        <v>834</v>
      </c>
      <c r="B34" s="438">
        <v>41</v>
      </c>
      <c r="C34" s="439">
        <v>280042</v>
      </c>
      <c r="D34" s="439">
        <v>273000</v>
      </c>
      <c r="E34" s="496">
        <v>1.0258</v>
      </c>
      <c r="F34" s="439">
        <v>5929430</v>
      </c>
      <c r="G34" s="439">
        <v>6542000</v>
      </c>
      <c r="H34" s="496">
        <v>0.90639999999999998</v>
      </c>
      <c r="I34" s="439">
        <v>195681</v>
      </c>
      <c r="J34" s="439">
        <v>1000000</v>
      </c>
      <c r="K34" s="496">
        <v>0.19570000000000001</v>
      </c>
    </row>
    <row r="35" spans="1:12">
      <c r="A35" s="438" t="s">
        <v>835</v>
      </c>
      <c r="B35" s="438"/>
      <c r="C35" s="443"/>
      <c r="D35" s="443"/>
      <c r="E35" s="443"/>
      <c r="F35" s="443"/>
      <c r="G35" s="443"/>
      <c r="H35" s="443"/>
      <c r="I35" s="443"/>
      <c r="J35" s="443"/>
      <c r="K35" s="443"/>
    </row>
    <row r="36" spans="1:12">
      <c r="A36" s="438" t="s">
        <v>836</v>
      </c>
      <c r="B36" s="438">
        <v>43</v>
      </c>
      <c r="C36" s="443"/>
      <c r="D36" s="443"/>
      <c r="E36" s="443"/>
      <c r="F36" s="439">
        <v>15465000</v>
      </c>
      <c r="G36" s="439">
        <v>15465000</v>
      </c>
      <c r="H36" s="496">
        <v>1</v>
      </c>
      <c r="I36" s="443"/>
      <c r="J36" s="443"/>
      <c r="K36" s="443"/>
    </row>
    <row r="37" spans="1:12">
      <c r="A37" s="438" t="s">
        <v>837</v>
      </c>
      <c r="B37" s="438">
        <v>44</v>
      </c>
      <c r="C37" s="443"/>
      <c r="D37" s="443"/>
      <c r="E37" s="443"/>
      <c r="F37" s="439">
        <v>790747</v>
      </c>
      <c r="G37" s="439">
        <v>1060000</v>
      </c>
      <c r="H37" s="496">
        <v>0.746</v>
      </c>
      <c r="I37" s="443"/>
      <c r="J37" s="443"/>
      <c r="K37" s="443"/>
    </row>
    <row r="38" spans="1:12">
      <c r="A38" s="438" t="s">
        <v>838</v>
      </c>
      <c r="B38" s="438" t="s">
        <v>1353</v>
      </c>
      <c r="C38" s="443"/>
      <c r="D38" s="443"/>
      <c r="E38" s="443"/>
      <c r="F38" s="443"/>
      <c r="G38" s="443"/>
      <c r="H38" s="443"/>
      <c r="I38" s="443"/>
      <c r="J38" s="443"/>
      <c r="K38" s="443"/>
    </row>
    <row r="39" spans="1:12">
      <c r="A39" s="438" t="s">
        <v>839</v>
      </c>
      <c r="B39" s="438">
        <v>46</v>
      </c>
      <c r="C39" s="439">
        <v>2364940</v>
      </c>
      <c r="D39" s="439">
        <v>267000</v>
      </c>
      <c r="E39" s="496">
        <v>8.8574999999999999</v>
      </c>
      <c r="F39" s="439">
        <v>45201215</v>
      </c>
      <c r="G39" s="439">
        <v>45456010</v>
      </c>
      <c r="H39" s="496">
        <v>0.99439999999999995</v>
      </c>
      <c r="I39" s="439">
        <v>62029663</v>
      </c>
      <c r="J39" s="439">
        <v>108762065</v>
      </c>
      <c r="K39" s="496">
        <v>0.57030000000000003</v>
      </c>
    </row>
    <row r="40" spans="1:12">
      <c r="A40" s="438" t="s">
        <v>840</v>
      </c>
      <c r="B40" s="438">
        <v>47</v>
      </c>
      <c r="C40" s="443"/>
      <c r="D40" s="443"/>
      <c r="E40" s="443"/>
      <c r="F40" s="439">
        <v>268971800</v>
      </c>
      <c r="G40" s="439">
        <v>315735000</v>
      </c>
      <c r="H40" s="496">
        <v>0.85189999999999999</v>
      </c>
      <c r="I40" s="443"/>
      <c r="J40" s="443"/>
      <c r="K40" s="443"/>
    </row>
    <row r="41" spans="1:12">
      <c r="A41" s="438" t="s">
        <v>841</v>
      </c>
      <c r="B41" s="438">
        <v>48</v>
      </c>
      <c r="C41" s="439">
        <v>45525179</v>
      </c>
      <c r="D41" s="439">
        <v>38657000</v>
      </c>
      <c r="E41" s="496">
        <v>1.1777</v>
      </c>
      <c r="F41" s="439">
        <v>33020801</v>
      </c>
      <c r="G41" s="439">
        <v>33020801</v>
      </c>
      <c r="H41" s="496">
        <v>1</v>
      </c>
      <c r="I41" s="439">
        <v>3708048</v>
      </c>
      <c r="J41" s="439">
        <v>6748789</v>
      </c>
      <c r="K41" s="496">
        <v>0.5494</v>
      </c>
    </row>
    <row r="42" spans="1:12">
      <c r="A42" s="438" t="s">
        <v>842</v>
      </c>
      <c r="B42" s="438"/>
      <c r="C42" s="443"/>
      <c r="D42" s="443"/>
      <c r="E42" s="443"/>
      <c r="F42" s="443"/>
      <c r="G42" s="443"/>
      <c r="H42" s="443"/>
      <c r="I42" s="443"/>
      <c r="J42" s="443"/>
      <c r="K42" s="443"/>
    </row>
    <row r="43" spans="1:12">
      <c r="A43" s="438" t="s">
        <v>843</v>
      </c>
      <c r="B43" s="438">
        <v>50</v>
      </c>
      <c r="C43" s="443"/>
      <c r="D43" s="443"/>
      <c r="E43" s="443"/>
      <c r="F43" s="439">
        <v>40200000</v>
      </c>
      <c r="G43" s="439">
        <v>40200000</v>
      </c>
      <c r="H43" s="496">
        <v>1</v>
      </c>
      <c r="I43" s="439">
        <v>4070533</v>
      </c>
      <c r="J43" s="439">
        <v>4080115</v>
      </c>
      <c r="K43" s="496">
        <v>0.99770000000000003</v>
      </c>
    </row>
    <row r="44" spans="1:12">
      <c r="A44" s="438" t="s">
        <v>798</v>
      </c>
      <c r="B44" s="438">
        <v>51</v>
      </c>
      <c r="C44" s="440">
        <v>60</v>
      </c>
      <c r="D44" s="440">
        <v>0</v>
      </c>
      <c r="E44" s="496">
        <v>0</v>
      </c>
      <c r="F44" s="439">
        <v>2405895</v>
      </c>
      <c r="G44" s="439">
        <v>2405895</v>
      </c>
      <c r="H44" s="496">
        <v>1</v>
      </c>
      <c r="I44" s="443"/>
      <c r="J44" s="443"/>
      <c r="K44" s="443"/>
    </row>
    <row r="45" spans="1:12">
      <c r="A45" s="438" t="s">
        <v>844</v>
      </c>
      <c r="B45" s="438">
        <v>52</v>
      </c>
      <c r="C45" s="443"/>
      <c r="D45" s="443"/>
      <c r="E45" s="443"/>
      <c r="F45" s="443"/>
      <c r="G45" s="443"/>
      <c r="H45" s="443"/>
      <c r="I45" s="443"/>
      <c r="J45" s="443"/>
      <c r="K45" s="443"/>
    </row>
    <row r="46" spans="1:12">
      <c r="A46" s="438" t="s">
        <v>845</v>
      </c>
      <c r="B46" s="438">
        <v>53</v>
      </c>
      <c r="C46" s="443"/>
      <c r="D46" s="443"/>
      <c r="E46" s="443"/>
      <c r="F46" s="443"/>
      <c r="G46" s="443"/>
      <c r="H46" s="443"/>
      <c r="I46" s="443"/>
      <c r="J46" s="443"/>
      <c r="K46" s="443"/>
    </row>
    <row r="47" spans="1:12">
      <c r="A47" s="438" t="s">
        <v>846</v>
      </c>
      <c r="B47" s="438">
        <v>54</v>
      </c>
      <c r="C47" s="440">
        <v>0</v>
      </c>
      <c r="D47" s="440">
        <v>0</v>
      </c>
      <c r="E47" s="496">
        <v>0</v>
      </c>
      <c r="F47" s="439">
        <v>1354086</v>
      </c>
      <c r="G47" s="439">
        <v>1404000</v>
      </c>
      <c r="H47" s="496">
        <v>0.96440000000000003</v>
      </c>
      <c r="I47" s="443"/>
      <c r="J47" s="443"/>
      <c r="K47" s="443"/>
    </row>
    <row r="48" spans="1:12">
      <c r="A48" s="438" t="s">
        <v>847</v>
      </c>
      <c r="B48" s="438"/>
      <c r="C48" s="440">
        <v>0</v>
      </c>
      <c r="D48" s="440">
        <v>0</v>
      </c>
      <c r="E48" s="496">
        <v>0</v>
      </c>
      <c r="F48" s="439">
        <v>821523</v>
      </c>
      <c r="G48" s="439">
        <v>885700</v>
      </c>
      <c r="H48" s="496">
        <v>0.92749999999999999</v>
      </c>
      <c r="I48" s="439">
        <v>491198</v>
      </c>
      <c r="J48" s="439">
        <v>3151115</v>
      </c>
      <c r="K48" s="496">
        <v>0.15590000000000001</v>
      </c>
      <c r="L48" s="195" t="s">
        <v>1393</v>
      </c>
    </row>
    <row r="49" spans="1:12">
      <c r="A49" s="438" t="s">
        <v>1342</v>
      </c>
      <c r="B49" s="438"/>
      <c r="C49" s="443"/>
      <c r="D49" s="443"/>
      <c r="E49" s="443"/>
      <c r="F49" s="443"/>
      <c r="G49" s="443"/>
      <c r="H49" s="443"/>
      <c r="I49" s="443"/>
      <c r="J49" s="443"/>
      <c r="K49" s="443"/>
    </row>
    <row r="50" spans="1:12">
      <c r="A50" s="492" t="s">
        <v>848</v>
      </c>
      <c r="B50" s="492"/>
      <c r="C50" s="436"/>
      <c r="D50" s="436"/>
      <c r="E50" s="436"/>
      <c r="F50" s="436"/>
      <c r="G50" s="436"/>
      <c r="H50" s="436"/>
      <c r="I50" s="436"/>
      <c r="J50" s="436"/>
      <c r="K50" s="436"/>
    </row>
    <row r="51" spans="1:12">
      <c r="A51" s="438" t="s">
        <v>849</v>
      </c>
      <c r="B51" s="438">
        <v>58</v>
      </c>
      <c r="C51" s="443"/>
      <c r="D51" s="443"/>
      <c r="E51" s="443"/>
      <c r="F51" s="443"/>
      <c r="G51" s="443"/>
      <c r="H51" s="443"/>
      <c r="I51" s="443"/>
      <c r="J51" s="443"/>
      <c r="K51" s="443"/>
    </row>
    <row r="52" spans="1:12">
      <c r="A52" s="438" t="s">
        <v>799</v>
      </c>
      <c r="B52" s="438">
        <v>59</v>
      </c>
      <c r="C52" s="439">
        <v>7255</v>
      </c>
      <c r="D52" s="440">
        <v>0</v>
      </c>
      <c r="E52" s="496">
        <v>0</v>
      </c>
      <c r="F52" s="439">
        <v>986584</v>
      </c>
      <c r="G52" s="439">
        <v>1125000</v>
      </c>
      <c r="H52" s="496">
        <v>0.877</v>
      </c>
      <c r="I52" s="439">
        <v>137365</v>
      </c>
      <c r="J52" s="439">
        <v>200000</v>
      </c>
      <c r="K52" s="496">
        <v>0.68679999999999997</v>
      </c>
    </row>
    <row r="53" spans="1:12">
      <c r="A53" s="438" t="s">
        <v>850</v>
      </c>
      <c r="B53" s="438">
        <v>60</v>
      </c>
      <c r="C53" s="439">
        <v>120154300</v>
      </c>
      <c r="D53" s="439">
        <v>147843000</v>
      </c>
      <c r="E53" s="496">
        <v>0.81269999999999998</v>
      </c>
      <c r="F53" s="439">
        <v>915025176</v>
      </c>
      <c r="G53" s="439">
        <v>967776980</v>
      </c>
      <c r="H53" s="496">
        <v>0.94550000000000001</v>
      </c>
      <c r="I53" s="439">
        <v>93671804</v>
      </c>
      <c r="J53" s="439">
        <v>141803771</v>
      </c>
      <c r="K53" s="496">
        <v>0.66059999999999997</v>
      </c>
    </row>
    <row r="54" spans="1:12">
      <c r="A54" s="438" t="s">
        <v>1354</v>
      </c>
      <c r="B54" s="438">
        <v>61</v>
      </c>
      <c r="C54" s="443"/>
      <c r="D54" s="443"/>
      <c r="E54" s="443"/>
      <c r="F54" s="439">
        <v>89993</v>
      </c>
      <c r="G54" s="439">
        <v>148550</v>
      </c>
      <c r="H54" s="496">
        <v>0.60580000000000001</v>
      </c>
      <c r="I54" s="443"/>
      <c r="J54" s="443"/>
      <c r="K54" s="443"/>
    </row>
    <row r="55" spans="1:12">
      <c r="A55" s="438" t="s">
        <v>800</v>
      </c>
      <c r="B55" s="438">
        <v>62</v>
      </c>
      <c r="C55" s="439">
        <v>1436462053</v>
      </c>
      <c r="D55" s="439">
        <v>1757613000</v>
      </c>
      <c r="E55" s="496">
        <v>0.81730000000000003</v>
      </c>
      <c r="F55" s="443"/>
      <c r="G55" s="443"/>
      <c r="H55" s="443"/>
      <c r="I55" s="443"/>
      <c r="J55" s="443"/>
      <c r="K55" s="443"/>
    </row>
    <row r="56" spans="1:12">
      <c r="A56" s="438" t="s">
        <v>851</v>
      </c>
      <c r="B56" s="438"/>
      <c r="C56" s="443"/>
      <c r="D56" s="443"/>
      <c r="E56" s="443"/>
      <c r="F56" s="443"/>
      <c r="G56" s="443"/>
      <c r="H56" s="443"/>
      <c r="I56" s="443"/>
      <c r="J56" s="443"/>
      <c r="K56" s="443"/>
    </row>
    <row r="57" spans="1:12">
      <c r="A57" s="438" t="s">
        <v>852</v>
      </c>
      <c r="B57" s="438"/>
      <c r="C57" s="443"/>
      <c r="D57" s="443"/>
      <c r="E57" s="443"/>
      <c r="F57" s="443"/>
      <c r="G57" s="443"/>
      <c r="H57" s="443"/>
      <c r="I57" s="443"/>
      <c r="J57" s="443"/>
      <c r="K57" s="443"/>
    </row>
    <row r="58" spans="1:12">
      <c r="A58" s="438" t="s">
        <v>801</v>
      </c>
      <c r="B58" s="438"/>
      <c r="C58" s="439">
        <v>1734883</v>
      </c>
      <c r="D58" s="439">
        <v>1628000</v>
      </c>
      <c r="E58" s="496">
        <v>1.0657000000000001</v>
      </c>
      <c r="F58" s="439">
        <v>21492355</v>
      </c>
      <c r="G58" s="439">
        <v>22660700</v>
      </c>
      <c r="H58" s="496">
        <v>0.94840000000000002</v>
      </c>
      <c r="I58" s="439">
        <v>5857139</v>
      </c>
      <c r="J58" s="439">
        <v>10003046</v>
      </c>
      <c r="K58" s="496">
        <v>0.58550000000000002</v>
      </c>
      <c r="L58" s="195" t="s">
        <v>1393</v>
      </c>
    </row>
    <row r="59" spans="1:12">
      <c r="A59" s="438" t="s">
        <v>853</v>
      </c>
      <c r="B59" s="438">
        <v>66</v>
      </c>
      <c r="C59" s="439">
        <v>499430</v>
      </c>
      <c r="D59" s="440">
        <v>0</v>
      </c>
      <c r="E59" s="496">
        <v>0</v>
      </c>
      <c r="F59" s="439">
        <v>7645639</v>
      </c>
      <c r="G59" s="439">
        <v>7645639</v>
      </c>
      <c r="H59" s="496">
        <v>1</v>
      </c>
      <c r="I59" s="439">
        <v>6609206</v>
      </c>
      <c r="J59" s="439">
        <v>8416185</v>
      </c>
      <c r="K59" s="496">
        <v>0.7853</v>
      </c>
    </row>
    <row r="60" spans="1:12">
      <c r="A60" s="438" t="s">
        <v>854</v>
      </c>
      <c r="B60" s="438">
        <v>67</v>
      </c>
      <c r="C60" s="443"/>
      <c r="D60" s="443"/>
      <c r="E60" s="443"/>
      <c r="F60" s="439">
        <v>239579</v>
      </c>
      <c r="G60" s="439">
        <v>271000</v>
      </c>
      <c r="H60" s="496">
        <v>0.8841</v>
      </c>
      <c r="I60" s="439">
        <v>248534</v>
      </c>
      <c r="J60" s="439">
        <v>1600000</v>
      </c>
      <c r="K60" s="496">
        <v>0.15529999999999999</v>
      </c>
    </row>
    <row r="61" spans="1:12">
      <c r="A61" s="438" t="s">
        <v>855</v>
      </c>
      <c r="B61" s="438">
        <v>68</v>
      </c>
      <c r="C61" s="440">
        <v>620</v>
      </c>
      <c r="D61" s="440">
        <v>0</v>
      </c>
      <c r="E61" s="496">
        <v>0</v>
      </c>
      <c r="F61" s="439">
        <v>3528236</v>
      </c>
      <c r="G61" s="439">
        <v>3528237</v>
      </c>
      <c r="H61" s="496">
        <v>1</v>
      </c>
      <c r="I61" s="443"/>
      <c r="J61" s="443"/>
      <c r="K61" s="443"/>
    </row>
    <row r="62" spans="1:12">
      <c r="A62" s="438" t="s">
        <v>856</v>
      </c>
      <c r="B62" s="438">
        <v>70</v>
      </c>
      <c r="C62" s="443"/>
      <c r="D62" s="443"/>
      <c r="E62" s="443"/>
      <c r="F62" s="439">
        <v>1429831</v>
      </c>
      <c r="G62" s="439">
        <v>1804000</v>
      </c>
      <c r="H62" s="496">
        <v>0.79259999999999997</v>
      </c>
      <c r="I62" s="439">
        <v>3000000</v>
      </c>
      <c r="J62" s="439">
        <v>3000000</v>
      </c>
      <c r="K62" s="496">
        <v>1</v>
      </c>
    </row>
    <row r="63" spans="1:12">
      <c r="A63" s="438" t="s">
        <v>857</v>
      </c>
      <c r="B63" s="438">
        <v>71</v>
      </c>
      <c r="C63" s="443"/>
      <c r="D63" s="443"/>
      <c r="E63" s="443"/>
      <c r="F63" s="439">
        <v>1356257</v>
      </c>
      <c r="G63" s="439">
        <v>1519000</v>
      </c>
      <c r="H63" s="496">
        <v>0.89290000000000003</v>
      </c>
      <c r="I63" s="443"/>
      <c r="J63" s="443"/>
      <c r="K63" s="443"/>
    </row>
    <row r="64" spans="1:12">
      <c r="A64" s="438" t="s">
        <v>802</v>
      </c>
      <c r="B64" s="438">
        <v>72</v>
      </c>
      <c r="C64" s="439">
        <v>1280</v>
      </c>
      <c r="D64" s="439">
        <v>5000</v>
      </c>
      <c r="E64" s="496">
        <v>0.25600000000000001</v>
      </c>
      <c r="F64" s="439">
        <v>5916333</v>
      </c>
      <c r="G64" s="439">
        <v>6602000</v>
      </c>
      <c r="H64" s="496">
        <v>0.89610000000000001</v>
      </c>
      <c r="I64" s="439">
        <v>175796</v>
      </c>
      <c r="J64" s="439">
        <v>700000</v>
      </c>
      <c r="K64" s="496">
        <v>0.25109999999999999</v>
      </c>
    </row>
    <row r="65" spans="1:11">
      <c r="A65" s="438" t="s">
        <v>803</v>
      </c>
      <c r="B65" s="438">
        <v>73</v>
      </c>
      <c r="C65" s="439">
        <v>2710840</v>
      </c>
      <c r="D65" s="439">
        <v>1688000</v>
      </c>
      <c r="E65" s="496">
        <v>1.6059000000000001</v>
      </c>
      <c r="F65" s="439">
        <v>9087656</v>
      </c>
      <c r="G65" s="439">
        <v>8441318</v>
      </c>
      <c r="H65" s="496">
        <v>1.0766</v>
      </c>
      <c r="I65" s="439">
        <v>977881</v>
      </c>
      <c r="J65" s="439">
        <v>2508644</v>
      </c>
      <c r="K65" s="496">
        <v>0.38979999999999998</v>
      </c>
    </row>
    <row r="66" spans="1:11">
      <c r="A66" s="438" t="s">
        <v>858</v>
      </c>
      <c r="B66" s="438">
        <v>74</v>
      </c>
      <c r="C66" s="443"/>
      <c r="D66" s="443"/>
      <c r="E66" s="443"/>
      <c r="F66" s="439">
        <v>575930</v>
      </c>
      <c r="G66" s="439">
        <v>625000</v>
      </c>
      <c r="H66" s="496">
        <v>0.92149999999999999</v>
      </c>
      <c r="I66" s="443"/>
      <c r="J66" s="443"/>
      <c r="K66" s="443"/>
    </row>
    <row r="67" spans="1:11">
      <c r="A67" s="438" t="s">
        <v>859</v>
      </c>
      <c r="B67" s="438">
        <v>75</v>
      </c>
      <c r="C67" s="440">
        <v>60</v>
      </c>
      <c r="D67" s="440">
        <v>0</v>
      </c>
      <c r="E67" s="496">
        <v>0</v>
      </c>
      <c r="F67" s="439">
        <v>11055020</v>
      </c>
      <c r="G67" s="439">
        <v>11061268</v>
      </c>
      <c r="H67" s="496">
        <v>0.99939999999999996</v>
      </c>
      <c r="I67" s="443"/>
      <c r="J67" s="443"/>
      <c r="K67" s="443"/>
    </row>
    <row r="68" spans="1:11">
      <c r="A68" s="438" t="s">
        <v>860</v>
      </c>
      <c r="B68" s="438">
        <v>76</v>
      </c>
      <c r="C68" s="439">
        <v>2264</v>
      </c>
      <c r="D68" s="440">
        <v>0</v>
      </c>
      <c r="E68" s="496">
        <v>0</v>
      </c>
      <c r="F68" s="439">
        <v>13139836</v>
      </c>
      <c r="G68" s="439">
        <v>12692000</v>
      </c>
      <c r="H68" s="496">
        <v>1.0353000000000001</v>
      </c>
      <c r="I68" s="439">
        <v>105607</v>
      </c>
      <c r="J68" s="439">
        <v>150000</v>
      </c>
      <c r="K68" s="496">
        <v>0.70399999999999996</v>
      </c>
    </row>
    <row r="69" spans="1:11">
      <c r="A69" s="438" t="s">
        <v>861</v>
      </c>
      <c r="B69" s="438">
        <v>77</v>
      </c>
      <c r="C69" s="439">
        <v>17551</v>
      </c>
      <c r="D69" s="439">
        <v>10000</v>
      </c>
      <c r="E69" s="496">
        <v>1.7551000000000001</v>
      </c>
      <c r="F69" s="439">
        <v>4270581</v>
      </c>
      <c r="G69" s="439">
        <v>4270582</v>
      </c>
      <c r="H69" s="496">
        <v>1</v>
      </c>
      <c r="I69" s="439">
        <v>1063630</v>
      </c>
      <c r="J69" s="439">
        <v>1100000</v>
      </c>
      <c r="K69" s="496">
        <v>0.96689999999999998</v>
      </c>
    </row>
    <row r="70" spans="1:11">
      <c r="A70" s="438" t="s">
        <v>805</v>
      </c>
      <c r="B70" s="438">
        <v>78</v>
      </c>
      <c r="C70" s="439">
        <v>17808928</v>
      </c>
      <c r="D70" s="439">
        <v>20886000</v>
      </c>
      <c r="E70" s="496">
        <v>0.85270000000000001</v>
      </c>
      <c r="F70" s="439">
        <v>8501068</v>
      </c>
      <c r="G70" s="439">
        <v>8546000</v>
      </c>
      <c r="H70" s="496">
        <v>0.99470000000000003</v>
      </c>
      <c r="I70" s="439">
        <v>434961</v>
      </c>
      <c r="J70" s="439">
        <v>1000000</v>
      </c>
      <c r="K70" s="496">
        <v>0.435</v>
      </c>
    </row>
    <row r="71" spans="1:11">
      <c r="A71" s="438" t="s">
        <v>862</v>
      </c>
      <c r="B71" s="438">
        <v>79</v>
      </c>
      <c r="C71" s="443"/>
      <c r="D71" s="443"/>
      <c r="E71" s="443"/>
      <c r="F71" s="440">
        <v>0</v>
      </c>
      <c r="G71" s="440">
        <v>0</v>
      </c>
      <c r="H71" s="496">
        <v>0</v>
      </c>
      <c r="I71" s="443"/>
      <c r="J71" s="443"/>
      <c r="K71" s="443"/>
    </row>
    <row r="72" spans="1:11">
      <c r="A72" s="438" t="s">
        <v>806</v>
      </c>
      <c r="B72" s="438">
        <v>81</v>
      </c>
      <c r="C72" s="439">
        <v>6024</v>
      </c>
      <c r="D72" s="439">
        <v>3000</v>
      </c>
      <c r="E72" s="496">
        <v>2.008</v>
      </c>
      <c r="F72" s="439">
        <v>7714586</v>
      </c>
      <c r="G72" s="439">
        <v>8876000</v>
      </c>
      <c r="H72" s="496">
        <v>0.86919999999999997</v>
      </c>
      <c r="I72" s="439">
        <v>1728391</v>
      </c>
      <c r="J72" s="439">
        <v>2500000</v>
      </c>
      <c r="K72" s="496">
        <v>0.69140000000000001</v>
      </c>
    </row>
    <row r="73" spans="1:11" ht="22.5">
      <c r="A73" s="435" t="s">
        <v>1578</v>
      </c>
      <c r="B73" s="435">
        <v>83</v>
      </c>
      <c r="C73" s="437">
        <v>132749846</v>
      </c>
      <c r="D73" s="437">
        <v>99700000</v>
      </c>
      <c r="E73" s="497">
        <v>1.3314999999999999</v>
      </c>
      <c r="F73" s="437">
        <v>18480271</v>
      </c>
      <c r="G73" s="437">
        <v>15714000</v>
      </c>
      <c r="H73" s="497">
        <v>1.1759999999999999</v>
      </c>
      <c r="I73" s="437">
        <v>1138004</v>
      </c>
      <c r="J73" s="437">
        <v>1700000</v>
      </c>
      <c r="K73" s="497">
        <v>0.6694</v>
      </c>
    </row>
    <row r="74" spans="1:11" ht="45">
      <c r="A74" s="441" t="s">
        <v>884</v>
      </c>
      <c r="B74" s="441">
        <v>88</v>
      </c>
      <c r="C74" s="443"/>
      <c r="D74" s="443"/>
      <c r="E74" s="443"/>
      <c r="F74" s="442">
        <v>39025934</v>
      </c>
      <c r="G74" s="442">
        <v>37430000</v>
      </c>
      <c r="H74" s="498">
        <v>1.0426</v>
      </c>
      <c r="I74" s="442">
        <v>15923320</v>
      </c>
      <c r="J74" s="442">
        <v>15923320</v>
      </c>
      <c r="K74" s="498">
        <v>1</v>
      </c>
    </row>
    <row r="75" spans="1:11">
      <c r="A75" s="438" t="s">
        <v>1355</v>
      </c>
      <c r="B75" s="438">
        <v>89</v>
      </c>
      <c r="C75" s="460">
        <v>885527</v>
      </c>
      <c r="D75" s="460">
        <v>357000</v>
      </c>
      <c r="E75" s="496">
        <v>2.4805000000000001</v>
      </c>
      <c r="F75" s="460">
        <v>1965323</v>
      </c>
      <c r="G75" s="460">
        <v>2651000</v>
      </c>
      <c r="H75" s="496">
        <v>0.74139999999999995</v>
      </c>
      <c r="I75" s="499"/>
      <c r="J75" s="499"/>
      <c r="K75" s="443"/>
    </row>
    <row r="76" spans="1:11">
      <c r="A76" s="430" t="s">
        <v>892</v>
      </c>
      <c r="B76" s="430" t="s">
        <v>890</v>
      </c>
      <c r="C76" s="431">
        <f>(C24+C26+C28+C30+C31)</f>
        <v>0</v>
      </c>
      <c r="D76" s="431">
        <f t="shared" ref="D76:J76" si="0">(D24+D26+D28+D30+D31)</f>
        <v>0</v>
      </c>
      <c r="E76" s="424" t="e">
        <f>C76/D76</f>
        <v>#DIV/0!</v>
      </c>
      <c r="F76" s="431">
        <f t="shared" si="0"/>
        <v>493996</v>
      </c>
      <c r="G76" s="431">
        <f t="shared" si="0"/>
        <v>601710</v>
      </c>
      <c r="H76" s="424">
        <f>F76/G76</f>
        <v>0.82098685413238937</v>
      </c>
      <c r="I76" s="431">
        <f t="shared" si="0"/>
        <v>0</v>
      </c>
      <c r="J76" s="431">
        <f t="shared" si="0"/>
        <v>0</v>
      </c>
      <c r="K76" s="424" t="e">
        <f>I76/J76</f>
        <v>#DIV/0!</v>
      </c>
    </row>
    <row r="77" spans="1:11">
      <c r="A77" s="430" t="s">
        <v>889</v>
      </c>
      <c r="B77" s="430" t="s">
        <v>891</v>
      </c>
      <c r="C77" s="431">
        <f>C10+C23+C37+C66</f>
        <v>0</v>
      </c>
      <c r="D77" s="431">
        <f t="shared" ref="D77:J77" si="1">D10+D23+D37+D66</f>
        <v>0</v>
      </c>
      <c r="E77" s="424" t="e">
        <f>C77/D77</f>
        <v>#DIV/0!</v>
      </c>
      <c r="F77" s="431">
        <f t="shared" si="1"/>
        <v>3254328</v>
      </c>
      <c r="G77" s="431">
        <f t="shared" si="1"/>
        <v>3644363</v>
      </c>
      <c r="H77" s="424">
        <f>F77/G77</f>
        <v>0.89297580948988886</v>
      </c>
      <c r="I77" s="431">
        <f t="shared" si="1"/>
        <v>60000</v>
      </c>
      <c r="J77" s="431">
        <f t="shared" si="1"/>
        <v>60000</v>
      </c>
      <c r="K77" s="424">
        <f>I77/J77</f>
        <v>1</v>
      </c>
    </row>
    <row r="79" spans="1:11">
      <c r="A79" s="430" t="s">
        <v>847</v>
      </c>
      <c r="B79">
        <v>55</v>
      </c>
      <c r="C79" s="486">
        <f>SUM(C48,C58)</f>
        <v>1734883</v>
      </c>
      <c r="D79" s="486">
        <f>SUM(D48,D58)</f>
        <v>1628000</v>
      </c>
      <c r="E79">
        <f>C79/D79</f>
        <v>1.0656529484029484</v>
      </c>
      <c r="F79" s="486">
        <f>SUM(F48,F58)</f>
        <v>22313878</v>
      </c>
      <c r="G79" s="486">
        <f>SUM(G48,G58)</f>
        <v>23546400</v>
      </c>
      <c r="H79">
        <f>F79/G79</f>
        <v>0.94765560765127577</v>
      </c>
      <c r="I79" s="486">
        <f>SUM(I48,I58)</f>
        <v>6348337</v>
      </c>
      <c r="J79" s="486">
        <f>SUM(J48,J58)</f>
        <v>13154161</v>
      </c>
      <c r="K79">
        <f>I79/J79</f>
        <v>0.48261055950280674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L40"/>
  <sheetViews>
    <sheetView rightToLeft="1" topLeftCell="A28" workbookViewId="0">
      <selection activeCell="D81" sqref="D81"/>
    </sheetView>
  </sheetViews>
  <sheetFormatPr defaultRowHeight="12.75"/>
  <sheetData>
    <row r="1" spans="1:12">
      <c r="A1" s="432" t="s">
        <v>579</v>
      </c>
    </row>
    <row r="3" spans="1:12" ht="14.25">
      <c r="A3" s="433" t="s">
        <v>771</v>
      </c>
      <c r="B3" s="433" t="s">
        <v>772</v>
      </c>
      <c r="C3" s="433" t="s">
        <v>773</v>
      </c>
      <c r="D3" s="433" t="s">
        <v>774</v>
      </c>
      <c r="E3" s="433" t="s">
        <v>775</v>
      </c>
      <c r="F3" s="433" t="s">
        <v>776</v>
      </c>
      <c r="G3" s="433" t="s">
        <v>777</v>
      </c>
      <c r="H3" s="433" t="s">
        <v>778</v>
      </c>
      <c r="I3" s="433" t="s">
        <v>779</v>
      </c>
      <c r="J3" s="433" t="s">
        <v>780</v>
      </c>
      <c r="K3" s="434" t="s">
        <v>781</v>
      </c>
      <c r="L3" s="434" t="s">
        <v>782</v>
      </c>
    </row>
    <row r="4" spans="1:12" ht="56.25">
      <c r="A4" s="435" t="s">
        <v>783</v>
      </c>
      <c r="B4" s="435">
        <v>11</v>
      </c>
      <c r="C4" s="435">
        <v>0</v>
      </c>
      <c r="D4" s="435">
        <v>0</v>
      </c>
      <c r="E4" s="435">
        <v>0</v>
      </c>
      <c r="F4" s="435">
        <v>0</v>
      </c>
      <c r="G4" s="435">
        <v>0</v>
      </c>
      <c r="H4" s="435">
        <v>0</v>
      </c>
      <c r="I4" s="436"/>
      <c r="J4" s="435">
        <v>0</v>
      </c>
      <c r="K4" s="435">
        <v>0</v>
      </c>
      <c r="L4" s="437">
        <v>88100</v>
      </c>
    </row>
    <row r="5" spans="1:12">
      <c r="A5" s="438" t="s">
        <v>784</v>
      </c>
      <c r="B5" s="438">
        <v>13</v>
      </c>
      <c r="C5" s="438">
        <v>0</v>
      </c>
      <c r="D5" s="439">
        <v>43574011</v>
      </c>
      <c r="E5" s="439">
        <v>6309073</v>
      </c>
      <c r="F5" s="439">
        <v>53075</v>
      </c>
      <c r="G5" s="440">
        <v>0</v>
      </c>
      <c r="H5" s="439">
        <v>158173</v>
      </c>
      <c r="I5" s="439">
        <v>852964</v>
      </c>
      <c r="J5" s="439">
        <v>50947295</v>
      </c>
      <c r="K5" s="439">
        <v>40700000</v>
      </c>
      <c r="L5" s="439">
        <v>47605960</v>
      </c>
    </row>
    <row r="6" spans="1:12">
      <c r="A6" s="438" t="s">
        <v>786</v>
      </c>
      <c r="B6" s="438">
        <v>15</v>
      </c>
      <c r="C6" s="438">
        <v>0</v>
      </c>
      <c r="D6" s="440">
        <v>0</v>
      </c>
      <c r="E6" s="439">
        <v>3218</v>
      </c>
      <c r="F6" s="440">
        <v>0</v>
      </c>
      <c r="G6" s="440">
        <v>0</v>
      </c>
      <c r="H6" s="440">
        <v>0</v>
      </c>
      <c r="I6" s="438">
        <v>328</v>
      </c>
      <c r="J6" s="439">
        <v>3546</v>
      </c>
      <c r="K6" s="439">
        <v>5000</v>
      </c>
      <c r="L6" s="439">
        <v>13159</v>
      </c>
    </row>
    <row r="7" spans="1:12">
      <c r="A7" s="438" t="s">
        <v>787</v>
      </c>
      <c r="B7" s="438">
        <v>16</v>
      </c>
      <c r="C7" s="438">
        <v>0</v>
      </c>
      <c r="D7" s="439">
        <v>582200</v>
      </c>
      <c r="E7" s="440">
        <v>0</v>
      </c>
      <c r="F7" s="440">
        <v>0</v>
      </c>
      <c r="G7" s="440">
        <v>0</v>
      </c>
      <c r="H7" s="440">
        <v>0</v>
      </c>
      <c r="I7" s="439">
        <v>1021134</v>
      </c>
      <c r="J7" s="439">
        <v>1603334</v>
      </c>
      <c r="K7" s="439">
        <v>2055000</v>
      </c>
      <c r="L7" s="439">
        <v>1785623</v>
      </c>
    </row>
    <row r="8" spans="1:12">
      <c r="A8" s="438" t="s">
        <v>788</v>
      </c>
      <c r="B8" s="438">
        <v>18</v>
      </c>
      <c r="C8" s="438">
        <v>0</v>
      </c>
      <c r="D8" s="439">
        <v>6307958</v>
      </c>
      <c r="E8" s="439">
        <v>12539</v>
      </c>
      <c r="F8" s="439">
        <v>60874</v>
      </c>
      <c r="G8" s="440">
        <v>0</v>
      </c>
      <c r="H8" s="438">
        <v>198</v>
      </c>
      <c r="I8" s="439">
        <v>8744845</v>
      </c>
      <c r="J8" s="439">
        <v>15126414</v>
      </c>
      <c r="K8" s="439">
        <v>10846000</v>
      </c>
      <c r="L8" s="439">
        <v>15836788</v>
      </c>
    </row>
    <row r="9" spans="1:12">
      <c r="A9" s="438" t="s">
        <v>789</v>
      </c>
      <c r="B9" s="438">
        <v>21</v>
      </c>
      <c r="C9" s="438">
        <v>0</v>
      </c>
      <c r="D9" s="439">
        <v>13385</v>
      </c>
      <c r="E9" s="439">
        <v>150648</v>
      </c>
      <c r="F9" s="440">
        <v>0</v>
      </c>
      <c r="G9" s="440">
        <v>0</v>
      </c>
      <c r="H9" s="439">
        <v>79917</v>
      </c>
      <c r="I9" s="439">
        <v>599440</v>
      </c>
      <c r="J9" s="439">
        <v>843390</v>
      </c>
      <c r="K9" s="439">
        <v>900000</v>
      </c>
      <c r="L9" s="439">
        <v>1608282</v>
      </c>
    </row>
    <row r="10" spans="1:12">
      <c r="A10" s="438" t="s">
        <v>790</v>
      </c>
      <c r="B10" s="438">
        <v>22</v>
      </c>
      <c r="C10" s="438">
        <v>0</v>
      </c>
      <c r="D10" s="439">
        <v>8770</v>
      </c>
      <c r="E10" s="439">
        <v>42381671</v>
      </c>
      <c r="F10" s="439">
        <v>140125</v>
      </c>
      <c r="G10" s="440">
        <v>0</v>
      </c>
      <c r="H10" s="439">
        <v>10726</v>
      </c>
      <c r="I10" s="439">
        <v>707831</v>
      </c>
      <c r="J10" s="439">
        <v>43249123</v>
      </c>
      <c r="K10" s="439">
        <v>33570000</v>
      </c>
      <c r="L10" s="439">
        <v>35063505</v>
      </c>
    </row>
    <row r="11" spans="1:12">
      <c r="A11" s="438" t="s">
        <v>791</v>
      </c>
      <c r="B11" s="438">
        <v>23</v>
      </c>
      <c r="C11" s="438">
        <v>0</v>
      </c>
      <c r="D11" s="439">
        <v>2633768</v>
      </c>
      <c r="E11" s="439">
        <v>164351</v>
      </c>
      <c r="F11" s="439">
        <v>96782</v>
      </c>
      <c r="G11" s="440">
        <v>0</v>
      </c>
      <c r="H11" s="439">
        <v>36483</v>
      </c>
      <c r="I11" s="439">
        <v>390134</v>
      </c>
      <c r="J11" s="439">
        <v>3321517</v>
      </c>
      <c r="K11" s="439">
        <v>335000</v>
      </c>
      <c r="L11" s="439">
        <v>896658</v>
      </c>
    </row>
    <row r="12" spans="1:12">
      <c r="A12" s="438" t="s">
        <v>792</v>
      </c>
      <c r="B12" s="438">
        <v>24</v>
      </c>
      <c r="C12" s="441">
        <v>0</v>
      </c>
      <c r="D12" s="442">
        <v>2595</v>
      </c>
      <c r="E12" s="442">
        <v>1595</v>
      </c>
      <c r="F12" s="441">
        <v>560</v>
      </c>
      <c r="G12" s="441">
        <v>0</v>
      </c>
      <c r="H12" s="441">
        <v>0</v>
      </c>
      <c r="I12" s="442">
        <v>5661</v>
      </c>
      <c r="J12" s="442">
        <v>10411</v>
      </c>
      <c r="K12" s="442">
        <v>74000</v>
      </c>
      <c r="L12" s="442">
        <v>30559</v>
      </c>
    </row>
    <row r="13" spans="1:12">
      <c r="A13" s="438" t="s">
        <v>793</v>
      </c>
      <c r="B13" s="438">
        <v>26</v>
      </c>
      <c r="C13" s="438">
        <v>0</v>
      </c>
      <c r="D13" s="439">
        <v>7998</v>
      </c>
      <c r="E13" s="440">
        <v>0</v>
      </c>
      <c r="F13" s="439">
        <v>1500</v>
      </c>
      <c r="G13" s="440">
        <v>0</v>
      </c>
      <c r="H13" s="438">
        <v>260</v>
      </c>
      <c r="I13" s="439">
        <v>41522</v>
      </c>
      <c r="J13" s="439">
        <v>51279</v>
      </c>
      <c r="K13" s="439">
        <v>17000</v>
      </c>
      <c r="L13" s="439">
        <v>600896</v>
      </c>
    </row>
    <row r="14" spans="1:12">
      <c r="A14" s="438" t="s">
        <v>794</v>
      </c>
      <c r="B14" s="438">
        <v>29</v>
      </c>
      <c r="C14" s="438">
        <v>0</v>
      </c>
      <c r="D14" s="439">
        <v>1700</v>
      </c>
      <c r="E14" s="440">
        <v>0</v>
      </c>
      <c r="F14" s="440">
        <v>0</v>
      </c>
      <c r="G14" s="440">
        <v>0</v>
      </c>
      <c r="H14" s="438">
        <v>830</v>
      </c>
      <c r="I14" s="439">
        <v>1000</v>
      </c>
      <c r="J14" s="439">
        <v>3530</v>
      </c>
      <c r="K14" s="439">
        <v>5000</v>
      </c>
      <c r="L14" s="439">
        <v>7162</v>
      </c>
    </row>
    <row r="15" spans="1:12">
      <c r="A15" s="438" t="s">
        <v>795</v>
      </c>
      <c r="B15" s="438">
        <v>34</v>
      </c>
      <c r="C15" s="438">
        <v>0</v>
      </c>
      <c r="D15" s="439">
        <v>10401480</v>
      </c>
      <c r="E15" s="439">
        <v>910889</v>
      </c>
      <c r="F15" s="439">
        <v>9954600</v>
      </c>
      <c r="G15" s="440">
        <v>0</v>
      </c>
      <c r="H15" s="440">
        <v>0</v>
      </c>
      <c r="I15" s="439">
        <v>65688</v>
      </c>
      <c r="J15" s="439">
        <v>21332657</v>
      </c>
      <c r="K15" s="439">
        <v>20062000</v>
      </c>
      <c r="L15" s="439">
        <v>25161275</v>
      </c>
    </row>
    <row r="16" spans="1:12">
      <c r="A16" s="438" t="s">
        <v>796</v>
      </c>
      <c r="B16" s="438">
        <v>36</v>
      </c>
      <c r="C16" s="438">
        <v>0</v>
      </c>
      <c r="D16" s="439">
        <v>73874</v>
      </c>
      <c r="E16" s="440">
        <v>0</v>
      </c>
      <c r="F16" s="440">
        <v>0</v>
      </c>
      <c r="G16" s="440">
        <v>0</v>
      </c>
      <c r="H16" s="440">
        <v>0</v>
      </c>
      <c r="I16" s="440">
        <v>0</v>
      </c>
      <c r="J16" s="439">
        <v>73874</v>
      </c>
      <c r="K16" s="439">
        <v>35000</v>
      </c>
      <c r="L16" s="439">
        <v>1975685</v>
      </c>
    </row>
    <row r="17" spans="1:12">
      <c r="A17" s="438" t="s">
        <v>797</v>
      </c>
      <c r="B17" s="438">
        <v>41</v>
      </c>
      <c r="C17" s="438">
        <v>0</v>
      </c>
      <c r="D17" s="439">
        <v>151961</v>
      </c>
      <c r="E17" s="440">
        <v>0</v>
      </c>
      <c r="F17" s="439">
        <v>92899</v>
      </c>
      <c r="G17" s="440">
        <v>0</v>
      </c>
      <c r="H17" s="440">
        <v>0</v>
      </c>
      <c r="I17" s="439">
        <v>35181</v>
      </c>
      <c r="J17" s="439">
        <v>280042</v>
      </c>
      <c r="K17" s="439">
        <v>273000</v>
      </c>
      <c r="L17" s="439">
        <v>317845</v>
      </c>
    </row>
    <row r="18" spans="1:12">
      <c r="A18" s="438" t="s">
        <v>839</v>
      </c>
      <c r="B18" s="438">
        <v>46</v>
      </c>
      <c r="C18" s="438">
        <v>0</v>
      </c>
      <c r="D18" s="439">
        <v>146173</v>
      </c>
      <c r="E18" s="439">
        <v>36228</v>
      </c>
      <c r="F18" s="439">
        <v>1039250</v>
      </c>
      <c r="G18" s="440">
        <v>0</v>
      </c>
      <c r="H18" s="439">
        <v>270488</v>
      </c>
      <c r="I18" s="439">
        <v>872801</v>
      </c>
      <c r="J18" s="439">
        <v>2364940</v>
      </c>
      <c r="K18" s="439">
        <v>267000</v>
      </c>
      <c r="L18" s="439">
        <v>622154</v>
      </c>
    </row>
    <row r="19" spans="1:12" ht="56.25">
      <c r="A19" s="441" t="s">
        <v>1356</v>
      </c>
      <c r="B19" s="441">
        <v>48</v>
      </c>
      <c r="C19" s="441">
        <v>0</v>
      </c>
      <c r="D19" s="442">
        <v>5413266</v>
      </c>
      <c r="E19" s="442">
        <v>31564519</v>
      </c>
      <c r="F19" s="442">
        <v>8155991</v>
      </c>
      <c r="G19" s="441">
        <v>0</v>
      </c>
      <c r="H19" s="441">
        <v>605</v>
      </c>
      <c r="I19" s="442">
        <v>390798</v>
      </c>
      <c r="J19" s="442">
        <v>45525179</v>
      </c>
      <c r="K19" s="442">
        <v>38657000</v>
      </c>
      <c r="L19" s="442">
        <v>44085405</v>
      </c>
    </row>
    <row r="20" spans="1:12">
      <c r="A20" s="438" t="s">
        <v>798</v>
      </c>
      <c r="B20" s="438">
        <v>51</v>
      </c>
      <c r="C20" s="438">
        <v>0</v>
      </c>
      <c r="D20" s="440">
        <v>0</v>
      </c>
      <c r="E20" s="440">
        <v>0</v>
      </c>
      <c r="F20" s="440">
        <v>0</v>
      </c>
      <c r="G20" s="440">
        <v>0</v>
      </c>
      <c r="H20" s="438">
        <v>60</v>
      </c>
      <c r="I20" s="440">
        <v>0</v>
      </c>
      <c r="J20" s="440">
        <v>60</v>
      </c>
      <c r="K20" s="440">
        <v>0</v>
      </c>
      <c r="L20" s="439">
        <v>7564</v>
      </c>
    </row>
    <row r="21" spans="1:12">
      <c r="A21" s="438" t="s">
        <v>1357</v>
      </c>
      <c r="B21" s="438">
        <v>54</v>
      </c>
      <c r="C21" s="438">
        <v>0</v>
      </c>
      <c r="D21" s="440">
        <v>0</v>
      </c>
      <c r="E21" s="440">
        <v>0</v>
      </c>
      <c r="F21" s="440">
        <v>0</v>
      </c>
      <c r="G21" s="440">
        <v>0</v>
      </c>
      <c r="H21" s="440">
        <v>0</v>
      </c>
      <c r="I21" s="440">
        <v>0</v>
      </c>
      <c r="J21" s="440">
        <v>0</v>
      </c>
      <c r="K21" s="440">
        <v>0</v>
      </c>
      <c r="L21" s="439">
        <v>1350</v>
      </c>
    </row>
    <row r="22" spans="1:12" ht="33.75">
      <c r="A22" s="441" t="s">
        <v>1358</v>
      </c>
      <c r="B22" s="441"/>
      <c r="C22" s="441">
        <v>0</v>
      </c>
      <c r="D22" s="441">
        <v>0</v>
      </c>
      <c r="E22" s="441">
        <v>0</v>
      </c>
      <c r="F22" s="441">
        <v>0</v>
      </c>
      <c r="G22" s="441">
        <v>0</v>
      </c>
      <c r="H22" s="441">
        <v>0</v>
      </c>
      <c r="I22" s="443"/>
      <c r="J22" s="441">
        <v>0</v>
      </c>
      <c r="K22" s="441">
        <v>0</v>
      </c>
      <c r="L22" s="442">
        <v>6677</v>
      </c>
    </row>
    <row r="23" spans="1:12">
      <c r="A23" s="438" t="s">
        <v>799</v>
      </c>
      <c r="B23" s="438">
        <v>59</v>
      </c>
      <c r="C23" s="438">
        <v>0</v>
      </c>
      <c r="D23" s="439">
        <v>7255</v>
      </c>
      <c r="E23" s="440">
        <v>0</v>
      </c>
      <c r="F23" s="440">
        <v>0</v>
      </c>
      <c r="G23" s="440">
        <v>0</v>
      </c>
      <c r="H23" s="440">
        <v>0</v>
      </c>
      <c r="I23" s="440">
        <v>0</v>
      </c>
      <c r="J23" s="439">
        <v>7255</v>
      </c>
      <c r="K23" s="440">
        <v>0</v>
      </c>
      <c r="L23" s="439">
        <v>8825</v>
      </c>
    </row>
    <row r="24" spans="1:12">
      <c r="A24" s="438" t="s">
        <v>850</v>
      </c>
      <c r="B24" s="438">
        <v>60</v>
      </c>
      <c r="C24" s="438">
        <v>0</v>
      </c>
      <c r="D24" s="439">
        <v>23872905</v>
      </c>
      <c r="E24" s="439">
        <v>863307</v>
      </c>
      <c r="F24" s="439">
        <v>30632436</v>
      </c>
      <c r="G24" s="439">
        <v>28356558</v>
      </c>
      <c r="H24" s="439">
        <v>53828</v>
      </c>
      <c r="I24" s="439">
        <v>36375266</v>
      </c>
      <c r="J24" s="439">
        <v>120154300</v>
      </c>
      <c r="K24" s="439">
        <v>147843000</v>
      </c>
      <c r="L24" s="439">
        <v>127995763</v>
      </c>
    </row>
    <row r="25" spans="1:12" ht="45">
      <c r="A25" s="444" t="s">
        <v>1359</v>
      </c>
      <c r="B25" s="444">
        <v>62</v>
      </c>
      <c r="C25" s="445">
        <v>1436462053</v>
      </c>
      <c r="D25" s="444">
        <v>0</v>
      </c>
      <c r="E25" s="444">
        <v>0</v>
      </c>
      <c r="F25" s="444">
        <v>0</v>
      </c>
      <c r="G25" s="438">
        <v>0</v>
      </c>
      <c r="H25" s="444">
        <v>0</v>
      </c>
      <c r="I25" s="444">
        <v>0</v>
      </c>
      <c r="J25" s="445">
        <v>1436462053</v>
      </c>
      <c r="K25" s="437">
        <v>1757613000</v>
      </c>
      <c r="L25" s="437">
        <v>1594672391</v>
      </c>
    </row>
    <row r="26" spans="1:12">
      <c r="A26" s="446" t="s">
        <v>801</v>
      </c>
      <c r="B26" s="446"/>
      <c r="C26" s="446">
        <v>0</v>
      </c>
      <c r="D26" s="447">
        <v>444991</v>
      </c>
      <c r="E26" s="447">
        <v>1252109</v>
      </c>
      <c r="F26" s="446">
        <v>600</v>
      </c>
      <c r="G26" s="438">
        <v>0</v>
      </c>
      <c r="H26" s="446">
        <v>0</v>
      </c>
      <c r="I26" s="447">
        <v>37183</v>
      </c>
      <c r="J26" s="447">
        <v>1734883</v>
      </c>
      <c r="K26" s="439">
        <v>1628000</v>
      </c>
      <c r="L26" s="439">
        <v>1718527</v>
      </c>
    </row>
    <row r="27" spans="1:12">
      <c r="A27" s="446" t="s">
        <v>1565</v>
      </c>
      <c r="B27" s="446">
        <v>66</v>
      </c>
      <c r="C27" s="446">
        <v>0</v>
      </c>
      <c r="D27" s="447">
        <v>174952</v>
      </c>
      <c r="E27" s="446">
        <v>177</v>
      </c>
      <c r="F27" s="447">
        <v>134248</v>
      </c>
      <c r="G27" s="441">
        <v>0</v>
      </c>
      <c r="H27" s="447">
        <v>1270</v>
      </c>
      <c r="I27" s="447">
        <v>188783</v>
      </c>
      <c r="J27" s="447">
        <v>499430</v>
      </c>
      <c r="K27" s="440">
        <v>0</v>
      </c>
      <c r="L27" s="439">
        <v>1796674</v>
      </c>
    </row>
    <row r="28" spans="1:12" ht="56.25">
      <c r="A28" s="448" t="s">
        <v>1566</v>
      </c>
      <c r="B28" s="448">
        <v>68</v>
      </c>
      <c r="C28" s="448">
        <v>0</v>
      </c>
      <c r="D28" s="448">
        <v>135</v>
      </c>
      <c r="E28" s="448">
        <v>0</v>
      </c>
      <c r="F28" s="448">
        <v>0</v>
      </c>
      <c r="G28" s="438">
        <v>0</v>
      </c>
      <c r="H28" s="448">
        <v>485</v>
      </c>
      <c r="I28" s="448">
        <v>0</v>
      </c>
      <c r="J28" s="448">
        <v>620</v>
      </c>
      <c r="K28" s="441">
        <v>0</v>
      </c>
      <c r="L28" s="442">
        <v>7804</v>
      </c>
    </row>
    <row r="29" spans="1:12">
      <c r="A29" s="446" t="s">
        <v>802</v>
      </c>
      <c r="B29" s="446">
        <v>72</v>
      </c>
      <c r="C29" s="446">
        <v>0</v>
      </c>
      <c r="D29" s="447">
        <v>1280</v>
      </c>
      <c r="E29" s="446">
        <v>0</v>
      </c>
      <c r="F29" s="446">
        <v>0</v>
      </c>
      <c r="G29" s="438">
        <v>0</v>
      </c>
      <c r="H29" s="446">
        <v>0</v>
      </c>
      <c r="I29" s="446">
        <v>0</v>
      </c>
      <c r="J29" s="447">
        <v>1280</v>
      </c>
      <c r="K29" s="439">
        <v>5000</v>
      </c>
      <c r="L29" s="439">
        <v>6731</v>
      </c>
    </row>
    <row r="30" spans="1:12">
      <c r="A30" s="446" t="s">
        <v>803</v>
      </c>
      <c r="B30" s="446">
        <v>73</v>
      </c>
      <c r="C30" s="446">
        <v>0</v>
      </c>
      <c r="D30" s="447">
        <v>2706185</v>
      </c>
      <c r="E30" s="446">
        <v>52</v>
      </c>
      <c r="F30" s="446">
        <v>0</v>
      </c>
      <c r="G30" s="438">
        <v>0</v>
      </c>
      <c r="H30" s="446">
        <v>253</v>
      </c>
      <c r="I30" s="447">
        <v>4350</v>
      </c>
      <c r="J30" s="447">
        <v>2710840</v>
      </c>
      <c r="K30" s="439">
        <v>1688000</v>
      </c>
      <c r="L30" s="439">
        <v>2465286</v>
      </c>
    </row>
    <row r="31" spans="1:12">
      <c r="A31" s="446" t="s">
        <v>1360</v>
      </c>
      <c r="B31" s="446">
        <v>75</v>
      </c>
      <c r="C31" s="446">
        <v>0</v>
      </c>
      <c r="D31" s="446">
        <v>60</v>
      </c>
      <c r="E31" s="446">
        <v>0</v>
      </c>
      <c r="F31" s="446">
        <v>0</v>
      </c>
      <c r="G31" s="441">
        <v>0</v>
      </c>
      <c r="H31" s="446">
        <v>0</v>
      </c>
      <c r="I31" s="446">
        <v>0</v>
      </c>
      <c r="J31" s="446">
        <v>60</v>
      </c>
      <c r="K31" s="440">
        <v>0</v>
      </c>
      <c r="L31" s="440">
        <v>585</v>
      </c>
    </row>
    <row r="32" spans="1:12" ht="45">
      <c r="A32" s="448" t="s">
        <v>1567</v>
      </c>
      <c r="B32" s="448">
        <v>76</v>
      </c>
      <c r="C32" s="448">
        <v>0</v>
      </c>
      <c r="D32" s="448">
        <v>0</v>
      </c>
      <c r="E32" s="449">
        <v>2264</v>
      </c>
      <c r="F32" s="448">
        <v>0</v>
      </c>
      <c r="G32" s="438">
        <v>0</v>
      </c>
      <c r="H32" s="448">
        <v>0</v>
      </c>
      <c r="I32" s="448">
        <v>0</v>
      </c>
      <c r="J32" s="449">
        <v>2264</v>
      </c>
      <c r="K32" s="441">
        <v>0</v>
      </c>
      <c r="L32" s="442">
        <v>6215</v>
      </c>
    </row>
    <row r="33" spans="1:12">
      <c r="A33" s="446" t="s">
        <v>804</v>
      </c>
      <c r="B33" s="446">
        <v>77</v>
      </c>
      <c r="C33" s="446">
        <v>0</v>
      </c>
      <c r="D33" s="447">
        <v>4345</v>
      </c>
      <c r="E33" s="446">
        <v>0</v>
      </c>
      <c r="F33" s="446">
        <v>0</v>
      </c>
      <c r="G33" s="438">
        <v>0</v>
      </c>
      <c r="H33" s="446">
        <v>0</v>
      </c>
      <c r="I33" s="447">
        <v>13206</v>
      </c>
      <c r="J33" s="447">
        <v>17551</v>
      </c>
      <c r="K33" s="439">
        <v>10000</v>
      </c>
      <c r="L33" s="439">
        <v>8775</v>
      </c>
    </row>
    <row r="34" spans="1:12">
      <c r="A34" s="446" t="s">
        <v>805</v>
      </c>
      <c r="B34" s="446">
        <v>78</v>
      </c>
      <c r="C34" s="446">
        <v>0</v>
      </c>
      <c r="D34" s="447">
        <v>17617770</v>
      </c>
      <c r="E34" s="447">
        <v>155865</v>
      </c>
      <c r="F34" s="446">
        <v>0</v>
      </c>
      <c r="G34" s="438">
        <v>0</v>
      </c>
      <c r="H34" s="446">
        <v>0</v>
      </c>
      <c r="I34" s="447">
        <v>35293</v>
      </c>
      <c r="J34" s="447">
        <v>17808928</v>
      </c>
      <c r="K34" s="439">
        <v>20886000</v>
      </c>
      <c r="L34" s="439">
        <v>20970182</v>
      </c>
    </row>
    <row r="35" spans="1:12">
      <c r="A35" s="446" t="s">
        <v>806</v>
      </c>
      <c r="B35" s="446">
        <v>81</v>
      </c>
      <c r="C35" s="446">
        <v>0</v>
      </c>
      <c r="D35" s="447">
        <v>2655</v>
      </c>
      <c r="E35" s="446">
        <v>0</v>
      </c>
      <c r="F35" s="446">
        <v>0</v>
      </c>
      <c r="G35" s="438">
        <v>0</v>
      </c>
      <c r="H35" s="446">
        <v>0</v>
      </c>
      <c r="I35" s="447">
        <v>3369</v>
      </c>
      <c r="J35" s="447">
        <v>6024</v>
      </c>
      <c r="K35" s="439">
        <v>3000</v>
      </c>
      <c r="L35" s="439">
        <v>17509</v>
      </c>
    </row>
    <row r="36" spans="1:12">
      <c r="A36" s="446" t="s">
        <v>807</v>
      </c>
      <c r="B36" s="446">
        <v>83</v>
      </c>
      <c r="C36" s="446">
        <v>0</v>
      </c>
      <c r="D36" s="447">
        <v>122579661</v>
      </c>
      <c r="E36" s="447">
        <v>60081</v>
      </c>
      <c r="F36" s="446">
        <v>0</v>
      </c>
      <c r="G36" s="438">
        <v>0</v>
      </c>
      <c r="H36" s="446">
        <v>310</v>
      </c>
      <c r="I36" s="447">
        <v>10109795</v>
      </c>
      <c r="J36" s="447">
        <v>132749846</v>
      </c>
      <c r="K36" s="439">
        <v>99700000</v>
      </c>
      <c r="L36" s="439">
        <v>116766540</v>
      </c>
    </row>
    <row r="37" spans="1:12">
      <c r="A37" s="446" t="s">
        <v>1355</v>
      </c>
      <c r="B37" s="446">
        <v>89</v>
      </c>
      <c r="C37" s="446">
        <v>0</v>
      </c>
      <c r="D37" s="447">
        <v>836887</v>
      </c>
      <c r="E37" s="446">
        <v>250</v>
      </c>
      <c r="F37" s="446">
        <v>0</v>
      </c>
      <c r="H37" s="446">
        <v>0</v>
      </c>
      <c r="I37" s="447">
        <v>48390</v>
      </c>
      <c r="J37" s="447">
        <v>885527</v>
      </c>
      <c r="K37" s="439">
        <v>357000</v>
      </c>
      <c r="L37" s="440">
        <v>0</v>
      </c>
    </row>
    <row r="38" spans="1:12">
      <c r="A38" t="s">
        <v>1568</v>
      </c>
      <c r="C38" s="489">
        <f t="shared" ref="C38:L38" si="0">SUM(C4:C37)</f>
        <v>1436462053</v>
      </c>
      <c r="D38" s="489">
        <f t="shared" si="0"/>
        <v>237568220</v>
      </c>
      <c r="E38" s="489">
        <f t="shared" si="0"/>
        <v>83868836</v>
      </c>
      <c r="F38" s="489">
        <f t="shared" si="0"/>
        <v>50362940</v>
      </c>
      <c r="G38" s="489">
        <f t="shared" si="0"/>
        <v>28356558</v>
      </c>
      <c r="H38" s="489">
        <f t="shared" si="0"/>
        <v>613886</v>
      </c>
      <c r="I38" s="489">
        <f t="shared" si="0"/>
        <v>60544962</v>
      </c>
      <c r="J38" s="489">
        <f t="shared" si="0"/>
        <v>1897777452</v>
      </c>
      <c r="K38" s="489">
        <f t="shared" si="0"/>
        <v>2177534000</v>
      </c>
      <c r="L38" s="489">
        <f t="shared" si="0"/>
        <v>2042156454</v>
      </c>
    </row>
    <row r="40" spans="1:12">
      <c r="A40" s="446" t="s">
        <v>801</v>
      </c>
      <c r="B40" s="446">
        <v>55</v>
      </c>
      <c r="C40">
        <f>SUM(C22,C26)</f>
        <v>0</v>
      </c>
      <c r="D40">
        <f t="shared" ref="D40:L40" si="1">SUM(D22,D26)</f>
        <v>444991</v>
      </c>
      <c r="E40">
        <f t="shared" si="1"/>
        <v>1252109</v>
      </c>
      <c r="F40">
        <f t="shared" si="1"/>
        <v>600</v>
      </c>
      <c r="G40">
        <f t="shared" si="1"/>
        <v>0</v>
      </c>
      <c r="H40">
        <f t="shared" si="1"/>
        <v>0</v>
      </c>
      <c r="I40">
        <f t="shared" si="1"/>
        <v>37183</v>
      </c>
      <c r="J40">
        <f t="shared" si="1"/>
        <v>1734883</v>
      </c>
      <c r="K40">
        <f t="shared" si="1"/>
        <v>1628000</v>
      </c>
      <c r="L40">
        <f t="shared" si="1"/>
        <v>1725204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I511"/>
  <sheetViews>
    <sheetView rightToLeft="1" workbookViewId="0">
      <selection activeCell="D81" sqref="D81"/>
    </sheetView>
  </sheetViews>
  <sheetFormatPr defaultRowHeight="12.75"/>
  <sheetData>
    <row r="1" spans="1:9">
      <c r="A1" s="432" t="s">
        <v>247</v>
      </c>
    </row>
    <row r="4" spans="1:9">
      <c r="A4" s="450" t="s">
        <v>772</v>
      </c>
      <c r="B4" s="461"/>
      <c r="C4" s="461"/>
      <c r="D4" s="461"/>
      <c r="E4" s="500" t="s">
        <v>910</v>
      </c>
      <c r="F4" s="501"/>
      <c r="G4" s="450">
        <v>2016</v>
      </c>
      <c r="H4" s="461"/>
      <c r="I4" s="450">
        <v>2015</v>
      </c>
    </row>
    <row r="5" spans="1:9">
      <c r="A5" s="450" t="s">
        <v>1050</v>
      </c>
      <c r="B5" s="450" t="s">
        <v>1051</v>
      </c>
      <c r="C5" s="450" t="s">
        <v>1052</v>
      </c>
      <c r="D5" s="450" t="s">
        <v>1053</v>
      </c>
      <c r="E5" s="502" t="s">
        <v>910</v>
      </c>
      <c r="F5" s="450" t="s">
        <v>781</v>
      </c>
      <c r="G5" s="450" t="s">
        <v>911</v>
      </c>
      <c r="H5" s="451" t="s">
        <v>912</v>
      </c>
      <c r="I5" s="450" t="s">
        <v>911</v>
      </c>
    </row>
    <row r="6" spans="1:9">
      <c r="A6" s="438">
        <v>4</v>
      </c>
      <c r="B6" s="452">
        <v>1</v>
      </c>
      <c r="C6" s="452">
        <v>1</v>
      </c>
      <c r="D6" s="452">
        <v>40011</v>
      </c>
      <c r="E6" s="446" t="s">
        <v>913</v>
      </c>
      <c r="F6" s="447">
        <v>148246000</v>
      </c>
      <c r="G6" s="453">
        <v>278643175</v>
      </c>
      <c r="H6" s="453">
        <v>-130397175</v>
      </c>
      <c r="I6" s="439">
        <v>230724927</v>
      </c>
    </row>
    <row r="7" spans="1:9">
      <c r="A7" s="438">
        <v>4</v>
      </c>
      <c r="B7" s="446">
        <v>1</v>
      </c>
      <c r="C7" s="446">
        <v>1</v>
      </c>
      <c r="D7" s="446">
        <v>40012</v>
      </c>
      <c r="E7" s="446" t="s">
        <v>914</v>
      </c>
      <c r="F7" s="447">
        <v>1141434000</v>
      </c>
      <c r="G7" s="447">
        <v>723670948</v>
      </c>
      <c r="H7" s="447">
        <v>417763052</v>
      </c>
      <c r="I7" s="439">
        <v>957404837</v>
      </c>
    </row>
    <row r="8" spans="1:9">
      <c r="A8" s="438">
        <v>4</v>
      </c>
      <c r="B8" s="446">
        <v>1</v>
      </c>
      <c r="C8" s="446">
        <v>1</v>
      </c>
      <c r="D8" s="446">
        <v>40014</v>
      </c>
      <c r="E8" s="446" t="s">
        <v>915</v>
      </c>
      <c r="F8" s="447">
        <v>-20641000</v>
      </c>
      <c r="G8" s="447">
        <v>-14056467</v>
      </c>
      <c r="H8" s="447">
        <v>-6584533</v>
      </c>
      <c r="I8" s="439">
        <v>-17105245</v>
      </c>
    </row>
    <row r="9" spans="1:9">
      <c r="A9" s="438">
        <v>4</v>
      </c>
      <c r="B9" s="446">
        <v>1</v>
      </c>
      <c r="C9" s="446">
        <v>2</v>
      </c>
      <c r="D9" s="446">
        <v>40035</v>
      </c>
      <c r="E9" s="446" t="s">
        <v>916</v>
      </c>
      <c r="F9" s="447">
        <v>75374000</v>
      </c>
      <c r="G9" s="454"/>
      <c r="H9" s="447">
        <v>75374000</v>
      </c>
      <c r="I9" s="443"/>
    </row>
    <row r="10" spans="1:9">
      <c r="A10" s="438">
        <v>4</v>
      </c>
      <c r="B10" s="446">
        <v>1</v>
      </c>
      <c r="C10" s="446">
        <v>2</v>
      </c>
      <c r="D10" s="446">
        <v>40037</v>
      </c>
      <c r="E10" s="446" t="s">
        <v>917</v>
      </c>
      <c r="F10" s="447">
        <v>60354000</v>
      </c>
      <c r="G10" s="447">
        <v>31039851</v>
      </c>
      <c r="H10" s="447">
        <v>29314149</v>
      </c>
      <c r="I10" s="439">
        <v>44113743</v>
      </c>
    </row>
    <row r="11" spans="1:9">
      <c r="A11" s="438">
        <v>4</v>
      </c>
      <c r="B11" s="446">
        <v>1</v>
      </c>
      <c r="C11" s="446">
        <v>2</v>
      </c>
      <c r="D11" s="446">
        <v>40051</v>
      </c>
      <c r="E11" s="446" t="s">
        <v>918</v>
      </c>
      <c r="F11" s="447">
        <v>106738000</v>
      </c>
      <c r="G11" s="447">
        <v>109292545</v>
      </c>
      <c r="H11" s="447">
        <v>-2554545</v>
      </c>
      <c r="I11" s="439">
        <v>90853535</v>
      </c>
    </row>
    <row r="12" spans="1:9">
      <c r="A12" s="438">
        <v>4</v>
      </c>
      <c r="B12" s="446">
        <v>1</v>
      </c>
      <c r="C12" s="446">
        <v>2</v>
      </c>
      <c r="D12" s="446">
        <v>40052</v>
      </c>
      <c r="E12" s="446" t="s">
        <v>919</v>
      </c>
      <c r="F12" s="447">
        <v>42696000</v>
      </c>
      <c r="G12" s="447">
        <v>46614264</v>
      </c>
      <c r="H12" s="447">
        <v>-3918264</v>
      </c>
      <c r="I12" s="439">
        <v>43778809</v>
      </c>
    </row>
    <row r="13" spans="1:9">
      <c r="A13" s="438">
        <v>4</v>
      </c>
      <c r="B13" s="446">
        <v>1</v>
      </c>
      <c r="C13" s="446">
        <v>2</v>
      </c>
      <c r="D13" s="446">
        <v>40053</v>
      </c>
      <c r="E13" s="446" t="s">
        <v>920</v>
      </c>
      <c r="F13" s="447">
        <v>36936000</v>
      </c>
      <c r="G13" s="447">
        <v>14021820</v>
      </c>
      <c r="H13" s="447">
        <v>22914180</v>
      </c>
      <c r="I13" s="439">
        <v>28565322</v>
      </c>
    </row>
    <row r="14" spans="1:9">
      <c r="A14" s="438">
        <v>4</v>
      </c>
      <c r="B14" s="446">
        <v>1</v>
      </c>
      <c r="C14" s="446">
        <v>2</v>
      </c>
      <c r="D14" s="446">
        <v>40054</v>
      </c>
      <c r="E14" s="446" t="s">
        <v>921</v>
      </c>
      <c r="F14" s="447">
        <v>147867000</v>
      </c>
      <c r="G14" s="447">
        <v>242372310</v>
      </c>
      <c r="H14" s="447">
        <v>-94505310</v>
      </c>
      <c r="I14" s="439">
        <v>204474412</v>
      </c>
    </row>
    <row r="15" spans="1:9">
      <c r="A15" s="438">
        <v>4</v>
      </c>
      <c r="B15" s="446">
        <v>1</v>
      </c>
      <c r="C15" s="446">
        <v>3</v>
      </c>
      <c r="D15" s="446">
        <v>42011</v>
      </c>
      <c r="E15" s="446" t="s">
        <v>922</v>
      </c>
      <c r="F15" s="447">
        <v>11974000</v>
      </c>
      <c r="G15" s="447">
        <v>272000</v>
      </c>
      <c r="H15" s="447">
        <v>11702000</v>
      </c>
      <c r="I15" s="439">
        <v>7282491</v>
      </c>
    </row>
    <row r="16" spans="1:9">
      <c r="A16" s="438">
        <v>4</v>
      </c>
      <c r="B16" s="446">
        <v>1</v>
      </c>
      <c r="C16" s="446">
        <v>3</v>
      </c>
      <c r="D16" s="446">
        <v>42013</v>
      </c>
      <c r="E16" s="446" t="s">
        <v>923</v>
      </c>
      <c r="F16" s="447">
        <v>6635000</v>
      </c>
      <c r="G16" s="447">
        <v>4591606</v>
      </c>
      <c r="H16" s="447">
        <v>2043394</v>
      </c>
      <c r="I16" s="439">
        <v>4579560</v>
      </c>
    </row>
    <row r="17" spans="1:9">
      <c r="A17" s="438">
        <v>4</v>
      </c>
      <c r="B17" s="446">
        <v>2</v>
      </c>
      <c r="C17" s="446">
        <v>2</v>
      </c>
      <c r="D17" s="446">
        <v>42501</v>
      </c>
      <c r="E17" s="446" t="s">
        <v>924</v>
      </c>
      <c r="F17" s="447">
        <v>48000000</v>
      </c>
      <c r="G17" s="447">
        <v>48701365</v>
      </c>
      <c r="H17" s="447">
        <v>-701365</v>
      </c>
      <c r="I17" s="439">
        <v>52459852</v>
      </c>
    </row>
    <row r="18" spans="1:9">
      <c r="A18" s="438">
        <v>4</v>
      </c>
      <c r="B18" s="446">
        <v>2</v>
      </c>
      <c r="C18" s="446">
        <v>2</v>
      </c>
      <c r="D18" s="446">
        <v>42503</v>
      </c>
      <c r="E18" s="446" t="s">
        <v>925</v>
      </c>
      <c r="F18" s="447">
        <v>7500000</v>
      </c>
      <c r="G18" s="447">
        <v>15675280</v>
      </c>
      <c r="H18" s="447">
        <v>-8175280</v>
      </c>
      <c r="I18" s="439">
        <v>18033658</v>
      </c>
    </row>
    <row r="19" spans="1:9">
      <c r="A19" s="438">
        <v>4</v>
      </c>
      <c r="B19" s="446">
        <v>2</v>
      </c>
      <c r="C19" s="446">
        <v>2</v>
      </c>
      <c r="D19" s="446">
        <v>42504</v>
      </c>
      <c r="E19" s="446" t="s">
        <v>926</v>
      </c>
      <c r="F19" s="447">
        <v>16000000</v>
      </c>
      <c r="G19" s="447">
        <v>16573529</v>
      </c>
      <c r="H19" s="447">
        <v>-573529</v>
      </c>
      <c r="I19" s="439">
        <v>18300861</v>
      </c>
    </row>
    <row r="20" spans="1:9">
      <c r="A20" s="438">
        <v>4</v>
      </c>
      <c r="B20" s="446">
        <v>2</v>
      </c>
      <c r="C20" s="446">
        <v>2</v>
      </c>
      <c r="D20" s="446">
        <v>42505</v>
      </c>
      <c r="E20" s="446" t="s">
        <v>927</v>
      </c>
      <c r="F20" s="447">
        <v>20000000</v>
      </c>
      <c r="G20" s="447">
        <v>16370852</v>
      </c>
      <c r="H20" s="447">
        <v>3629148</v>
      </c>
      <c r="I20" s="439">
        <v>19751712</v>
      </c>
    </row>
    <row r="21" spans="1:9">
      <c r="A21" s="438">
        <v>4</v>
      </c>
      <c r="B21" s="446">
        <v>2</v>
      </c>
      <c r="C21" s="446">
        <v>2</v>
      </c>
      <c r="D21" s="446">
        <v>42506</v>
      </c>
      <c r="E21" s="446" t="s">
        <v>928</v>
      </c>
      <c r="F21" s="447">
        <v>400000</v>
      </c>
      <c r="G21" s="447">
        <v>260463</v>
      </c>
      <c r="H21" s="447">
        <v>139537</v>
      </c>
      <c r="I21" s="439">
        <v>80700</v>
      </c>
    </row>
    <row r="22" spans="1:9">
      <c r="A22" s="438">
        <v>4</v>
      </c>
      <c r="B22" s="446">
        <v>2</v>
      </c>
      <c r="C22" s="446">
        <v>2</v>
      </c>
      <c r="D22" s="446">
        <v>42507</v>
      </c>
      <c r="E22" s="446" t="s">
        <v>929</v>
      </c>
      <c r="F22" s="447">
        <v>570000</v>
      </c>
      <c r="G22" s="447">
        <v>565164</v>
      </c>
      <c r="H22" s="447">
        <v>4836</v>
      </c>
      <c r="I22" s="439">
        <v>578431</v>
      </c>
    </row>
    <row r="23" spans="1:9">
      <c r="A23" s="438">
        <v>4</v>
      </c>
      <c r="B23" s="446">
        <v>2</v>
      </c>
      <c r="C23" s="446">
        <v>3</v>
      </c>
      <c r="D23" s="446">
        <v>43011</v>
      </c>
      <c r="E23" s="446" t="s">
        <v>930</v>
      </c>
      <c r="F23" s="447">
        <v>29000</v>
      </c>
      <c r="G23" s="447">
        <v>150828</v>
      </c>
      <c r="H23" s="447">
        <v>-121828</v>
      </c>
      <c r="I23" s="439">
        <v>78334</v>
      </c>
    </row>
    <row r="24" spans="1:9">
      <c r="A24" s="438">
        <v>4</v>
      </c>
      <c r="B24" s="446">
        <v>2</v>
      </c>
      <c r="C24" s="446">
        <v>3</v>
      </c>
      <c r="D24" s="446">
        <v>43021</v>
      </c>
      <c r="E24" s="446" t="s">
        <v>931</v>
      </c>
      <c r="F24" s="447">
        <v>3000</v>
      </c>
      <c r="G24" s="447">
        <v>95377</v>
      </c>
      <c r="H24" s="447">
        <v>-92377</v>
      </c>
      <c r="I24" s="455">
        <v>2541</v>
      </c>
    </row>
    <row r="25" spans="1:9">
      <c r="A25" s="438">
        <v>4</v>
      </c>
      <c r="B25" s="446">
        <v>2</v>
      </c>
      <c r="C25" s="446">
        <v>3</v>
      </c>
      <c r="D25" s="446">
        <v>43031</v>
      </c>
      <c r="E25" s="446" t="s">
        <v>932</v>
      </c>
      <c r="F25" s="447">
        <v>9000</v>
      </c>
      <c r="G25" s="447">
        <v>3550</v>
      </c>
      <c r="H25" s="447">
        <v>5450</v>
      </c>
      <c r="I25" s="439">
        <v>45427</v>
      </c>
    </row>
    <row r="26" spans="1:9">
      <c r="A26" s="438">
        <v>4</v>
      </c>
      <c r="B26" s="446">
        <v>2</v>
      </c>
      <c r="C26" s="446">
        <v>3</v>
      </c>
      <c r="D26" s="446">
        <v>43041</v>
      </c>
      <c r="E26" s="446" t="s">
        <v>933</v>
      </c>
      <c r="F26" s="447">
        <v>1281960</v>
      </c>
      <c r="G26" s="447">
        <v>794808</v>
      </c>
      <c r="H26" s="447">
        <v>487152</v>
      </c>
      <c r="I26" s="439">
        <v>1534627</v>
      </c>
    </row>
    <row r="27" spans="1:9">
      <c r="A27" s="438">
        <v>4</v>
      </c>
      <c r="B27" s="446">
        <v>2</v>
      </c>
      <c r="C27" s="446">
        <v>3</v>
      </c>
      <c r="D27" s="446">
        <v>43042</v>
      </c>
      <c r="E27" s="446" t="s">
        <v>1361</v>
      </c>
      <c r="F27" s="454"/>
      <c r="G27" s="447">
        <v>212782</v>
      </c>
      <c r="H27" s="447">
        <v>-212782</v>
      </c>
      <c r="I27" s="443"/>
    </row>
    <row r="28" spans="1:9">
      <c r="A28" s="438">
        <v>4</v>
      </c>
      <c r="B28" s="446">
        <v>2</v>
      </c>
      <c r="C28" s="446">
        <v>3</v>
      </c>
      <c r="D28" s="446">
        <v>43043</v>
      </c>
      <c r="E28" s="446" t="s">
        <v>1362</v>
      </c>
      <c r="F28" s="454"/>
      <c r="G28" s="447">
        <v>576230</v>
      </c>
      <c r="H28" s="447">
        <v>-576230</v>
      </c>
      <c r="I28" s="443"/>
    </row>
    <row r="29" spans="1:9">
      <c r="A29" s="438">
        <v>4</v>
      </c>
      <c r="B29" s="446">
        <v>2</v>
      </c>
      <c r="C29" s="446">
        <v>3</v>
      </c>
      <c r="D29" s="446">
        <v>43044</v>
      </c>
      <c r="E29" s="446" t="s">
        <v>1363</v>
      </c>
      <c r="F29" s="454"/>
      <c r="G29" s="447">
        <v>776335</v>
      </c>
      <c r="H29" s="447">
        <v>-776335</v>
      </c>
      <c r="I29" s="443"/>
    </row>
    <row r="30" spans="1:9">
      <c r="A30" s="438">
        <v>4</v>
      </c>
      <c r="B30" s="446">
        <v>2</v>
      </c>
      <c r="C30" s="446">
        <v>3</v>
      </c>
      <c r="D30" s="446">
        <v>43045</v>
      </c>
      <c r="E30" s="446" t="s">
        <v>1364</v>
      </c>
      <c r="F30" s="454"/>
      <c r="G30" s="447">
        <v>60639</v>
      </c>
      <c r="H30" s="447">
        <v>-60639</v>
      </c>
      <c r="I30" s="443"/>
    </row>
    <row r="31" spans="1:9">
      <c r="A31" s="438">
        <v>4</v>
      </c>
      <c r="B31" s="446">
        <v>2</v>
      </c>
      <c r="C31" s="446">
        <v>3</v>
      </c>
      <c r="D31" s="446">
        <v>43051</v>
      </c>
      <c r="E31" s="446" t="s">
        <v>934</v>
      </c>
      <c r="F31" s="447">
        <v>15000</v>
      </c>
      <c r="G31" s="447">
        <v>16494</v>
      </c>
      <c r="H31" s="447">
        <v>-1494</v>
      </c>
      <c r="I31" s="439">
        <v>11062</v>
      </c>
    </row>
    <row r="32" spans="1:9">
      <c r="A32" s="438">
        <v>4</v>
      </c>
      <c r="B32" s="446">
        <v>2</v>
      </c>
      <c r="C32" s="446">
        <v>3</v>
      </c>
      <c r="D32" s="446">
        <v>43071</v>
      </c>
      <c r="E32" s="446" t="s">
        <v>935</v>
      </c>
      <c r="F32" s="447">
        <v>85000</v>
      </c>
      <c r="G32" s="447">
        <v>50000</v>
      </c>
      <c r="H32" s="447">
        <v>35000</v>
      </c>
      <c r="I32" s="439">
        <v>40000</v>
      </c>
    </row>
    <row r="33" spans="1:9">
      <c r="A33" s="438">
        <v>4</v>
      </c>
      <c r="B33" s="446">
        <v>2</v>
      </c>
      <c r="C33" s="446">
        <v>3</v>
      </c>
      <c r="D33" s="446">
        <v>43081</v>
      </c>
      <c r="E33" s="446" t="s">
        <v>1365</v>
      </c>
      <c r="F33" s="454"/>
      <c r="G33" s="447">
        <v>550000</v>
      </c>
      <c r="H33" s="447">
        <v>-550000</v>
      </c>
      <c r="I33" s="443"/>
    </row>
    <row r="34" spans="1:9">
      <c r="A34" s="438">
        <v>4</v>
      </c>
      <c r="B34" s="446">
        <v>2</v>
      </c>
      <c r="C34" s="446">
        <v>3</v>
      </c>
      <c r="D34" s="446">
        <v>44041</v>
      </c>
      <c r="E34" s="446" t="s">
        <v>936</v>
      </c>
      <c r="F34" s="447">
        <v>45000</v>
      </c>
      <c r="G34" s="447">
        <v>128400</v>
      </c>
      <c r="H34" s="447">
        <v>-83400</v>
      </c>
      <c r="I34" s="439">
        <v>32111</v>
      </c>
    </row>
    <row r="35" spans="1:9">
      <c r="A35" s="438">
        <v>4</v>
      </c>
      <c r="B35" s="446">
        <v>2</v>
      </c>
      <c r="C35" s="446">
        <v>3</v>
      </c>
      <c r="D35" s="446">
        <v>44042</v>
      </c>
      <c r="E35" s="446" t="s">
        <v>937</v>
      </c>
      <c r="F35" s="447">
        <v>150000</v>
      </c>
      <c r="G35" s="447">
        <v>251640</v>
      </c>
      <c r="H35" s="447">
        <v>-101640</v>
      </c>
      <c r="I35" s="439">
        <v>113996</v>
      </c>
    </row>
    <row r="36" spans="1:9">
      <c r="A36" s="438">
        <v>4</v>
      </c>
      <c r="B36" s="446">
        <v>2</v>
      </c>
      <c r="C36" s="446">
        <v>3</v>
      </c>
      <c r="D36" s="446">
        <v>44043</v>
      </c>
      <c r="E36" s="446" t="s">
        <v>938</v>
      </c>
      <c r="F36" s="447">
        <v>162000</v>
      </c>
      <c r="G36" s="447">
        <v>456682</v>
      </c>
      <c r="H36" s="447">
        <v>-294682</v>
      </c>
      <c r="I36" s="439">
        <v>157809</v>
      </c>
    </row>
    <row r="37" spans="1:9">
      <c r="A37" s="438">
        <v>4</v>
      </c>
      <c r="B37" s="446">
        <v>2</v>
      </c>
      <c r="C37" s="446">
        <v>4</v>
      </c>
      <c r="D37" s="446">
        <v>44011</v>
      </c>
      <c r="E37" s="446" t="s">
        <v>939</v>
      </c>
      <c r="F37" s="447">
        <v>1800000</v>
      </c>
      <c r="G37" s="447">
        <v>979340</v>
      </c>
      <c r="H37" s="447">
        <v>820660</v>
      </c>
      <c r="I37" s="439">
        <v>676517</v>
      </c>
    </row>
    <row r="38" spans="1:9">
      <c r="A38" s="438">
        <v>4</v>
      </c>
      <c r="B38" s="446">
        <v>2</v>
      </c>
      <c r="C38" s="446">
        <v>4</v>
      </c>
      <c r="D38" s="446">
        <v>44012</v>
      </c>
      <c r="E38" s="446" t="s">
        <v>940</v>
      </c>
      <c r="F38" s="447">
        <v>2437000</v>
      </c>
      <c r="G38" s="447">
        <v>3482428</v>
      </c>
      <c r="H38" s="447">
        <v>-1045428</v>
      </c>
      <c r="I38" s="439">
        <v>2321112</v>
      </c>
    </row>
    <row r="39" spans="1:9">
      <c r="A39" s="438">
        <v>4</v>
      </c>
      <c r="B39" s="446">
        <v>2</v>
      </c>
      <c r="C39" s="446">
        <v>4</v>
      </c>
      <c r="D39" s="446">
        <v>44013</v>
      </c>
      <c r="E39" s="446" t="s">
        <v>941</v>
      </c>
      <c r="F39" s="447">
        <v>9708000</v>
      </c>
      <c r="G39" s="447">
        <v>18029260</v>
      </c>
      <c r="H39" s="447">
        <v>-8321260</v>
      </c>
      <c r="I39" s="439">
        <v>16781608</v>
      </c>
    </row>
    <row r="40" spans="1:9">
      <c r="A40" s="438">
        <v>4</v>
      </c>
      <c r="B40" s="446">
        <v>2</v>
      </c>
      <c r="C40" s="446">
        <v>4</v>
      </c>
      <c r="D40" s="446">
        <v>44015</v>
      </c>
      <c r="E40" s="446" t="s">
        <v>942</v>
      </c>
      <c r="F40" s="447">
        <v>1520000</v>
      </c>
      <c r="G40" s="447">
        <v>2449944</v>
      </c>
      <c r="H40" s="447">
        <v>-929944</v>
      </c>
      <c r="I40" s="439">
        <v>2201066</v>
      </c>
    </row>
    <row r="41" spans="1:9">
      <c r="A41" s="438">
        <v>4</v>
      </c>
      <c r="B41" s="446">
        <v>2</v>
      </c>
      <c r="C41" s="446">
        <v>4</v>
      </c>
      <c r="D41" s="446">
        <v>44016</v>
      </c>
      <c r="E41" s="446" t="s">
        <v>943</v>
      </c>
      <c r="F41" s="447">
        <v>242000</v>
      </c>
      <c r="G41" s="447">
        <v>58175</v>
      </c>
      <c r="H41" s="447">
        <v>183825</v>
      </c>
      <c r="I41" s="455">
        <v>1233</v>
      </c>
    </row>
    <row r="42" spans="1:9">
      <c r="A42" s="438">
        <v>4</v>
      </c>
      <c r="B42" s="446">
        <v>2</v>
      </c>
      <c r="C42" s="446">
        <v>4</v>
      </c>
      <c r="D42" s="446">
        <v>44021</v>
      </c>
      <c r="E42" s="446" t="s">
        <v>944</v>
      </c>
      <c r="F42" s="447">
        <v>18500000</v>
      </c>
      <c r="G42" s="447">
        <v>23143294</v>
      </c>
      <c r="H42" s="447">
        <v>-4643294</v>
      </c>
      <c r="I42" s="439">
        <v>19206857</v>
      </c>
    </row>
    <row r="43" spans="1:9">
      <c r="A43" s="438">
        <v>4</v>
      </c>
      <c r="B43" s="446">
        <v>2</v>
      </c>
      <c r="C43" s="446">
        <v>4</v>
      </c>
      <c r="D43" s="446">
        <v>44051</v>
      </c>
      <c r="E43" s="446" t="s">
        <v>945</v>
      </c>
      <c r="F43" s="447">
        <v>150000</v>
      </c>
      <c r="G43" s="447">
        <v>126333</v>
      </c>
      <c r="H43" s="447">
        <v>23667</v>
      </c>
      <c r="I43" s="439">
        <v>116381</v>
      </c>
    </row>
    <row r="44" spans="1:9">
      <c r="A44" s="438">
        <v>4</v>
      </c>
      <c r="B44" s="446">
        <v>2</v>
      </c>
      <c r="C44" s="446">
        <v>4</v>
      </c>
      <c r="D44" s="446">
        <v>44052</v>
      </c>
      <c r="E44" s="446" t="s">
        <v>946</v>
      </c>
      <c r="F44" s="447">
        <v>20500000</v>
      </c>
      <c r="G44" s="447">
        <v>17491123</v>
      </c>
      <c r="H44" s="447">
        <v>3008877</v>
      </c>
      <c r="I44" s="439">
        <v>20686702</v>
      </c>
    </row>
    <row r="45" spans="1:9">
      <c r="A45" s="438">
        <v>4</v>
      </c>
      <c r="B45" s="446">
        <v>2</v>
      </c>
      <c r="C45" s="446">
        <v>4</v>
      </c>
      <c r="D45" s="446">
        <v>44071</v>
      </c>
      <c r="E45" s="446" t="s">
        <v>947</v>
      </c>
      <c r="F45" s="447">
        <v>15500000</v>
      </c>
      <c r="G45" s="447">
        <v>15524624</v>
      </c>
      <c r="H45" s="447">
        <v>-24624</v>
      </c>
      <c r="I45" s="439">
        <v>15717790</v>
      </c>
    </row>
    <row r="46" spans="1:9">
      <c r="A46" s="438">
        <v>4</v>
      </c>
      <c r="B46" s="446">
        <v>2</v>
      </c>
      <c r="C46" s="446">
        <v>4</v>
      </c>
      <c r="D46" s="446">
        <v>44072</v>
      </c>
      <c r="E46" s="446" t="s">
        <v>948</v>
      </c>
      <c r="F46" s="447">
        <v>3727000</v>
      </c>
      <c r="G46" s="447">
        <v>4793138</v>
      </c>
      <c r="H46" s="447">
        <v>-1066138</v>
      </c>
      <c r="I46" s="439">
        <v>4381225</v>
      </c>
    </row>
    <row r="47" spans="1:9">
      <c r="A47" s="438">
        <v>4</v>
      </c>
      <c r="B47" s="446">
        <v>2</v>
      </c>
      <c r="C47" s="446">
        <v>4</v>
      </c>
      <c r="D47" s="446">
        <v>44091</v>
      </c>
      <c r="E47" s="446" t="s">
        <v>949</v>
      </c>
      <c r="F47" s="447">
        <v>5104000</v>
      </c>
      <c r="G47" s="447">
        <v>5279361</v>
      </c>
      <c r="H47" s="447">
        <v>-175361</v>
      </c>
      <c r="I47" s="439">
        <v>5652851</v>
      </c>
    </row>
    <row r="48" spans="1:9">
      <c r="A48" s="438">
        <v>4</v>
      </c>
      <c r="B48" s="446">
        <v>2</v>
      </c>
      <c r="C48" s="446">
        <v>4</v>
      </c>
      <c r="D48" s="446">
        <v>44092</v>
      </c>
      <c r="E48" s="446" t="s">
        <v>950</v>
      </c>
      <c r="F48" s="447">
        <v>580000</v>
      </c>
      <c r="G48" s="447">
        <v>856036</v>
      </c>
      <c r="H48" s="447">
        <v>-276036</v>
      </c>
      <c r="I48" s="439">
        <v>613478</v>
      </c>
    </row>
    <row r="49" spans="1:9">
      <c r="A49" s="438">
        <v>4</v>
      </c>
      <c r="B49" s="446">
        <v>2</v>
      </c>
      <c r="C49" s="446">
        <v>4</v>
      </c>
      <c r="D49" s="446">
        <v>44093</v>
      </c>
      <c r="E49" s="446" t="s">
        <v>951</v>
      </c>
      <c r="F49" s="447">
        <v>1660000</v>
      </c>
      <c r="G49" s="447">
        <v>1399267</v>
      </c>
      <c r="H49" s="447">
        <v>260733</v>
      </c>
      <c r="I49" s="439">
        <v>1846493</v>
      </c>
    </row>
    <row r="50" spans="1:9">
      <c r="A50" s="438">
        <v>4</v>
      </c>
      <c r="B50" s="452">
        <v>2</v>
      </c>
      <c r="C50" s="452">
        <v>4</v>
      </c>
      <c r="D50" s="452">
        <v>44094</v>
      </c>
      <c r="E50" s="452" t="s">
        <v>1366</v>
      </c>
      <c r="F50" s="454"/>
      <c r="G50" s="453">
        <v>11770715</v>
      </c>
      <c r="H50" s="453">
        <v>-11770715</v>
      </c>
      <c r="I50" s="456"/>
    </row>
    <row r="51" spans="1:9">
      <c r="A51" s="438">
        <v>4</v>
      </c>
      <c r="B51" s="446">
        <v>2</v>
      </c>
      <c r="C51" s="446">
        <v>4</v>
      </c>
      <c r="D51" s="446">
        <v>44095</v>
      </c>
      <c r="E51" s="446" t="s">
        <v>1367</v>
      </c>
      <c r="F51" s="454"/>
      <c r="G51" s="447">
        <v>11845225</v>
      </c>
      <c r="H51" s="447">
        <v>-11845225</v>
      </c>
      <c r="I51" s="454"/>
    </row>
    <row r="52" spans="1:9">
      <c r="A52" s="438">
        <v>4</v>
      </c>
      <c r="B52" s="446">
        <v>2</v>
      </c>
      <c r="C52" s="446">
        <v>4</v>
      </c>
      <c r="D52" s="446">
        <v>44111</v>
      </c>
      <c r="E52" s="446" t="s">
        <v>952</v>
      </c>
      <c r="F52" s="447">
        <v>445500</v>
      </c>
      <c r="G52" s="454"/>
      <c r="H52" s="447">
        <v>445500</v>
      </c>
      <c r="I52" s="439">
        <v>547350</v>
      </c>
    </row>
    <row r="53" spans="1:9">
      <c r="A53" s="438">
        <v>4</v>
      </c>
      <c r="B53" s="446">
        <v>2</v>
      </c>
      <c r="C53" s="446">
        <v>4</v>
      </c>
      <c r="D53" s="446">
        <v>44112</v>
      </c>
      <c r="E53" s="446" t="s">
        <v>953</v>
      </c>
      <c r="F53" s="447">
        <v>10200000</v>
      </c>
      <c r="G53" s="454"/>
      <c r="H53" s="447">
        <v>10200000</v>
      </c>
      <c r="I53" s="439">
        <v>12651162</v>
      </c>
    </row>
    <row r="54" spans="1:9">
      <c r="A54" s="438">
        <v>4</v>
      </c>
      <c r="B54" s="446">
        <v>2</v>
      </c>
      <c r="C54" s="446">
        <v>4</v>
      </c>
      <c r="D54" s="446">
        <v>44131</v>
      </c>
      <c r="E54" s="446" t="s">
        <v>954</v>
      </c>
      <c r="F54" s="447">
        <v>275000</v>
      </c>
      <c r="G54" s="447">
        <v>224083</v>
      </c>
      <c r="H54" s="447">
        <v>50917</v>
      </c>
      <c r="I54" s="439">
        <v>275209</v>
      </c>
    </row>
    <row r="55" spans="1:9">
      <c r="A55" s="438">
        <v>4</v>
      </c>
      <c r="B55" s="446">
        <v>2</v>
      </c>
      <c r="C55" s="446">
        <v>4</v>
      </c>
      <c r="D55" s="446">
        <v>44132</v>
      </c>
      <c r="E55" s="446" t="s">
        <v>955</v>
      </c>
      <c r="F55" s="447">
        <v>55000</v>
      </c>
      <c r="G55" s="447">
        <v>72920</v>
      </c>
      <c r="H55" s="447">
        <v>-17920</v>
      </c>
      <c r="I55" s="439">
        <v>67315</v>
      </c>
    </row>
    <row r="56" spans="1:9">
      <c r="A56" s="438">
        <v>4</v>
      </c>
      <c r="B56" s="446">
        <v>2</v>
      </c>
      <c r="C56" s="446">
        <v>4</v>
      </c>
      <c r="D56" s="446">
        <v>44151</v>
      </c>
      <c r="E56" s="446" t="s">
        <v>956</v>
      </c>
      <c r="F56" s="447">
        <v>5500</v>
      </c>
      <c r="G56" s="447">
        <v>14811</v>
      </c>
      <c r="H56" s="447">
        <v>-9311</v>
      </c>
      <c r="I56" s="439">
        <v>6981</v>
      </c>
    </row>
    <row r="57" spans="1:9">
      <c r="A57" s="438">
        <v>4</v>
      </c>
      <c r="B57" s="446">
        <v>2</v>
      </c>
      <c r="C57" s="446">
        <v>4</v>
      </c>
      <c r="D57" s="446">
        <v>44152</v>
      </c>
      <c r="E57" s="446" t="s">
        <v>957</v>
      </c>
      <c r="F57" s="447">
        <v>1300000</v>
      </c>
      <c r="G57" s="447">
        <v>4465008</v>
      </c>
      <c r="H57" s="447">
        <v>-3165008</v>
      </c>
      <c r="I57" s="439">
        <v>1349810</v>
      </c>
    </row>
    <row r="58" spans="1:9">
      <c r="A58" s="438">
        <v>4</v>
      </c>
      <c r="B58" s="446">
        <v>2</v>
      </c>
      <c r="C58" s="446">
        <v>4</v>
      </c>
      <c r="D58" s="446">
        <v>44153</v>
      </c>
      <c r="E58" s="446" t="s">
        <v>958</v>
      </c>
      <c r="F58" s="447">
        <v>3450000</v>
      </c>
      <c r="G58" s="447">
        <v>5390670</v>
      </c>
      <c r="H58" s="447">
        <v>-1940670</v>
      </c>
      <c r="I58" s="439">
        <v>3599740</v>
      </c>
    </row>
    <row r="59" spans="1:9">
      <c r="A59" s="438">
        <v>4</v>
      </c>
      <c r="B59" s="446">
        <v>2</v>
      </c>
      <c r="C59" s="446">
        <v>4</v>
      </c>
      <c r="D59" s="446">
        <v>44171</v>
      </c>
      <c r="E59" s="446" t="s">
        <v>959</v>
      </c>
      <c r="F59" s="447">
        <v>1801500</v>
      </c>
      <c r="G59" s="447">
        <v>3437443</v>
      </c>
      <c r="H59" s="447">
        <v>-1635943</v>
      </c>
      <c r="I59" s="439">
        <v>2202764</v>
      </c>
    </row>
    <row r="60" spans="1:9">
      <c r="A60" s="438">
        <v>4</v>
      </c>
      <c r="B60" s="446">
        <v>2</v>
      </c>
      <c r="C60" s="446">
        <v>4</v>
      </c>
      <c r="D60" s="446">
        <v>44172</v>
      </c>
      <c r="E60" s="446" t="s">
        <v>960</v>
      </c>
      <c r="F60" s="447">
        <v>105000</v>
      </c>
      <c r="G60" s="447">
        <v>523189</v>
      </c>
      <c r="H60" s="447">
        <v>-418189</v>
      </c>
      <c r="I60" s="439">
        <v>657474</v>
      </c>
    </row>
    <row r="61" spans="1:9">
      <c r="A61" s="438">
        <v>4</v>
      </c>
      <c r="B61" s="446">
        <v>2</v>
      </c>
      <c r="C61" s="446">
        <v>4</v>
      </c>
      <c r="D61" s="446">
        <v>44181</v>
      </c>
      <c r="E61" s="446" t="s">
        <v>1368</v>
      </c>
      <c r="F61" s="454"/>
      <c r="G61" s="447">
        <v>4500</v>
      </c>
      <c r="H61" s="447">
        <v>-4500</v>
      </c>
      <c r="I61" s="443"/>
    </row>
    <row r="62" spans="1:9">
      <c r="A62" s="438">
        <v>4</v>
      </c>
      <c r="B62" s="446">
        <v>2</v>
      </c>
      <c r="C62" s="446">
        <v>4</v>
      </c>
      <c r="D62" s="446">
        <v>44182</v>
      </c>
      <c r="E62" s="446" t="s">
        <v>1369</v>
      </c>
      <c r="F62" s="454"/>
      <c r="G62" s="447">
        <v>1350</v>
      </c>
      <c r="H62" s="447">
        <v>-1350</v>
      </c>
      <c r="I62" s="443"/>
    </row>
    <row r="63" spans="1:9">
      <c r="A63" s="438">
        <v>4</v>
      </c>
      <c r="B63" s="446">
        <v>2</v>
      </c>
      <c r="C63" s="446">
        <v>4</v>
      </c>
      <c r="D63" s="446">
        <v>44183</v>
      </c>
      <c r="E63" s="446" t="s">
        <v>1370</v>
      </c>
      <c r="F63" s="454"/>
      <c r="G63" s="447">
        <v>2040224</v>
      </c>
      <c r="H63" s="447">
        <v>-2040224</v>
      </c>
      <c r="I63" s="443"/>
    </row>
    <row r="64" spans="1:9">
      <c r="A64" s="438">
        <v>4</v>
      </c>
      <c r="B64" s="446">
        <v>2</v>
      </c>
      <c r="C64" s="446">
        <v>4</v>
      </c>
      <c r="D64" s="446">
        <v>44191</v>
      </c>
      <c r="E64" s="446" t="s">
        <v>961</v>
      </c>
      <c r="F64" s="447">
        <v>190229</v>
      </c>
      <c r="G64" s="447">
        <v>196108</v>
      </c>
      <c r="H64" s="447">
        <v>-5879</v>
      </c>
      <c r="I64" s="439">
        <v>146427</v>
      </c>
    </row>
    <row r="65" spans="1:9">
      <c r="A65" s="438">
        <v>4</v>
      </c>
      <c r="B65" s="446">
        <v>2</v>
      </c>
      <c r="C65" s="446">
        <v>4</v>
      </c>
      <c r="D65" s="446">
        <v>44211</v>
      </c>
      <c r="E65" s="446" t="s">
        <v>962</v>
      </c>
      <c r="F65" s="447">
        <v>664506</v>
      </c>
      <c r="G65" s="447">
        <v>789600</v>
      </c>
      <c r="H65" s="447">
        <v>-125094</v>
      </c>
      <c r="I65" s="439">
        <v>719869</v>
      </c>
    </row>
    <row r="66" spans="1:9">
      <c r="A66" s="438">
        <v>4</v>
      </c>
      <c r="B66" s="446">
        <v>2</v>
      </c>
      <c r="C66" s="446">
        <v>4</v>
      </c>
      <c r="D66" s="446">
        <v>44212</v>
      </c>
      <c r="E66" s="446" t="s">
        <v>963</v>
      </c>
      <c r="F66" s="447">
        <v>3000</v>
      </c>
      <c r="G66" s="447">
        <v>7459</v>
      </c>
      <c r="H66" s="447">
        <v>-4459</v>
      </c>
      <c r="I66" s="439">
        <v>8214</v>
      </c>
    </row>
    <row r="67" spans="1:9">
      <c r="A67" s="438">
        <v>4</v>
      </c>
      <c r="B67" s="446">
        <v>2</v>
      </c>
      <c r="C67" s="446">
        <v>4</v>
      </c>
      <c r="D67" s="446">
        <v>44904</v>
      </c>
      <c r="E67" s="446" t="s">
        <v>964</v>
      </c>
      <c r="F67" s="447">
        <v>570000</v>
      </c>
      <c r="G67" s="447">
        <v>284302</v>
      </c>
      <c r="H67" s="447">
        <v>285698</v>
      </c>
      <c r="I67" s="439">
        <v>384449</v>
      </c>
    </row>
    <row r="68" spans="1:9">
      <c r="A68" s="438">
        <v>4</v>
      </c>
      <c r="B68" s="446">
        <v>2</v>
      </c>
      <c r="C68" s="446">
        <v>4</v>
      </c>
      <c r="D68" s="446">
        <v>44905</v>
      </c>
      <c r="E68" s="446" t="s">
        <v>965</v>
      </c>
      <c r="F68" s="447">
        <v>90500</v>
      </c>
      <c r="G68" s="447">
        <v>177132</v>
      </c>
      <c r="H68" s="447">
        <v>-86632</v>
      </c>
      <c r="I68" s="439">
        <v>139701</v>
      </c>
    </row>
    <row r="69" spans="1:9">
      <c r="A69" s="438">
        <v>4</v>
      </c>
      <c r="B69" s="446">
        <v>2</v>
      </c>
      <c r="C69" s="446">
        <v>4</v>
      </c>
      <c r="D69" s="446">
        <v>44908</v>
      </c>
      <c r="E69" s="446" t="s">
        <v>966</v>
      </c>
      <c r="F69" s="447">
        <v>487523</v>
      </c>
      <c r="G69" s="447">
        <v>440739</v>
      </c>
      <c r="H69" s="447">
        <v>46784</v>
      </c>
      <c r="I69" s="439">
        <v>352826</v>
      </c>
    </row>
    <row r="70" spans="1:9">
      <c r="A70" s="438">
        <v>4</v>
      </c>
      <c r="B70" s="446">
        <v>3</v>
      </c>
      <c r="C70" s="446">
        <v>1</v>
      </c>
      <c r="D70" s="446">
        <v>40136</v>
      </c>
      <c r="E70" s="446" t="s">
        <v>1014</v>
      </c>
      <c r="F70" s="454"/>
      <c r="G70" s="447">
        <v>6750</v>
      </c>
      <c r="H70" s="447">
        <v>-6750</v>
      </c>
      <c r="I70" s="443"/>
    </row>
    <row r="71" spans="1:9">
      <c r="A71" s="438">
        <v>4</v>
      </c>
      <c r="B71" s="446">
        <v>3</v>
      </c>
      <c r="C71" s="446">
        <v>1</v>
      </c>
      <c r="D71" s="446">
        <v>41011</v>
      </c>
      <c r="E71" s="446" t="s">
        <v>967</v>
      </c>
      <c r="F71" s="447">
        <v>500000</v>
      </c>
      <c r="G71" s="447">
        <v>384630</v>
      </c>
      <c r="H71" s="447">
        <v>115371</v>
      </c>
      <c r="I71" s="439">
        <v>418152</v>
      </c>
    </row>
    <row r="72" spans="1:9">
      <c r="A72" s="438">
        <v>4</v>
      </c>
      <c r="B72" s="446">
        <v>3</v>
      </c>
      <c r="C72" s="446">
        <v>1</v>
      </c>
      <c r="D72" s="446">
        <v>41012</v>
      </c>
      <c r="E72" s="446" t="s">
        <v>968</v>
      </c>
      <c r="F72" s="447">
        <v>28800000</v>
      </c>
      <c r="G72" s="447">
        <v>37094231</v>
      </c>
      <c r="H72" s="447">
        <v>-8294231</v>
      </c>
      <c r="I72" s="439">
        <v>28482392</v>
      </c>
    </row>
    <row r="73" spans="1:9">
      <c r="A73" s="438">
        <v>4</v>
      </c>
      <c r="B73" s="446">
        <v>3</v>
      </c>
      <c r="C73" s="446">
        <v>1</v>
      </c>
      <c r="D73" s="446">
        <v>41013</v>
      </c>
      <c r="E73" s="446" t="s">
        <v>969</v>
      </c>
      <c r="F73" s="447">
        <v>1500000</v>
      </c>
      <c r="G73" s="447">
        <v>2633573</v>
      </c>
      <c r="H73" s="447">
        <v>-1133573</v>
      </c>
      <c r="I73" s="439">
        <v>1498793</v>
      </c>
    </row>
    <row r="74" spans="1:9">
      <c r="A74" s="438">
        <v>4</v>
      </c>
      <c r="B74" s="446">
        <v>3</v>
      </c>
      <c r="C74" s="446">
        <v>1</v>
      </c>
      <c r="D74" s="446">
        <v>41014</v>
      </c>
      <c r="E74" s="446" t="s">
        <v>970</v>
      </c>
      <c r="F74" s="447">
        <v>14000</v>
      </c>
      <c r="G74" s="447">
        <v>10965</v>
      </c>
      <c r="H74" s="447">
        <v>3035</v>
      </c>
      <c r="I74" s="439">
        <v>481754</v>
      </c>
    </row>
    <row r="75" spans="1:9">
      <c r="A75" s="438">
        <v>4</v>
      </c>
      <c r="B75" s="446">
        <v>3</v>
      </c>
      <c r="C75" s="446">
        <v>1</v>
      </c>
      <c r="D75" s="446">
        <v>41015</v>
      </c>
      <c r="E75" s="446" t="s">
        <v>971</v>
      </c>
      <c r="F75" s="447">
        <v>5000</v>
      </c>
      <c r="G75" s="454"/>
      <c r="H75" s="447">
        <v>5000</v>
      </c>
      <c r="I75" s="443"/>
    </row>
    <row r="76" spans="1:9">
      <c r="A76" s="438">
        <v>4</v>
      </c>
      <c r="B76" s="446">
        <v>3</v>
      </c>
      <c r="C76" s="446">
        <v>1</v>
      </c>
      <c r="D76" s="446">
        <v>41016</v>
      </c>
      <c r="E76" s="446" t="s">
        <v>972</v>
      </c>
      <c r="F76" s="447">
        <v>10000</v>
      </c>
      <c r="G76" s="454"/>
      <c r="H76" s="447">
        <v>10000</v>
      </c>
      <c r="I76" s="443"/>
    </row>
    <row r="77" spans="1:9">
      <c r="A77" s="438">
        <v>4</v>
      </c>
      <c r="B77" s="446">
        <v>3</v>
      </c>
      <c r="C77" s="446">
        <v>1</v>
      </c>
      <c r="D77" s="446">
        <v>41017</v>
      </c>
      <c r="E77" s="446" t="s">
        <v>973</v>
      </c>
      <c r="F77" s="447">
        <v>1100000</v>
      </c>
      <c r="G77" s="447">
        <v>1059605</v>
      </c>
      <c r="H77" s="447">
        <v>40395</v>
      </c>
      <c r="I77" s="439">
        <v>1408321</v>
      </c>
    </row>
    <row r="78" spans="1:9">
      <c r="A78" s="438">
        <v>4</v>
      </c>
      <c r="B78" s="446">
        <v>3</v>
      </c>
      <c r="C78" s="446">
        <v>1</v>
      </c>
      <c r="D78" s="446">
        <v>41018</v>
      </c>
      <c r="E78" s="446" t="s">
        <v>974</v>
      </c>
      <c r="F78" s="447">
        <v>135000</v>
      </c>
      <c r="G78" s="447">
        <v>97715</v>
      </c>
      <c r="H78" s="447">
        <v>37285</v>
      </c>
      <c r="I78" s="439">
        <v>112715</v>
      </c>
    </row>
    <row r="79" spans="1:9">
      <c r="A79" s="438">
        <v>4</v>
      </c>
      <c r="B79" s="446">
        <v>3</v>
      </c>
      <c r="C79" s="446">
        <v>1</v>
      </c>
      <c r="D79" s="446">
        <v>41019</v>
      </c>
      <c r="E79" s="446" t="s">
        <v>975</v>
      </c>
      <c r="F79" s="447">
        <v>270000</v>
      </c>
      <c r="G79" s="454"/>
      <c r="H79" s="447">
        <v>270000</v>
      </c>
      <c r="I79" s="439">
        <v>290000</v>
      </c>
    </row>
    <row r="80" spans="1:9">
      <c r="A80" s="438">
        <v>4</v>
      </c>
      <c r="B80" s="446">
        <v>3</v>
      </c>
      <c r="C80" s="446">
        <v>1</v>
      </c>
      <c r="D80" s="446">
        <v>41020</v>
      </c>
      <c r="E80" s="446" t="s">
        <v>976</v>
      </c>
      <c r="F80" s="447">
        <v>450000</v>
      </c>
      <c r="G80" s="447">
        <v>441680</v>
      </c>
      <c r="H80" s="447">
        <v>8320</v>
      </c>
      <c r="I80" s="439">
        <v>502674</v>
      </c>
    </row>
    <row r="81" spans="1:9">
      <c r="A81" s="438">
        <v>4</v>
      </c>
      <c r="B81" s="446">
        <v>3</v>
      </c>
      <c r="C81" s="446">
        <v>1</v>
      </c>
      <c r="D81" s="446">
        <v>41023</v>
      </c>
      <c r="E81" s="446" t="s">
        <v>977</v>
      </c>
      <c r="F81" s="447">
        <v>40000</v>
      </c>
      <c r="G81" s="447">
        <v>95161</v>
      </c>
      <c r="H81" s="447">
        <v>-55161</v>
      </c>
      <c r="I81" s="439">
        <v>66425</v>
      </c>
    </row>
    <row r="82" spans="1:9">
      <c r="A82" s="438">
        <v>4</v>
      </c>
      <c r="B82" s="446">
        <v>3</v>
      </c>
      <c r="C82" s="446">
        <v>1</v>
      </c>
      <c r="D82" s="446">
        <v>41024</v>
      </c>
      <c r="E82" s="446" t="s">
        <v>978</v>
      </c>
      <c r="F82" s="447">
        <v>95000</v>
      </c>
      <c r="G82" s="447">
        <v>169619</v>
      </c>
      <c r="H82" s="447">
        <v>-74619</v>
      </c>
      <c r="I82" s="439">
        <v>266355</v>
      </c>
    </row>
    <row r="83" spans="1:9">
      <c r="A83" s="438">
        <v>4</v>
      </c>
      <c r="B83" s="446">
        <v>3</v>
      </c>
      <c r="C83" s="446">
        <v>1</v>
      </c>
      <c r="D83" s="446">
        <v>41025</v>
      </c>
      <c r="E83" s="446" t="s">
        <v>979</v>
      </c>
      <c r="F83" s="447">
        <v>150000</v>
      </c>
      <c r="G83" s="447">
        <v>213374</v>
      </c>
      <c r="H83" s="447">
        <v>-63374</v>
      </c>
      <c r="I83" s="439">
        <v>209750</v>
      </c>
    </row>
    <row r="84" spans="1:9">
      <c r="A84" s="438">
        <v>4</v>
      </c>
      <c r="B84" s="446">
        <v>3</v>
      </c>
      <c r="C84" s="446">
        <v>1</v>
      </c>
      <c r="D84" s="446">
        <v>41026</v>
      </c>
      <c r="E84" s="446" t="s">
        <v>980</v>
      </c>
      <c r="F84" s="447">
        <v>155000</v>
      </c>
      <c r="G84" s="447">
        <v>220067</v>
      </c>
      <c r="H84" s="447">
        <v>-65067</v>
      </c>
      <c r="I84" s="439">
        <v>189687</v>
      </c>
    </row>
    <row r="85" spans="1:9">
      <c r="A85" s="438">
        <v>4</v>
      </c>
      <c r="B85" s="446">
        <v>3</v>
      </c>
      <c r="C85" s="446">
        <v>1</v>
      </c>
      <c r="D85" s="446">
        <v>41027</v>
      </c>
      <c r="E85" s="446" t="s">
        <v>981</v>
      </c>
      <c r="F85" s="447">
        <v>54381</v>
      </c>
      <c r="G85" s="454"/>
      <c r="H85" s="447">
        <v>54381</v>
      </c>
      <c r="I85" s="443"/>
    </row>
    <row r="86" spans="1:9">
      <c r="A86" s="438">
        <v>4</v>
      </c>
      <c r="B86" s="446">
        <v>3</v>
      </c>
      <c r="C86" s="446">
        <v>1</v>
      </c>
      <c r="D86" s="446">
        <v>41029</v>
      </c>
      <c r="E86" s="446" t="s">
        <v>982</v>
      </c>
      <c r="F86" s="447">
        <v>580060</v>
      </c>
      <c r="G86" s="454"/>
      <c r="H86" s="447">
        <v>580060</v>
      </c>
      <c r="I86" s="443"/>
    </row>
    <row r="87" spans="1:9">
      <c r="A87" s="438">
        <v>4</v>
      </c>
      <c r="B87" s="446">
        <v>3</v>
      </c>
      <c r="C87" s="446">
        <v>1</v>
      </c>
      <c r="D87" s="446">
        <v>41031</v>
      </c>
      <c r="E87" s="446" t="s">
        <v>969</v>
      </c>
      <c r="F87" s="447">
        <v>700000</v>
      </c>
      <c r="G87" s="447">
        <v>770550</v>
      </c>
      <c r="H87" s="447">
        <v>-70550</v>
      </c>
      <c r="I87" s="439">
        <v>837373</v>
      </c>
    </row>
    <row r="88" spans="1:9">
      <c r="A88" s="438">
        <v>4</v>
      </c>
      <c r="B88" s="446">
        <v>3</v>
      </c>
      <c r="C88" s="446">
        <v>1</v>
      </c>
      <c r="D88" s="446">
        <v>41032</v>
      </c>
      <c r="E88" s="446" t="s">
        <v>983</v>
      </c>
      <c r="F88" s="447">
        <v>400000</v>
      </c>
      <c r="G88" s="447">
        <v>529688</v>
      </c>
      <c r="H88" s="447">
        <v>-129688</v>
      </c>
      <c r="I88" s="439">
        <v>525848</v>
      </c>
    </row>
    <row r="89" spans="1:9">
      <c r="A89" s="438">
        <v>4</v>
      </c>
      <c r="B89" s="446">
        <v>3</v>
      </c>
      <c r="C89" s="446">
        <v>1</v>
      </c>
      <c r="D89" s="446">
        <v>41033</v>
      </c>
      <c r="E89" s="446" t="s">
        <v>984</v>
      </c>
      <c r="F89" s="447">
        <v>300000</v>
      </c>
      <c r="G89" s="447">
        <v>491532</v>
      </c>
      <c r="H89" s="447">
        <v>-191532</v>
      </c>
      <c r="I89" s="439">
        <v>499831</v>
      </c>
    </row>
    <row r="90" spans="1:9">
      <c r="A90" s="438">
        <v>4</v>
      </c>
      <c r="B90" s="446">
        <v>3</v>
      </c>
      <c r="C90" s="446">
        <v>1</v>
      </c>
      <c r="D90" s="446">
        <v>41034</v>
      </c>
      <c r="E90" s="446" t="s">
        <v>985</v>
      </c>
      <c r="F90" s="447">
        <v>700000</v>
      </c>
      <c r="G90" s="447">
        <v>721754</v>
      </c>
      <c r="H90" s="447">
        <v>-21754</v>
      </c>
      <c r="I90" s="439">
        <v>803426</v>
      </c>
    </row>
    <row r="91" spans="1:9">
      <c r="A91" s="438">
        <v>4</v>
      </c>
      <c r="B91" s="446">
        <v>3</v>
      </c>
      <c r="C91" s="446">
        <v>1</v>
      </c>
      <c r="D91" s="446">
        <v>41035</v>
      </c>
      <c r="E91" s="446" t="s">
        <v>986</v>
      </c>
      <c r="F91" s="447">
        <v>2000000</v>
      </c>
      <c r="G91" s="447">
        <v>2175936</v>
      </c>
      <c r="H91" s="447">
        <v>-175936</v>
      </c>
      <c r="I91" s="439">
        <v>2553570</v>
      </c>
    </row>
    <row r="92" spans="1:9">
      <c r="A92" s="438">
        <v>4</v>
      </c>
      <c r="B92" s="446">
        <v>3</v>
      </c>
      <c r="C92" s="446">
        <v>1</v>
      </c>
      <c r="D92" s="446">
        <v>41051</v>
      </c>
      <c r="E92" s="446" t="s">
        <v>987</v>
      </c>
      <c r="F92" s="447">
        <v>4600000</v>
      </c>
      <c r="G92" s="447">
        <v>5472669</v>
      </c>
      <c r="H92" s="447">
        <v>-872669</v>
      </c>
      <c r="I92" s="439">
        <v>5879788</v>
      </c>
    </row>
    <row r="93" spans="1:9">
      <c r="A93" s="438">
        <v>4</v>
      </c>
      <c r="B93" s="446">
        <v>3</v>
      </c>
      <c r="C93" s="446">
        <v>1</v>
      </c>
      <c r="D93" s="446">
        <v>41052</v>
      </c>
      <c r="E93" s="446" t="s">
        <v>988</v>
      </c>
      <c r="F93" s="447">
        <v>1027000</v>
      </c>
      <c r="G93" s="447">
        <v>939986</v>
      </c>
      <c r="H93" s="447">
        <v>87014</v>
      </c>
      <c r="I93" s="439">
        <v>1344866</v>
      </c>
    </row>
    <row r="94" spans="1:9">
      <c r="A94" s="438">
        <v>4</v>
      </c>
      <c r="B94" s="452">
        <v>3</v>
      </c>
      <c r="C94" s="452">
        <v>1</v>
      </c>
      <c r="D94" s="452">
        <v>41053</v>
      </c>
      <c r="E94" s="452" t="s">
        <v>989</v>
      </c>
      <c r="F94" s="439">
        <v>1000000</v>
      </c>
      <c r="G94" s="453">
        <v>920649</v>
      </c>
      <c r="H94" s="453">
        <v>79351</v>
      </c>
      <c r="I94" s="439">
        <v>1278081</v>
      </c>
    </row>
    <row r="95" spans="1:9">
      <c r="A95" s="438">
        <v>4</v>
      </c>
      <c r="B95" s="446">
        <v>3</v>
      </c>
      <c r="C95" s="446">
        <v>1</v>
      </c>
      <c r="D95" s="446">
        <v>41054</v>
      </c>
      <c r="E95" s="446" t="s">
        <v>990</v>
      </c>
      <c r="F95" s="443"/>
      <c r="G95" s="446">
        <v>769</v>
      </c>
      <c r="H95" s="446">
        <v>-769</v>
      </c>
      <c r="I95" s="443"/>
    </row>
    <row r="96" spans="1:9">
      <c r="A96" s="438">
        <v>4</v>
      </c>
      <c r="B96" s="446">
        <v>3</v>
      </c>
      <c r="C96" s="446">
        <v>1</v>
      </c>
      <c r="D96" s="446">
        <v>41055</v>
      </c>
      <c r="E96" s="446" t="s">
        <v>991</v>
      </c>
      <c r="F96" s="439">
        <v>55000</v>
      </c>
      <c r="G96" s="447">
        <v>51546</v>
      </c>
      <c r="H96" s="447">
        <v>3454</v>
      </c>
      <c r="I96" s="439">
        <v>56361</v>
      </c>
    </row>
    <row r="97" spans="1:9">
      <c r="A97" s="438">
        <v>4</v>
      </c>
      <c r="B97" s="446">
        <v>3</v>
      </c>
      <c r="C97" s="446">
        <v>1</v>
      </c>
      <c r="D97" s="446">
        <v>41071</v>
      </c>
      <c r="E97" s="446" t="s">
        <v>992</v>
      </c>
      <c r="F97" s="439">
        <v>1100000</v>
      </c>
      <c r="G97" s="447">
        <v>912622</v>
      </c>
      <c r="H97" s="447">
        <v>187378</v>
      </c>
      <c r="I97" s="439">
        <v>1413901</v>
      </c>
    </row>
    <row r="98" spans="1:9">
      <c r="A98" s="438">
        <v>4</v>
      </c>
      <c r="B98" s="446">
        <v>3</v>
      </c>
      <c r="C98" s="446">
        <v>1</v>
      </c>
      <c r="D98" s="446">
        <v>41072</v>
      </c>
      <c r="E98" s="446" t="s">
        <v>993</v>
      </c>
      <c r="F98" s="443"/>
      <c r="G98" s="454"/>
      <c r="H98" s="446">
        <v>0</v>
      </c>
      <c r="I98" s="440">
        <v>175</v>
      </c>
    </row>
    <row r="99" spans="1:9">
      <c r="A99" s="438">
        <v>4</v>
      </c>
      <c r="B99" s="446">
        <v>3</v>
      </c>
      <c r="C99" s="446">
        <v>1</v>
      </c>
      <c r="D99" s="446">
        <v>41073</v>
      </c>
      <c r="E99" s="446" t="s">
        <v>994</v>
      </c>
      <c r="F99" s="439">
        <v>16250300</v>
      </c>
      <c r="G99" s="447">
        <v>18226665</v>
      </c>
      <c r="H99" s="447">
        <v>-1976365</v>
      </c>
      <c r="I99" s="439">
        <v>16521634</v>
      </c>
    </row>
    <row r="100" spans="1:9">
      <c r="A100" s="438">
        <v>4</v>
      </c>
      <c r="B100" s="446">
        <v>3</v>
      </c>
      <c r="C100" s="446">
        <v>1</v>
      </c>
      <c r="D100" s="446">
        <v>41091</v>
      </c>
      <c r="E100" s="446" t="s">
        <v>995</v>
      </c>
      <c r="F100" s="443"/>
      <c r="G100" s="447">
        <v>52101</v>
      </c>
      <c r="H100" s="447">
        <v>-52101</v>
      </c>
      <c r="I100" s="439">
        <v>51973</v>
      </c>
    </row>
    <row r="101" spans="1:9">
      <c r="A101" s="438">
        <v>4</v>
      </c>
      <c r="B101" s="446">
        <v>3</v>
      </c>
      <c r="C101" s="446">
        <v>1</v>
      </c>
      <c r="D101" s="446">
        <v>41111</v>
      </c>
      <c r="E101" s="446" t="s">
        <v>996</v>
      </c>
      <c r="F101" s="439">
        <v>114000</v>
      </c>
      <c r="G101" s="447">
        <v>182165</v>
      </c>
      <c r="H101" s="447">
        <v>-68165</v>
      </c>
      <c r="I101" s="439">
        <v>179791</v>
      </c>
    </row>
    <row r="102" spans="1:9">
      <c r="A102" s="438">
        <v>4</v>
      </c>
      <c r="B102" s="446">
        <v>3</v>
      </c>
      <c r="C102" s="446">
        <v>1</v>
      </c>
      <c r="D102" s="446">
        <v>41112</v>
      </c>
      <c r="E102" s="446" t="s">
        <v>997</v>
      </c>
      <c r="F102" s="439">
        <v>1081000</v>
      </c>
      <c r="G102" s="447">
        <v>1412954</v>
      </c>
      <c r="H102" s="447">
        <v>-331954</v>
      </c>
      <c r="I102" s="439">
        <v>1216415</v>
      </c>
    </row>
    <row r="103" spans="1:9">
      <c r="A103" s="438">
        <v>4</v>
      </c>
      <c r="B103" s="446">
        <v>3</v>
      </c>
      <c r="C103" s="446">
        <v>1</v>
      </c>
      <c r="D103" s="446">
        <v>41151</v>
      </c>
      <c r="E103" s="446" t="s">
        <v>998</v>
      </c>
      <c r="F103" s="439">
        <v>856761</v>
      </c>
      <c r="G103" s="447">
        <v>997655</v>
      </c>
      <c r="H103" s="447">
        <v>-140894</v>
      </c>
      <c r="I103" s="439">
        <v>1155858</v>
      </c>
    </row>
    <row r="104" spans="1:9">
      <c r="A104" s="438">
        <v>4</v>
      </c>
      <c r="B104" s="446">
        <v>3</v>
      </c>
      <c r="C104" s="446">
        <v>1</v>
      </c>
      <c r="D104" s="446">
        <v>41171</v>
      </c>
      <c r="E104" s="446" t="s">
        <v>999</v>
      </c>
      <c r="F104" s="439">
        <v>4000000</v>
      </c>
      <c r="G104" s="447">
        <v>4004780</v>
      </c>
      <c r="H104" s="447">
        <v>-4780</v>
      </c>
      <c r="I104" s="439">
        <v>3639729</v>
      </c>
    </row>
    <row r="105" spans="1:9">
      <c r="A105" s="438">
        <v>4</v>
      </c>
      <c r="B105" s="446">
        <v>3</v>
      </c>
      <c r="C105" s="446">
        <v>1</v>
      </c>
      <c r="D105" s="446">
        <v>41212</v>
      </c>
      <c r="E105" s="446" t="s">
        <v>1000</v>
      </c>
      <c r="F105" s="439">
        <v>745000</v>
      </c>
      <c r="G105" s="447">
        <v>569224</v>
      </c>
      <c r="H105" s="447">
        <v>175777</v>
      </c>
      <c r="I105" s="439">
        <v>466645</v>
      </c>
    </row>
    <row r="106" spans="1:9">
      <c r="A106" s="438">
        <v>4</v>
      </c>
      <c r="B106" s="446">
        <v>3</v>
      </c>
      <c r="C106" s="446">
        <v>1</v>
      </c>
      <c r="D106" s="446">
        <v>41231</v>
      </c>
      <c r="E106" s="446" t="s">
        <v>1001</v>
      </c>
      <c r="F106" s="439">
        <v>10200</v>
      </c>
      <c r="G106" s="454"/>
      <c r="H106" s="447">
        <v>10200</v>
      </c>
      <c r="I106" s="439">
        <v>3400</v>
      </c>
    </row>
    <row r="107" spans="1:9">
      <c r="A107" s="438">
        <v>4</v>
      </c>
      <c r="B107" s="446">
        <v>3</v>
      </c>
      <c r="C107" s="446">
        <v>1</v>
      </c>
      <c r="D107" s="446">
        <v>41232</v>
      </c>
      <c r="E107" s="446" t="s">
        <v>1002</v>
      </c>
      <c r="F107" s="439">
        <v>150000</v>
      </c>
      <c r="G107" s="447">
        <v>101721</v>
      </c>
      <c r="H107" s="447">
        <v>48279</v>
      </c>
      <c r="I107" s="439">
        <v>97242</v>
      </c>
    </row>
    <row r="108" spans="1:9">
      <c r="A108" s="438">
        <v>4</v>
      </c>
      <c r="B108" s="446">
        <v>3</v>
      </c>
      <c r="C108" s="446">
        <v>1</v>
      </c>
      <c r="D108" s="446">
        <v>41901</v>
      </c>
      <c r="E108" s="446" t="s">
        <v>1003</v>
      </c>
      <c r="F108" s="439">
        <v>690000</v>
      </c>
      <c r="G108" s="447">
        <v>1062891</v>
      </c>
      <c r="H108" s="447">
        <v>-372891</v>
      </c>
      <c r="I108" s="439">
        <v>870641</v>
      </c>
    </row>
    <row r="109" spans="1:9">
      <c r="A109" s="438">
        <v>4</v>
      </c>
      <c r="B109" s="446">
        <v>3</v>
      </c>
      <c r="C109" s="446">
        <v>1</v>
      </c>
      <c r="D109" s="446">
        <v>41902</v>
      </c>
      <c r="E109" s="446" t="s">
        <v>1004</v>
      </c>
      <c r="F109" s="439">
        <v>30000</v>
      </c>
      <c r="G109" s="447">
        <v>41673</v>
      </c>
      <c r="H109" s="447">
        <v>-11673</v>
      </c>
      <c r="I109" s="439">
        <v>29273</v>
      </c>
    </row>
    <row r="110" spans="1:9">
      <c r="A110" s="438">
        <v>4</v>
      </c>
      <c r="B110" s="446">
        <v>3</v>
      </c>
      <c r="C110" s="446">
        <v>1</v>
      </c>
      <c r="D110" s="446">
        <v>41905</v>
      </c>
      <c r="E110" s="446" t="s">
        <v>1005</v>
      </c>
      <c r="F110" s="439">
        <v>38000</v>
      </c>
      <c r="G110" s="447">
        <v>242547</v>
      </c>
      <c r="H110" s="447">
        <v>-204547</v>
      </c>
      <c r="I110" s="439">
        <v>199881</v>
      </c>
    </row>
    <row r="111" spans="1:9">
      <c r="A111" s="438">
        <v>4</v>
      </c>
      <c r="B111" s="446">
        <v>3</v>
      </c>
      <c r="C111" s="446">
        <v>1</v>
      </c>
      <c r="D111" s="446">
        <v>41907</v>
      </c>
      <c r="E111" s="446" t="s">
        <v>1006</v>
      </c>
      <c r="F111" s="439">
        <v>100000</v>
      </c>
      <c r="G111" s="454"/>
      <c r="H111" s="447">
        <v>100000</v>
      </c>
      <c r="I111" s="443"/>
    </row>
    <row r="112" spans="1:9">
      <c r="A112" s="438">
        <v>4</v>
      </c>
      <c r="B112" s="446">
        <v>3</v>
      </c>
      <c r="C112" s="446">
        <v>1</v>
      </c>
      <c r="D112" s="446">
        <v>41908</v>
      </c>
      <c r="E112" s="446" t="s">
        <v>1347</v>
      </c>
      <c r="F112" s="443"/>
      <c r="G112" s="447">
        <v>492045</v>
      </c>
      <c r="H112" s="447">
        <v>-492045</v>
      </c>
      <c r="I112" s="439">
        <v>489118</v>
      </c>
    </row>
    <row r="113" spans="1:9">
      <c r="A113" s="438">
        <v>4</v>
      </c>
      <c r="B113" s="446">
        <v>3</v>
      </c>
      <c r="C113" s="446">
        <v>2</v>
      </c>
      <c r="D113" s="446">
        <v>40111</v>
      </c>
      <c r="E113" s="446" t="s">
        <v>1007</v>
      </c>
      <c r="F113" s="439">
        <v>27000</v>
      </c>
      <c r="G113" s="447">
        <v>22836</v>
      </c>
      <c r="H113" s="447">
        <v>4165</v>
      </c>
      <c r="I113" s="439">
        <v>25552</v>
      </c>
    </row>
    <row r="114" spans="1:9">
      <c r="A114" s="438">
        <v>4</v>
      </c>
      <c r="B114" s="446">
        <v>3</v>
      </c>
      <c r="C114" s="446">
        <v>2</v>
      </c>
      <c r="D114" s="446">
        <v>40112</v>
      </c>
      <c r="E114" s="446" t="s">
        <v>1008</v>
      </c>
      <c r="F114" s="439">
        <v>25000</v>
      </c>
      <c r="G114" s="447">
        <v>18367</v>
      </c>
      <c r="H114" s="447">
        <v>6634</v>
      </c>
      <c r="I114" s="439">
        <v>178257</v>
      </c>
    </row>
    <row r="115" spans="1:9">
      <c r="A115" s="438">
        <v>4</v>
      </c>
      <c r="B115" s="446">
        <v>3</v>
      </c>
      <c r="C115" s="446">
        <v>2</v>
      </c>
      <c r="D115" s="446">
        <v>40131</v>
      </c>
      <c r="E115" s="446" t="s">
        <v>1009</v>
      </c>
      <c r="F115" s="439">
        <v>45000</v>
      </c>
      <c r="G115" s="447">
        <v>22678</v>
      </c>
      <c r="H115" s="447">
        <v>22322</v>
      </c>
      <c r="I115" s="439">
        <v>58981</v>
      </c>
    </row>
    <row r="116" spans="1:9">
      <c r="A116" s="438">
        <v>4</v>
      </c>
      <c r="B116" s="446">
        <v>3</v>
      </c>
      <c r="C116" s="446">
        <v>2</v>
      </c>
      <c r="D116" s="446">
        <v>40132</v>
      </c>
      <c r="E116" s="446" t="s">
        <v>1010</v>
      </c>
      <c r="F116" s="439">
        <v>86960</v>
      </c>
      <c r="G116" s="447">
        <v>67950</v>
      </c>
      <c r="H116" s="447">
        <v>19010</v>
      </c>
      <c r="I116" s="439">
        <v>62300</v>
      </c>
    </row>
    <row r="117" spans="1:9">
      <c r="A117" s="438">
        <v>4</v>
      </c>
      <c r="B117" s="446">
        <v>3</v>
      </c>
      <c r="C117" s="446">
        <v>2</v>
      </c>
      <c r="D117" s="446">
        <v>40133</v>
      </c>
      <c r="E117" s="446" t="s">
        <v>1011</v>
      </c>
      <c r="F117" s="439">
        <v>43250</v>
      </c>
      <c r="G117" s="447">
        <v>44445</v>
      </c>
      <c r="H117" s="447">
        <v>-1195</v>
      </c>
      <c r="I117" s="439">
        <v>47858</v>
      </c>
    </row>
    <row r="118" spans="1:9">
      <c r="A118" s="438">
        <v>4</v>
      </c>
      <c r="B118" s="446">
        <v>3</v>
      </c>
      <c r="C118" s="446">
        <v>2</v>
      </c>
      <c r="D118" s="446">
        <v>40134</v>
      </c>
      <c r="E118" s="446" t="s">
        <v>1012</v>
      </c>
      <c r="F118" s="439">
        <v>11300</v>
      </c>
      <c r="G118" s="447">
        <v>6641</v>
      </c>
      <c r="H118" s="447">
        <v>4659</v>
      </c>
      <c r="I118" s="439">
        <v>9077</v>
      </c>
    </row>
    <row r="119" spans="1:9">
      <c r="A119" s="438">
        <v>4</v>
      </c>
      <c r="B119" s="446">
        <v>3</v>
      </c>
      <c r="C119" s="446">
        <v>2</v>
      </c>
      <c r="D119" s="446">
        <v>40135</v>
      </c>
      <c r="E119" s="446" t="s">
        <v>1013</v>
      </c>
      <c r="F119" s="439">
        <v>332000</v>
      </c>
      <c r="G119" s="447">
        <v>814778</v>
      </c>
      <c r="H119" s="447">
        <v>-482778</v>
      </c>
      <c r="I119" s="439">
        <v>318584</v>
      </c>
    </row>
    <row r="120" spans="1:9">
      <c r="A120" s="438">
        <v>4</v>
      </c>
      <c r="B120" s="446">
        <v>3</v>
      </c>
      <c r="C120" s="446">
        <v>2</v>
      </c>
      <c r="D120" s="446">
        <v>40136</v>
      </c>
      <c r="E120" s="446" t="s">
        <v>1014</v>
      </c>
      <c r="F120" s="439">
        <v>5000</v>
      </c>
      <c r="G120" s="447">
        <v>19630</v>
      </c>
      <c r="H120" s="447">
        <v>-14630</v>
      </c>
      <c r="I120" s="439">
        <v>6295</v>
      </c>
    </row>
    <row r="121" spans="1:9">
      <c r="A121" s="438">
        <v>4</v>
      </c>
      <c r="B121" s="446">
        <v>3</v>
      </c>
      <c r="C121" s="446">
        <v>2</v>
      </c>
      <c r="D121" s="446">
        <v>40151</v>
      </c>
      <c r="E121" s="446" t="s">
        <v>1015</v>
      </c>
      <c r="F121" s="439">
        <v>10000</v>
      </c>
      <c r="G121" s="447">
        <v>11387</v>
      </c>
      <c r="H121" s="447">
        <v>-1387</v>
      </c>
      <c r="I121" s="439">
        <v>11917</v>
      </c>
    </row>
    <row r="122" spans="1:9">
      <c r="A122" s="438">
        <v>4</v>
      </c>
      <c r="B122" s="446">
        <v>3</v>
      </c>
      <c r="C122" s="446">
        <v>2</v>
      </c>
      <c r="D122" s="446">
        <v>40914</v>
      </c>
      <c r="E122" s="446" t="s">
        <v>1016</v>
      </c>
      <c r="F122" s="439">
        <v>10000</v>
      </c>
      <c r="G122" s="454"/>
      <c r="H122" s="447">
        <v>10000</v>
      </c>
      <c r="I122" s="439">
        <v>2209</v>
      </c>
    </row>
    <row r="123" spans="1:9">
      <c r="A123" s="438">
        <v>4</v>
      </c>
      <c r="B123" s="446">
        <v>3</v>
      </c>
      <c r="C123" s="446">
        <v>2</v>
      </c>
      <c r="D123" s="446">
        <v>40915</v>
      </c>
      <c r="E123" s="446" t="s">
        <v>1017</v>
      </c>
      <c r="F123" s="443"/>
      <c r="G123" s="447">
        <v>38635</v>
      </c>
      <c r="H123" s="447">
        <v>-38635</v>
      </c>
      <c r="I123" s="439">
        <v>13523</v>
      </c>
    </row>
    <row r="124" spans="1:9">
      <c r="A124" s="438">
        <v>4</v>
      </c>
      <c r="B124" s="446">
        <v>4</v>
      </c>
      <c r="C124" s="446">
        <v>1</v>
      </c>
      <c r="D124" s="446">
        <v>45011</v>
      </c>
      <c r="E124" s="446" t="s">
        <v>1018</v>
      </c>
      <c r="F124" s="439">
        <v>1000000</v>
      </c>
      <c r="G124" s="447">
        <v>2596890</v>
      </c>
      <c r="H124" s="447">
        <v>-1596890</v>
      </c>
      <c r="I124" s="439">
        <v>3360000</v>
      </c>
    </row>
    <row r="125" spans="1:9">
      <c r="A125" s="438">
        <v>4</v>
      </c>
      <c r="B125" s="446">
        <v>4</v>
      </c>
      <c r="C125" s="446">
        <v>1</v>
      </c>
      <c r="D125" s="446">
        <v>45014</v>
      </c>
      <c r="E125" s="446" t="s">
        <v>1019</v>
      </c>
      <c r="F125" s="439">
        <v>56400000</v>
      </c>
      <c r="G125" s="454"/>
      <c r="H125" s="447">
        <v>56400000</v>
      </c>
      <c r="I125" s="439">
        <v>56400000</v>
      </c>
    </row>
    <row r="126" spans="1:9">
      <c r="A126" s="438">
        <v>4</v>
      </c>
      <c r="B126" s="446">
        <v>4</v>
      </c>
      <c r="C126" s="446">
        <v>1</v>
      </c>
      <c r="D126" s="446">
        <v>45016</v>
      </c>
      <c r="E126" s="446" t="s">
        <v>1371</v>
      </c>
      <c r="F126" s="439">
        <v>20000000</v>
      </c>
      <c r="G126" s="447">
        <v>20000000</v>
      </c>
      <c r="H126" s="446">
        <v>0</v>
      </c>
      <c r="I126" s="443"/>
    </row>
    <row r="127" spans="1:9">
      <c r="A127" s="438">
        <v>4</v>
      </c>
      <c r="B127" s="446">
        <v>4</v>
      </c>
      <c r="C127" s="446">
        <v>1</v>
      </c>
      <c r="D127" s="446">
        <v>45501</v>
      </c>
      <c r="E127" s="446" t="s">
        <v>1020</v>
      </c>
      <c r="F127" s="439">
        <v>460000</v>
      </c>
      <c r="G127" s="447">
        <v>2641752</v>
      </c>
      <c r="H127" s="447">
        <v>-2181752</v>
      </c>
      <c r="I127" s="439">
        <v>1442422</v>
      </c>
    </row>
    <row r="128" spans="1:9">
      <c r="A128" s="438">
        <v>4</v>
      </c>
      <c r="B128" s="446">
        <v>4</v>
      </c>
      <c r="C128" s="446">
        <v>2</v>
      </c>
      <c r="D128" s="446">
        <v>46011</v>
      </c>
      <c r="E128" s="446" t="s">
        <v>1021</v>
      </c>
      <c r="F128" s="439">
        <v>283630</v>
      </c>
      <c r="G128" s="447">
        <v>1867911</v>
      </c>
      <c r="H128" s="447">
        <v>-1584281</v>
      </c>
      <c r="I128" s="439">
        <v>744744</v>
      </c>
    </row>
    <row r="129" spans="1:9">
      <c r="A129" s="438">
        <v>4</v>
      </c>
      <c r="B129" s="446">
        <v>4</v>
      </c>
      <c r="C129" s="446">
        <v>2</v>
      </c>
      <c r="D129" s="446">
        <v>46021</v>
      </c>
      <c r="E129" s="446" t="s">
        <v>1022</v>
      </c>
      <c r="F129" s="439">
        <v>4385500</v>
      </c>
      <c r="G129" s="447">
        <v>10703375</v>
      </c>
      <c r="H129" s="447">
        <v>-6317875</v>
      </c>
      <c r="I129" s="439">
        <v>7837944</v>
      </c>
    </row>
    <row r="130" spans="1:9">
      <c r="A130" s="438">
        <v>4</v>
      </c>
      <c r="B130" s="446">
        <v>4</v>
      </c>
      <c r="C130" s="446">
        <v>2</v>
      </c>
      <c r="D130" s="446">
        <v>46031</v>
      </c>
      <c r="E130" s="446" t="s">
        <v>1023</v>
      </c>
      <c r="F130" s="439">
        <v>408213</v>
      </c>
      <c r="G130" s="447">
        <v>367006</v>
      </c>
      <c r="H130" s="447">
        <v>41207</v>
      </c>
      <c r="I130" s="439">
        <v>2052466</v>
      </c>
    </row>
    <row r="131" spans="1:9">
      <c r="A131" s="438">
        <v>4</v>
      </c>
      <c r="B131" s="446">
        <v>4</v>
      </c>
      <c r="C131" s="446">
        <v>2</v>
      </c>
      <c r="D131" s="446">
        <v>46041</v>
      </c>
      <c r="E131" s="446" t="s">
        <v>1024</v>
      </c>
      <c r="F131" s="439">
        <v>137367</v>
      </c>
      <c r="G131" s="447">
        <v>176637</v>
      </c>
      <c r="H131" s="447">
        <v>-39270</v>
      </c>
      <c r="I131" s="439">
        <v>182087</v>
      </c>
    </row>
    <row r="132" spans="1:9">
      <c r="A132" s="438">
        <v>4</v>
      </c>
      <c r="B132" s="446">
        <v>4</v>
      </c>
      <c r="C132" s="446">
        <v>2</v>
      </c>
      <c r="D132" s="446">
        <v>46051</v>
      </c>
      <c r="E132" s="446" t="s">
        <v>1025</v>
      </c>
      <c r="F132" s="443"/>
      <c r="G132" s="447">
        <v>18420</v>
      </c>
      <c r="H132" s="447">
        <v>-18420</v>
      </c>
      <c r="I132" s="439">
        <v>17900</v>
      </c>
    </row>
    <row r="133" spans="1:9">
      <c r="A133" s="438">
        <v>4</v>
      </c>
      <c r="B133" s="446">
        <v>4</v>
      </c>
      <c r="C133" s="446">
        <v>2</v>
      </c>
      <c r="D133" s="446">
        <v>46071</v>
      </c>
      <c r="E133" s="446" t="s">
        <v>1026</v>
      </c>
      <c r="F133" s="439">
        <v>12000</v>
      </c>
      <c r="G133" s="447">
        <v>4075</v>
      </c>
      <c r="H133" s="447">
        <v>7925</v>
      </c>
      <c r="I133" s="439">
        <v>5618</v>
      </c>
    </row>
    <row r="134" spans="1:9">
      <c r="A134" s="438">
        <v>4</v>
      </c>
      <c r="B134" s="446">
        <v>4</v>
      </c>
      <c r="C134" s="446">
        <v>2</v>
      </c>
      <c r="D134" s="446">
        <v>46081</v>
      </c>
      <c r="E134" s="446" t="s">
        <v>1027</v>
      </c>
      <c r="F134" s="439">
        <v>24500</v>
      </c>
      <c r="G134" s="447">
        <v>113348</v>
      </c>
      <c r="H134" s="447">
        <v>-88848</v>
      </c>
      <c r="I134" s="439">
        <v>70421</v>
      </c>
    </row>
    <row r="135" spans="1:9">
      <c r="A135" s="438">
        <v>4</v>
      </c>
      <c r="B135" s="446">
        <v>4</v>
      </c>
      <c r="C135" s="446">
        <v>3</v>
      </c>
      <c r="D135" s="446">
        <v>45103</v>
      </c>
      <c r="E135" s="446" t="s">
        <v>1028</v>
      </c>
      <c r="F135" s="439">
        <v>10275000</v>
      </c>
      <c r="G135" s="447">
        <v>11873526</v>
      </c>
      <c r="H135" s="447">
        <v>-1598526</v>
      </c>
      <c r="I135" s="439">
        <v>11393226</v>
      </c>
    </row>
    <row r="136" spans="1:9">
      <c r="A136" s="438">
        <v>4</v>
      </c>
      <c r="B136" s="446">
        <v>5</v>
      </c>
      <c r="C136" s="446">
        <v>1</v>
      </c>
      <c r="D136" s="446">
        <v>47011</v>
      </c>
      <c r="E136" s="446" t="s">
        <v>1029</v>
      </c>
      <c r="F136" s="439">
        <v>28200000</v>
      </c>
      <c r="G136" s="447">
        <v>28356558</v>
      </c>
      <c r="H136" s="447">
        <v>-156558</v>
      </c>
      <c r="I136" s="439">
        <v>28169590</v>
      </c>
    </row>
    <row r="137" spans="1:9">
      <c r="A137" s="438">
        <v>4</v>
      </c>
      <c r="B137" s="446">
        <v>6</v>
      </c>
      <c r="C137" s="446">
        <v>1</v>
      </c>
      <c r="D137" s="446">
        <v>48011</v>
      </c>
      <c r="E137" s="446" t="s">
        <v>1030</v>
      </c>
      <c r="F137" s="439">
        <v>80600</v>
      </c>
      <c r="G137" s="447">
        <v>24616</v>
      </c>
      <c r="H137" s="447">
        <v>55984</v>
      </c>
      <c r="I137" s="439">
        <v>18391</v>
      </c>
    </row>
    <row r="138" spans="1:9">
      <c r="A138" s="452">
        <v>4</v>
      </c>
      <c r="B138" s="452">
        <v>6</v>
      </c>
      <c r="C138" s="452">
        <v>1</v>
      </c>
      <c r="D138" s="438">
        <v>48012</v>
      </c>
      <c r="E138" s="446" t="s">
        <v>1031</v>
      </c>
      <c r="F138" s="447">
        <v>92000</v>
      </c>
      <c r="G138" s="453">
        <v>362729</v>
      </c>
      <c r="H138" s="453">
        <v>-270729</v>
      </c>
      <c r="I138" s="439">
        <v>122136</v>
      </c>
    </row>
    <row r="139" spans="1:9">
      <c r="A139" s="446">
        <v>4</v>
      </c>
      <c r="B139" s="446">
        <v>6</v>
      </c>
      <c r="C139" s="446">
        <v>1</v>
      </c>
      <c r="D139" s="438">
        <v>48013</v>
      </c>
      <c r="E139" s="446" t="s">
        <v>1032</v>
      </c>
      <c r="F139" s="447">
        <v>13000</v>
      </c>
      <c r="G139" s="454"/>
      <c r="H139" s="447">
        <v>13000</v>
      </c>
      <c r="I139" s="443"/>
    </row>
    <row r="140" spans="1:9">
      <c r="A140" s="446">
        <v>4</v>
      </c>
      <c r="B140" s="446">
        <v>6</v>
      </c>
      <c r="C140" s="446">
        <v>1</v>
      </c>
      <c r="D140" s="438">
        <v>48014</v>
      </c>
      <c r="E140" s="446" t="s">
        <v>1033</v>
      </c>
      <c r="F140" s="447">
        <v>20000</v>
      </c>
      <c r="G140" s="447">
        <v>53828</v>
      </c>
      <c r="H140" s="447">
        <v>-33828</v>
      </c>
      <c r="I140" s="439">
        <v>13300</v>
      </c>
    </row>
    <row r="141" spans="1:9">
      <c r="A141" s="446">
        <v>4</v>
      </c>
      <c r="B141" s="446">
        <v>6</v>
      </c>
      <c r="C141" s="446">
        <v>1</v>
      </c>
      <c r="D141" s="438">
        <v>48015</v>
      </c>
      <c r="E141" s="446" t="s">
        <v>1034</v>
      </c>
      <c r="F141" s="447">
        <v>10000</v>
      </c>
      <c r="G141" s="447">
        <v>1583</v>
      </c>
      <c r="H141" s="447">
        <v>8417</v>
      </c>
      <c r="I141" s="439">
        <v>1775</v>
      </c>
    </row>
    <row r="142" spans="1:9">
      <c r="A142" s="446">
        <v>4</v>
      </c>
      <c r="B142" s="446">
        <v>6</v>
      </c>
      <c r="C142" s="446">
        <v>3</v>
      </c>
      <c r="D142" s="438">
        <v>48501</v>
      </c>
      <c r="E142" s="446" t="s">
        <v>1035</v>
      </c>
      <c r="F142" s="447">
        <v>182720</v>
      </c>
      <c r="G142" s="447">
        <v>171129</v>
      </c>
      <c r="H142" s="447">
        <v>11591</v>
      </c>
      <c r="I142" s="439">
        <v>408679</v>
      </c>
    </row>
    <row r="143" spans="1:9">
      <c r="A143" s="446">
        <v>4</v>
      </c>
      <c r="B143" s="446">
        <v>7</v>
      </c>
      <c r="C143" s="446">
        <v>1</v>
      </c>
      <c r="D143" s="438">
        <v>49011</v>
      </c>
      <c r="E143" s="446" t="s">
        <v>1036</v>
      </c>
      <c r="F143" s="447">
        <v>5201500</v>
      </c>
      <c r="G143" s="447">
        <v>9091951</v>
      </c>
      <c r="H143" s="447">
        <v>-3890451</v>
      </c>
      <c r="I143" s="439">
        <v>9615971</v>
      </c>
    </row>
    <row r="144" spans="1:9">
      <c r="A144" s="446">
        <v>4</v>
      </c>
      <c r="B144" s="446">
        <v>7</v>
      </c>
      <c r="C144" s="446">
        <v>1</v>
      </c>
      <c r="D144" s="438">
        <v>49021</v>
      </c>
      <c r="E144" s="446" t="s">
        <v>1037</v>
      </c>
      <c r="F144" s="447">
        <v>266000</v>
      </c>
      <c r="G144" s="447">
        <v>17851273</v>
      </c>
      <c r="H144" s="447">
        <v>-17585273</v>
      </c>
      <c r="I144" s="439">
        <v>630945</v>
      </c>
    </row>
    <row r="145" spans="1:9">
      <c r="A145" s="446">
        <v>4</v>
      </c>
      <c r="B145" s="446">
        <v>7</v>
      </c>
      <c r="C145" s="446">
        <v>1</v>
      </c>
      <c r="D145" s="438">
        <v>49031</v>
      </c>
      <c r="E145" s="446" t="s">
        <v>1038</v>
      </c>
      <c r="F145" s="447">
        <v>23000</v>
      </c>
      <c r="G145" s="447">
        <v>87264</v>
      </c>
      <c r="H145" s="447">
        <v>-64264</v>
      </c>
      <c r="I145" s="439">
        <v>82231</v>
      </c>
    </row>
    <row r="146" spans="1:9">
      <c r="A146" s="446">
        <v>4</v>
      </c>
      <c r="B146" s="446">
        <v>7</v>
      </c>
      <c r="C146" s="446">
        <v>1</v>
      </c>
      <c r="D146" s="438">
        <v>49051</v>
      </c>
      <c r="E146" s="446" t="s">
        <v>1039</v>
      </c>
      <c r="F146" s="447">
        <v>95000</v>
      </c>
      <c r="G146" s="447">
        <v>73078</v>
      </c>
      <c r="H146" s="447">
        <v>21922</v>
      </c>
      <c r="I146" s="439">
        <v>120678</v>
      </c>
    </row>
    <row r="147" spans="1:9">
      <c r="A147" s="446">
        <v>4</v>
      </c>
      <c r="B147" s="446">
        <v>7</v>
      </c>
      <c r="C147" s="446">
        <v>1</v>
      </c>
      <c r="D147" s="438">
        <v>49052</v>
      </c>
      <c r="E147" s="446" t="s">
        <v>1040</v>
      </c>
      <c r="F147" s="447">
        <v>746000</v>
      </c>
      <c r="G147" s="447">
        <v>777628</v>
      </c>
      <c r="H147" s="447">
        <v>-31628</v>
      </c>
      <c r="I147" s="439">
        <v>764586</v>
      </c>
    </row>
    <row r="148" spans="1:9">
      <c r="A148" s="446">
        <v>4</v>
      </c>
      <c r="B148" s="446">
        <v>7</v>
      </c>
      <c r="C148" s="446">
        <v>1</v>
      </c>
      <c r="D148" s="438">
        <v>49061</v>
      </c>
      <c r="E148" s="446" t="s">
        <v>1041</v>
      </c>
      <c r="F148" s="447">
        <v>6000000</v>
      </c>
      <c r="G148" s="447">
        <v>9811686</v>
      </c>
      <c r="H148" s="447">
        <v>-3811686</v>
      </c>
      <c r="I148" s="439">
        <v>6208755</v>
      </c>
    </row>
    <row r="149" spans="1:9">
      <c r="A149" s="446">
        <v>4</v>
      </c>
      <c r="B149" s="446">
        <v>7</v>
      </c>
      <c r="C149" s="446">
        <v>2</v>
      </c>
      <c r="D149" s="438">
        <v>31012</v>
      </c>
      <c r="E149" s="446" t="s">
        <v>1042</v>
      </c>
      <c r="F149" s="447">
        <v>255740</v>
      </c>
      <c r="G149" s="447">
        <v>1564830</v>
      </c>
      <c r="H149" s="447">
        <v>-1309090</v>
      </c>
      <c r="I149" s="439">
        <v>4434910</v>
      </c>
    </row>
    <row r="150" spans="1:9">
      <c r="A150" s="446">
        <v>4</v>
      </c>
      <c r="B150" s="446">
        <v>7</v>
      </c>
      <c r="C150" s="446">
        <v>2</v>
      </c>
      <c r="D150" s="438">
        <v>49901</v>
      </c>
      <c r="E150" s="446" t="s">
        <v>1043</v>
      </c>
      <c r="F150" s="454"/>
      <c r="G150" s="446">
        <v>114</v>
      </c>
      <c r="H150" s="446">
        <v>-114</v>
      </c>
      <c r="I150" s="440">
        <v>124</v>
      </c>
    </row>
    <row r="151" spans="1:9">
      <c r="A151" s="446">
        <v>4</v>
      </c>
      <c r="B151" s="446">
        <v>7</v>
      </c>
      <c r="C151" s="446">
        <v>2</v>
      </c>
      <c r="D151" s="438">
        <v>49902</v>
      </c>
      <c r="E151" s="446" t="s">
        <v>1044</v>
      </c>
      <c r="F151" s="447">
        <v>176000</v>
      </c>
      <c r="G151" s="447">
        <v>195160</v>
      </c>
      <c r="H151" s="447">
        <v>-19160</v>
      </c>
      <c r="I151" s="439">
        <v>171559</v>
      </c>
    </row>
    <row r="152" spans="1:9">
      <c r="A152" s="446">
        <v>4</v>
      </c>
      <c r="B152" s="446">
        <v>7</v>
      </c>
      <c r="C152" s="446">
        <v>2</v>
      </c>
      <c r="D152" s="438">
        <v>49903</v>
      </c>
      <c r="E152" s="446" t="s">
        <v>1045</v>
      </c>
      <c r="F152" s="447">
        <v>1010000</v>
      </c>
      <c r="G152" s="447">
        <v>1021134</v>
      </c>
      <c r="H152" s="447">
        <v>-11134</v>
      </c>
      <c r="I152" s="439">
        <v>764873</v>
      </c>
    </row>
    <row r="153" spans="1:9">
      <c r="A153" s="446">
        <v>4</v>
      </c>
      <c r="B153" s="446">
        <v>7</v>
      </c>
      <c r="C153" s="446">
        <v>2</v>
      </c>
      <c r="D153" s="438">
        <v>49906</v>
      </c>
      <c r="E153" s="446" t="s">
        <v>1046</v>
      </c>
      <c r="F153" s="447">
        <v>671000</v>
      </c>
      <c r="G153" s="447">
        <v>391567</v>
      </c>
      <c r="H153" s="447">
        <v>279433</v>
      </c>
      <c r="I153" s="439">
        <v>799513</v>
      </c>
    </row>
    <row r="154" spans="1:9">
      <c r="A154" s="446">
        <v>4</v>
      </c>
      <c r="B154" s="446">
        <v>7</v>
      </c>
      <c r="C154" s="446">
        <v>2</v>
      </c>
      <c r="D154" s="438">
        <v>49913</v>
      </c>
      <c r="E154" s="446" t="s">
        <v>1372</v>
      </c>
      <c r="F154" s="454"/>
      <c r="G154" s="447">
        <v>34012</v>
      </c>
      <c r="H154" s="447">
        <v>-34012</v>
      </c>
      <c r="I154" s="443"/>
    </row>
    <row r="155" spans="1:9">
      <c r="A155" s="446">
        <v>4</v>
      </c>
      <c r="B155" s="446">
        <v>7</v>
      </c>
      <c r="C155" s="446">
        <v>2</v>
      </c>
      <c r="D155" s="438">
        <v>49914</v>
      </c>
      <c r="E155" s="446" t="s">
        <v>1373</v>
      </c>
      <c r="F155" s="454"/>
      <c r="G155" s="447">
        <v>271382</v>
      </c>
      <c r="H155" s="447">
        <v>-271382</v>
      </c>
      <c r="I155" s="443"/>
    </row>
    <row r="156" spans="1:9">
      <c r="A156" s="446">
        <v>4</v>
      </c>
      <c r="B156" s="446">
        <v>7</v>
      </c>
      <c r="C156" s="446">
        <v>2</v>
      </c>
      <c r="D156" s="438">
        <v>49999</v>
      </c>
      <c r="E156" s="446" t="s">
        <v>1047</v>
      </c>
      <c r="F156" s="447">
        <v>2769800</v>
      </c>
      <c r="G156" s="447">
        <v>3848766</v>
      </c>
      <c r="H156" s="447">
        <v>-1078966</v>
      </c>
      <c r="I156" s="439">
        <v>4362437</v>
      </c>
    </row>
    <row r="157" spans="1:9">
      <c r="A157" s="446">
        <v>4</v>
      </c>
      <c r="B157" s="446">
        <v>7</v>
      </c>
      <c r="C157" s="446">
        <v>3</v>
      </c>
      <c r="D157" s="438">
        <v>49907</v>
      </c>
      <c r="E157" s="446" t="s">
        <v>1048</v>
      </c>
      <c r="F157" s="454"/>
      <c r="G157" s="447">
        <v>15474</v>
      </c>
      <c r="H157" s="447">
        <v>-15474</v>
      </c>
      <c r="I157" s="439">
        <v>18250</v>
      </c>
    </row>
    <row r="158" spans="1:9">
      <c r="A158" s="457">
        <v>4</v>
      </c>
      <c r="B158" s="457">
        <v>7</v>
      </c>
      <c r="C158" s="457">
        <v>3</v>
      </c>
      <c r="D158" s="458">
        <v>49908</v>
      </c>
      <c r="E158" s="457" t="s">
        <v>1049</v>
      </c>
      <c r="F158" s="459">
        <v>15000000</v>
      </c>
      <c r="G158" s="459">
        <v>15509643</v>
      </c>
      <c r="H158" s="459">
        <v>-509643</v>
      </c>
      <c r="I158" s="460">
        <v>7958417</v>
      </c>
    </row>
    <row r="159" spans="1:9">
      <c r="A159" s="461" t="s">
        <v>1327</v>
      </c>
      <c r="B159" s="461"/>
      <c r="C159" s="461"/>
      <c r="D159" s="461"/>
      <c r="E159" s="461"/>
      <c r="F159" s="462">
        <v>2177534000</v>
      </c>
      <c r="G159" s="462">
        <v>1897777453</v>
      </c>
      <c r="H159" s="462">
        <v>279756547</v>
      </c>
      <c r="I159" s="463">
        <v>2042156453</v>
      </c>
    </row>
    <row r="160" spans="1:9">
      <c r="A160" s="450" t="s">
        <v>772</v>
      </c>
      <c r="B160" s="461"/>
      <c r="C160" s="461"/>
      <c r="D160" s="461"/>
      <c r="E160" s="500" t="s">
        <v>910</v>
      </c>
      <c r="F160" s="461"/>
      <c r="H160" s="450">
        <v>2016</v>
      </c>
      <c r="I160" s="450">
        <v>2015</v>
      </c>
    </row>
    <row r="161" spans="1:9">
      <c r="A161" s="450" t="s">
        <v>1050</v>
      </c>
      <c r="B161" s="450" t="s">
        <v>1051</v>
      </c>
      <c r="C161" s="450" t="s">
        <v>1052</v>
      </c>
      <c r="D161" s="450" t="s">
        <v>1053</v>
      </c>
      <c r="E161" s="502" t="s">
        <v>910</v>
      </c>
      <c r="F161" s="450" t="s">
        <v>781</v>
      </c>
      <c r="G161" s="450" t="s">
        <v>911</v>
      </c>
      <c r="H161" s="451" t="s">
        <v>912</v>
      </c>
      <c r="I161" s="450" t="s">
        <v>911</v>
      </c>
    </row>
    <row r="162" spans="1:9">
      <c r="A162" s="438">
        <v>6</v>
      </c>
      <c r="B162" s="452">
        <v>1</v>
      </c>
      <c r="C162" s="452">
        <v>1</v>
      </c>
      <c r="D162" s="452">
        <v>60011</v>
      </c>
      <c r="E162" s="446" t="s">
        <v>1054</v>
      </c>
      <c r="F162" s="447">
        <v>791704209</v>
      </c>
      <c r="G162" s="453">
        <v>797039073</v>
      </c>
      <c r="H162" s="453">
        <v>-5334864</v>
      </c>
      <c r="I162" s="439">
        <v>838627490</v>
      </c>
    </row>
    <row r="163" spans="1:9">
      <c r="A163" s="438">
        <v>6</v>
      </c>
      <c r="B163" s="446">
        <v>1</v>
      </c>
      <c r="C163" s="446">
        <v>1</v>
      </c>
      <c r="D163" s="446">
        <v>60021</v>
      </c>
      <c r="E163" s="446" t="s">
        <v>1055</v>
      </c>
      <c r="F163" s="447">
        <v>17362374</v>
      </c>
      <c r="G163" s="447">
        <v>14560877</v>
      </c>
      <c r="H163" s="447">
        <v>2801497</v>
      </c>
      <c r="I163" s="439">
        <v>20475248</v>
      </c>
    </row>
    <row r="164" spans="1:9">
      <c r="A164" s="438">
        <v>6</v>
      </c>
      <c r="B164" s="446">
        <v>1</v>
      </c>
      <c r="C164" s="446">
        <v>1</v>
      </c>
      <c r="D164" s="446">
        <v>61011</v>
      </c>
      <c r="E164" s="446" t="s">
        <v>1056</v>
      </c>
      <c r="F164" s="447">
        <v>45551917</v>
      </c>
      <c r="G164" s="447">
        <v>46889357</v>
      </c>
      <c r="H164" s="447">
        <v>-1337440</v>
      </c>
      <c r="I164" s="439">
        <v>49175974</v>
      </c>
    </row>
    <row r="165" spans="1:9">
      <c r="A165" s="438">
        <v>6</v>
      </c>
      <c r="B165" s="446">
        <v>1</v>
      </c>
      <c r="C165" s="446">
        <v>1</v>
      </c>
      <c r="D165" s="446">
        <v>61012</v>
      </c>
      <c r="E165" s="446" t="s">
        <v>1057</v>
      </c>
      <c r="F165" s="447">
        <v>58288223</v>
      </c>
      <c r="G165" s="447">
        <v>59111893</v>
      </c>
      <c r="H165" s="447">
        <v>-823670</v>
      </c>
      <c r="I165" s="439">
        <v>58803859</v>
      </c>
    </row>
    <row r="166" spans="1:9">
      <c r="A166" s="438">
        <v>6</v>
      </c>
      <c r="B166" s="446">
        <v>1</v>
      </c>
      <c r="C166" s="446">
        <v>1</v>
      </c>
      <c r="D166" s="446">
        <v>61013</v>
      </c>
      <c r="E166" s="446" t="s">
        <v>1374</v>
      </c>
      <c r="F166" s="446">
        <v>240</v>
      </c>
      <c r="G166" s="446">
        <v>457</v>
      </c>
      <c r="H166" s="446">
        <v>-217</v>
      </c>
      <c r="I166" s="443"/>
    </row>
    <row r="167" spans="1:9">
      <c r="A167" s="438">
        <v>6</v>
      </c>
      <c r="B167" s="446">
        <v>1</v>
      </c>
      <c r="C167" s="446">
        <v>1</v>
      </c>
      <c r="D167" s="446">
        <v>61014</v>
      </c>
      <c r="E167" s="446" t="s">
        <v>1375</v>
      </c>
      <c r="F167" s="454"/>
      <c r="G167" s="447">
        <v>2000</v>
      </c>
      <c r="H167" s="447">
        <v>-2000</v>
      </c>
      <c r="I167" s="443"/>
    </row>
    <row r="168" spans="1:9">
      <c r="A168" s="438">
        <v>6</v>
      </c>
      <c r="B168" s="446">
        <v>1</v>
      </c>
      <c r="C168" s="446">
        <v>1</v>
      </c>
      <c r="D168" s="446">
        <v>61016</v>
      </c>
      <c r="E168" s="446" t="s">
        <v>1376</v>
      </c>
      <c r="F168" s="454"/>
      <c r="G168" s="446">
        <v>404</v>
      </c>
      <c r="H168" s="446">
        <v>-404</v>
      </c>
      <c r="I168" s="443"/>
    </row>
    <row r="169" spans="1:9">
      <c r="A169" s="438">
        <v>6</v>
      </c>
      <c r="B169" s="446">
        <v>1</v>
      </c>
      <c r="C169" s="446">
        <v>1</v>
      </c>
      <c r="D169" s="446">
        <v>61021</v>
      </c>
      <c r="E169" s="446" t="s">
        <v>1058</v>
      </c>
      <c r="F169" s="447">
        <v>25124707</v>
      </c>
      <c r="G169" s="447">
        <v>25014423</v>
      </c>
      <c r="H169" s="447">
        <v>110284</v>
      </c>
      <c r="I169" s="439">
        <v>26725731</v>
      </c>
    </row>
    <row r="170" spans="1:9">
      <c r="A170" s="438">
        <v>6</v>
      </c>
      <c r="B170" s="446">
        <v>1</v>
      </c>
      <c r="C170" s="446">
        <v>1</v>
      </c>
      <c r="D170" s="446">
        <v>61022</v>
      </c>
      <c r="E170" s="446" t="s">
        <v>1059</v>
      </c>
      <c r="F170" s="447">
        <v>3755342</v>
      </c>
      <c r="G170" s="447">
        <v>3661962</v>
      </c>
      <c r="H170" s="447">
        <v>93380</v>
      </c>
      <c r="I170" s="439">
        <v>4032911</v>
      </c>
    </row>
    <row r="171" spans="1:9">
      <c r="A171" s="438">
        <v>6</v>
      </c>
      <c r="B171" s="446">
        <v>1</v>
      </c>
      <c r="C171" s="446">
        <v>1</v>
      </c>
      <c r="D171" s="446">
        <v>61031</v>
      </c>
      <c r="E171" s="446" t="s">
        <v>1060</v>
      </c>
      <c r="F171" s="447">
        <v>40246938</v>
      </c>
      <c r="G171" s="447">
        <v>39346406</v>
      </c>
      <c r="H171" s="447">
        <v>900532</v>
      </c>
      <c r="I171" s="439">
        <v>47060073</v>
      </c>
    </row>
    <row r="172" spans="1:9">
      <c r="A172" s="438">
        <v>6</v>
      </c>
      <c r="B172" s="446">
        <v>1</v>
      </c>
      <c r="C172" s="446">
        <v>1</v>
      </c>
      <c r="D172" s="446">
        <v>61032</v>
      </c>
      <c r="E172" s="446" t="s">
        <v>1061</v>
      </c>
      <c r="F172" s="447">
        <v>92816</v>
      </c>
      <c r="G172" s="447">
        <v>13126</v>
      </c>
      <c r="H172" s="447">
        <v>79690</v>
      </c>
      <c r="I172" s="455">
        <v>1810</v>
      </c>
    </row>
    <row r="173" spans="1:9">
      <c r="A173" s="438">
        <v>6</v>
      </c>
      <c r="B173" s="446">
        <v>1</v>
      </c>
      <c r="C173" s="446">
        <v>1</v>
      </c>
      <c r="D173" s="446">
        <v>61033</v>
      </c>
      <c r="E173" s="446" t="s">
        <v>1062</v>
      </c>
      <c r="F173" s="447">
        <v>5400</v>
      </c>
      <c r="G173" s="447">
        <v>3000</v>
      </c>
      <c r="H173" s="447">
        <v>2400</v>
      </c>
      <c r="I173" s="455">
        <v>2500</v>
      </c>
    </row>
    <row r="174" spans="1:9">
      <c r="A174" s="438">
        <v>6</v>
      </c>
      <c r="B174" s="446">
        <v>1</v>
      </c>
      <c r="C174" s="446">
        <v>1</v>
      </c>
      <c r="D174" s="446">
        <v>61034</v>
      </c>
      <c r="E174" s="446" t="s">
        <v>1063</v>
      </c>
      <c r="F174" s="447">
        <v>61922</v>
      </c>
      <c r="G174" s="447">
        <v>42000</v>
      </c>
      <c r="H174" s="447">
        <v>19922</v>
      </c>
      <c r="I174" s="439">
        <v>71800</v>
      </c>
    </row>
    <row r="175" spans="1:9">
      <c r="A175" s="438">
        <v>6</v>
      </c>
      <c r="B175" s="446">
        <v>1</v>
      </c>
      <c r="C175" s="446">
        <v>1</v>
      </c>
      <c r="D175" s="446">
        <v>61035</v>
      </c>
      <c r="E175" s="446" t="s">
        <v>1064</v>
      </c>
      <c r="F175" s="447">
        <v>2465766</v>
      </c>
      <c r="G175" s="447">
        <v>2935894</v>
      </c>
      <c r="H175" s="447">
        <v>-470128</v>
      </c>
      <c r="I175" s="439">
        <v>2921255</v>
      </c>
    </row>
    <row r="176" spans="1:9">
      <c r="A176" s="438">
        <v>6</v>
      </c>
      <c r="B176" s="446">
        <v>1</v>
      </c>
      <c r="C176" s="446">
        <v>1</v>
      </c>
      <c r="D176" s="446">
        <v>61036</v>
      </c>
      <c r="E176" s="446" t="s">
        <v>1065</v>
      </c>
      <c r="F176" s="447">
        <v>3513447</v>
      </c>
      <c r="G176" s="447">
        <v>3721669</v>
      </c>
      <c r="H176" s="447">
        <v>-208222</v>
      </c>
      <c r="I176" s="439">
        <v>3790432</v>
      </c>
    </row>
    <row r="177" spans="1:9">
      <c r="A177" s="438">
        <v>6</v>
      </c>
      <c r="B177" s="446">
        <v>1</v>
      </c>
      <c r="C177" s="446">
        <v>1</v>
      </c>
      <c r="D177" s="446">
        <v>61038</v>
      </c>
      <c r="E177" s="446" t="s">
        <v>1066</v>
      </c>
      <c r="F177" s="447">
        <v>1507600</v>
      </c>
      <c r="G177" s="447">
        <v>1196334</v>
      </c>
      <c r="H177" s="447">
        <v>311266</v>
      </c>
      <c r="I177" s="439">
        <v>1147798</v>
      </c>
    </row>
    <row r="178" spans="1:9">
      <c r="A178" s="438">
        <v>6</v>
      </c>
      <c r="B178" s="446">
        <v>1</v>
      </c>
      <c r="C178" s="446">
        <v>1</v>
      </c>
      <c r="D178" s="446">
        <v>61039</v>
      </c>
      <c r="E178" s="446" t="s">
        <v>1067</v>
      </c>
      <c r="F178" s="447">
        <v>878600</v>
      </c>
      <c r="G178" s="447">
        <v>533272</v>
      </c>
      <c r="H178" s="447">
        <v>345328</v>
      </c>
      <c r="I178" s="439">
        <v>499269</v>
      </c>
    </row>
    <row r="179" spans="1:9">
      <c r="A179" s="438">
        <v>6</v>
      </c>
      <c r="B179" s="446">
        <v>1</v>
      </c>
      <c r="C179" s="446">
        <v>1</v>
      </c>
      <c r="D179" s="446">
        <v>61043</v>
      </c>
      <c r="E179" s="446" t="s">
        <v>1068</v>
      </c>
      <c r="F179" s="447">
        <v>6642</v>
      </c>
      <c r="G179" s="454"/>
      <c r="H179" s="447">
        <v>6642</v>
      </c>
      <c r="I179" s="455">
        <v>3330</v>
      </c>
    </row>
    <row r="180" spans="1:9">
      <c r="A180" s="438">
        <v>6</v>
      </c>
      <c r="B180" s="446">
        <v>1</v>
      </c>
      <c r="C180" s="446">
        <v>1</v>
      </c>
      <c r="D180" s="446">
        <v>61044</v>
      </c>
      <c r="E180" s="446" t="s">
        <v>1069</v>
      </c>
      <c r="F180" s="447">
        <v>4385923</v>
      </c>
      <c r="G180" s="447">
        <v>3906359</v>
      </c>
      <c r="H180" s="447">
        <v>479564</v>
      </c>
      <c r="I180" s="439">
        <v>3743807</v>
      </c>
    </row>
    <row r="181" spans="1:9">
      <c r="A181" s="438">
        <v>6</v>
      </c>
      <c r="B181" s="446">
        <v>1</v>
      </c>
      <c r="C181" s="446">
        <v>1</v>
      </c>
      <c r="D181" s="446">
        <v>61991</v>
      </c>
      <c r="E181" s="446" t="s">
        <v>1070</v>
      </c>
      <c r="F181" s="447">
        <v>11009434</v>
      </c>
      <c r="G181" s="447">
        <v>11661036</v>
      </c>
      <c r="H181" s="447">
        <v>-651602</v>
      </c>
      <c r="I181" s="439">
        <v>14108484</v>
      </c>
    </row>
    <row r="182" spans="1:9">
      <c r="A182" s="438">
        <v>6</v>
      </c>
      <c r="B182" s="446">
        <v>1</v>
      </c>
      <c r="C182" s="446">
        <v>2</v>
      </c>
      <c r="D182" s="446">
        <v>60011</v>
      </c>
      <c r="E182" s="446" t="s">
        <v>1054</v>
      </c>
      <c r="F182" s="447">
        <v>146467754</v>
      </c>
      <c r="G182" s="447">
        <v>130665414</v>
      </c>
      <c r="H182" s="447">
        <v>15802340</v>
      </c>
      <c r="I182" s="439">
        <v>77858448</v>
      </c>
    </row>
    <row r="183" spans="1:9">
      <c r="A183" s="438">
        <v>6</v>
      </c>
      <c r="B183" s="446">
        <v>1</v>
      </c>
      <c r="C183" s="446">
        <v>2</v>
      </c>
      <c r="D183" s="446">
        <v>60021</v>
      </c>
      <c r="E183" s="446" t="s">
        <v>1055</v>
      </c>
      <c r="F183" s="447">
        <v>3192111</v>
      </c>
      <c r="G183" s="447">
        <v>2799034</v>
      </c>
      <c r="H183" s="447">
        <v>393077</v>
      </c>
      <c r="I183" s="439">
        <v>3315661</v>
      </c>
    </row>
    <row r="184" spans="1:9">
      <c r="A184" s="438">
        <v>6</v>
      </c>
      <c r="B184" s="446">
        <v>1</v>
      </c>
      <c r="C184" s="446">
        <v>2</v>
      </c>
      <c r="D184" s="446">
        <v>61011</v>
      </c>
      <c r="E184" s="446" t="s">
        <v>1056</v>
      </c>
      <c r="F184" s="447">
        <v>7316099</v>
      </c>
      <c r="G184" s="447">
        <v>7133790</v>
      </c>
      <c r="H184" s="447">
        <v>182309</v>
      </c>
      <c r="I184" s="439">
        <v>4089127</v>
      </c>
    </row>
    <row r="185" spans="1:9">
      <c r="A185" s="438">
        <v>6</v>
      </c>
      <c r="B185" s="446">
        <v>1</v>
      </c>
      <c r="C185" s="446">
        <v>2</v>
      </c>
      <c r="D185" s="446">
        <v>61012</v>
      </c>
      <c r="E185" s="446" t="s">
        <v>1057</v>
      </c>
      <c r="F185" s="447">
        <v>411715</v>
      </c>
      <c r="G185" s="447">
        <v>60118</v>
      </c>
      <c r="H185" s="447">
        <v>351597</v>
      </c>
      <c r="I185" s="439">
        <v>59205</v>
      </c>
    </row>
    <row r="186" spans="1:9">
      <c r="A186" s="438">
        <v>6</v>
      </c>
      <c r="B186" s="446">
        <v>1</v>
      </c>
      <c r="C186" s="446">
        <v>2</v>
      </c>
      <c r="D186" s="446">
        <v>61021</v>
      </c>
      <c r="E186" s="446" t="s">
        <v>1058</v>
      </c>
      <c r="F186" s="447">
        <v>3271548</v>
      </c>
      <c r="G186" s="447">
        <v>3624350</v>
      </c>
      <c r="H186" s="447">
        <v>-352802</v>
      </c>
      <c r="I186" s="439">
        <v>1601990</v>
      </c>
    </row>
    <row r="187" spans="1:9">
      <c r="A187" s="438">
        <v>6</v>
      </c>
      <c r="B187" s="446">
        <v>1</v>
      </c>
      <c r="C187" s="446">
        <v>2</v>
      </c>
      <c r="D187" s="446">
        <v>61022</v>
      </c>
      <c r="E187" s="446" t="s">
        <v>1059</v>
      </c>
      <c r="F187" s="447">
        <v>193588</v>
      </c>
      <c r="G187" s="447">
        <v>179735</v>
      </c>
      <c r="H187" s="447">
        <v>13853</v>
      </c>
      <c r="I187" s="439">
        <v>245348</v>
      </c>
    </row>
    <row r="188" spans="1:9">
      <c r="A188" s="438">
        <v>6</v>
      </c>
      <c r="B188" s="446">
        <v>1</v>
      </c>
      <c r="C188" s="446">
        <v>2</v>
      </c>
      <c r="D188" s="446">
        <v>61031</v>
      </c>
      <c r="E188" s="446" t="s">
        <v>1060</v>
      </c>
      <c r="F188" s="447">
        <v>11567622</v>
      </c>
      <c r="G188" s="447">
        <v>12387475</v>
      </c>
      <c r="H188" s="447">
        <v>-819853</v>
      </c>
      <c r="I188" s="439">
        <v>4934774</v>
      </c>
    </row>
    <row r="189" spans="1:9">
      <c r="A189" s="438">
        <v>6</v>
      </c>
      <c r="B189" s="446">
        <v>1</v>
      </c>
      <c r="C189" s="446">
        <v>2</v>
      </c>
      <c r="D189" s="446">
        <v>61034</v>
      </c>
      <c r="E189" s="446" t="s">
        <v>1063</v>
      </c>
      <c r="F189" s="447">
        <v>2200</v>
      </c>
      <c r="G189" s="447">
        <v>16800</v>
      </c>
      <c r="H189" s="447">
        <v>-14600</v>
      </c>
      <c r="I189" s="439">
        <v>21800</v>
      </c>
    </row>
    <row r="190" spans="1:9">
      <c r="A190" s="438">
        <v>6</v>
      </c>
      <c r="B190" s="446">
        <v>1</v>
      </c>
      <c r="C190" s="446">
        <v>2</v>
      </c>
      <c r="D190" s="446">
        <v>61035</v>
      </c>
      <c r="E190" s="446" t="s">
        <v>1064</v>
      </c>
      <c r="F190" s="447">
        <v>38906</v>
      </c>
      <c r="G190" s="447">
        <v>13804</v>
      </c>
      <c r="H190" s="447">
        <v>25102</v>
      </c>
      <c r="I190" s="439">
        <v>34336</v>
      </c>
    </row>
    <row r="191" spans="1:9">
      <c r="A191" s="438">
        <v>6</v>
      </c>
      <c r="B191" s="446">
        <v>1</v>
      </c>
      <c r="C191" s="446">
        <v>2</v>
      </c>
      <c r="D191" s="446">
        <v>61041</v>
      </c>
      <c r="E191" s="446" t="s">
        <v>1071</v>
      </c>
      <c r="F191" s="447">
        <v>326849</v>
      </c>
      <c r="G191" s="447">
        <v>345136</v>
      </c>
      <c r="H191" s="447">
        <v>-18287</v>
      </c>
      <c r="I191" s="439">
        <v>378266</v>
      </c>
    </row>
    <row r="192" spans="1:9">
      <c r="A192" s="438">
        <v>6</v>
      </c>
      <c r="B192" s="446">
        <v>1</v>
      </c>
      <c r="C192" s="446">
        <v>2</v>
      </c>
      <c r="D192" s="446">
        <v>61042</v>
      </c>
      <c r="E192" s="446" t="s">
        <v>1072</v>
      </c>
      <c r="F192" s="447">
        <v>23669584</v>
      </c>
      <c r="G192" s="447">
        <v>15868543</v>
      </c>
      <c r="H192" s="447">
        <v>7801041</v>
      </c>
      <c r="I192" s="439">
        <v>14775083</v>
      </c>
    </row>
    <row r="193" spans="1:9">
      <c r="A193" s="438">
        <v>6</v>
      </c>
      <c r="B193" s="446">
        <v>1</v>
      </c>
      <c r="C193" s="446">
        <v>2</v>
      </c>
      <c r="D193" s="446">
        <v>61043</v>
      </c>
      <c r="E193" s="446" t="s">
        <v>1068</v>
      </c>
      <c r="F193" s="447">
        <v>14845808</v>
      </c>
      <c r="G193" s="447">
        <v>17341527</v>
      </c>
      <c r="H193" s="447">
        <v>-2495719</v>
      </c>
      <c r="I193" s="439">
        <v>16422102</v>
      </c>
    </row>
    <row r="194" spans="1:9">
      <c r="A194" s="438">
        <v>6</v>
      </c>
      <c r="B194" s="446">
        <v>1</v>
      </c>
      <c r="C194" s="446">
        <v>2</v>
      </c>
      <c r="D194" s="446">
        <v>61991</v>
      </c>
      <c r="E194" s="446" t="s">
        <v>1070</v>
      </c>
      <c r="F194" s="447">
        <v>8160395</v>
      </c>
      <c r="G194" s="447">
        <v>11640172</v>
      </c>
      <c r="H194" s="447">
        <v>-3479777</v>
      </c>
      <c r="I194" s="439">
        <v>10122207</v>
      </c>
    </row>
    <row r="195" spans="1:9">
      <c r="A195" s="438">
        <v>6</v>
      </c>
      <c r="B195" s="446">
        <v>1</v>
      </c>
      <c r="C195" s="446">
        <v>2</v>
      </c>
      <c r="D195" s="446">
        <v>64021</v>
      </c>
      <c r="E195" s="446" t="s">
        <v>1073</v>
      </c>
      <c r="F195" s="447">
        <v>2140</v>
      </c>
      <c r="G195" s="447">
        <v>17622</v>
      </c>
      <c r="H195" s="447">
        <v>-15482</v>
      </c>
      <c r="I195" s="439">
        <v>18875</v>
      </c>
    </row>
    <row r="196" spans="1:9">
      <c r="A196" s="438">
        <v>6</v>
      </c>
      <c r="B196" s="446">
        <v>1</v>
      </c>
      <c r="C196" s="446">
        <v>3</v>
      </c>
      <c r="D196" s="446">
        <v>60011</v>
      </c>
      <c r="E196" s="446" t="s">
        <v>1054</v>
      </c>
      <c r="F196" s="447">
        <v>2537717</v>
      </c>
      <c r="G196" s="447">
        <v>3060212</v>
      </c>
      <c r="H196" s="447">
        <v>-522495</v>
      </c>
      <c r="I196" s="439">
        <v>2935311</v>
      </c>
    </row>
    <row r="197" spans="1:9">
      <c r="A197" s="438">
        <v>6</v>
      </c>
      <c r="B197" s="446">
        <v>1</v>
      </c>
      <c r="C197" s="446">
        <v>3</v>
      </c>
      <c r="D197" s="446">
        <v>60021</v>
      </c>
      <c r="E197" s="446" t="s">
        <v>1055</v>
      </c>
      <c r="F197" s="447">
        <v>5176</v>
      </c>
      <c r="G197" s="447">
        <v>3001</v>
      </c>
      <c r="H197" s="447">
        <v>2175</v>
      </c>
      <c r="I197" s="455">
        <v>6574</v>
      </c>
    </row>
    <row r="198" spans="1:9">
      <c r="A198" s="438">
        <v>6</v>
      </c>
      <c r="B198" s="446">
        <v>1</v>
      </c>
      <c r="C198" s="446">
        <v>3</v>
      </c>
      <c r="D198" s="446">
        <v>61011</v>
      </c>
      <c r="E198" s="446" t="s">
        <v>1056</v>
      </c>
      <c r="F198" s="447">
        <v>18213</v>
      </c>
      <c r="G198" s="447">
        <v>11563</v>
      </c>
      <c r="H198" s="447">
        <v>6650</v>
      </c>
      <c r="I198" s="439">
        <v>17856</v>
      </c>
    </row>
    <row r="199" spans="1:9">
      <c r="A199" s="438">
        <v>6</v>
      </c>
      <c r="B199" s="446">
        <v>1</v>
      </c>
      <c r="C199" s="446">
        <v>3</v>
      </c>
      <c r="D199" s="446">
        <v>61013</v>
      </c>
      <c r="E199" s="446" t="s">
        <v>1374</v>
      </c>
      <c r="F199" s="454"/>
      <c r="G199" s="446">
        <v>165</v>
      </c>
      <c r="H199" s="446">
        <v>-165</v>
      </c>
      <c r="I199" s="443"/>
    </row>
    <row r="200" spans="1:9">
      <c r="A200" s="438">
        <v>6</v>
      </c>
      <c r="B200" s="446">
        <v>1</v>
      </c>
      <c r="C200" s="446">
        <v>3</v>
      </c>
      <c r="D200" s="446">
        <v>61021</v>
      </c>
      <c r="E200" s="446" t="s">
        <v>1058</v>
      </c>
      <c r="F200" s="447">
        <v>7796</v>
      </c>
      <c r="G200" s="447">
        <v>4496</v>
      </c>
      <c r="H200" s="447">
        <v>3300</v>
      </c>
      <c r="I200" s="455">
        <v>6124</v>
      </c>
    </row>
    <row r="201" spans="1:9">
      <c r="A201" s="438">
        <v>6</v>
      </c>
      <c r="B201" s="446">
        <v>1</v>
      </c>
      <c r="C201" s="446">
        <v>3</v>
      </c>
      <c r="D201" s="446">
        <v>61022</v>
      </c>
      <c r="E201" s="446" t="s">
        <v>1059</v>
      </c>
      <c r="F201" s="446">
        <v>300</v>
      </c>
      <c r="G201" s="446">
        <v>575</v>
      </c>
      <c r="H201" s="446">
        <v>-275</v>
      </c>
      <c r="I201" s="440">
        <v>300</v>
      </c>
    </row>
    <row r="202" spans="1:9">
      <c r="A202" s="438">
        <v>6</v>
      </c>
      <c r="B202" s="446">
        <v>1</v>
      </c>
      <c r="C202" s="446">
        <v>3</v>
      </c>
      <c r="D202" s="446">
        <v>61031</v>
      </c>
      <c r="E202" s="446" t="s">
        <v>1060</v>
      </c>
      <c r="F202" s="447">
        <v>1210</v>
      </c>
      <c r="G202" s="446">
        <v>459</v>
      </c>
      <c r="H202" s="446">
        <v>751</v>
      </c>
      <c r="I202" s="440">
        <v>349</v>
      </c>
    </row>
    <row r="203" spans="1:9">
      <c r="A203" s="438">
        <v>6</v>
      </c>
      <c r="B203" s="446">
        <v>1</v>
      </c>
      <c r="C203" s="446">
        <v>3</v>
      </c>
      <c r="D203" s="446">
        <v>61991</v>
      </c>
      <c r="E203" s="446" t="s">
        <v>1070</v>
      </c>
      <c r="F203" s="454"/>
      <c r="G203" s="447">
        <v>3510</v>
      </c>
      <c r="H203" s="447">
        <v>-3510</v>
      </c>
      <c r="I203" s="455">
        <v>3400</v>
      </c>
    </row>
    <row r="204" spans="1:9">
      <c r="A204" s="438">
        <v>6</v>
      </c>
      <c r="B204" s="446">
        <v>1</v>
      </c>
      <c r="C204" s="446">
        <v>4</v>
      </c>
      <c r="D204" s="446">
        <v>60011</v>
      </c>
      <c r="E204" s="446" t="s">
        <v>1054</v>
      </c>
      <c r="F204" s="447">
        <v>39196</v>
      </c>
      <c r="G204" s="447">
        <v>8229</v>
      </c>
      <c r="H204" s="447">
        <v>30967</v>
      </c>
      <c r="I204" s="439">
        <v>19594</v>
      </c>
    </row>
    <row r="205" spans="1:9">
      <c r="A205" s="438">
        <v>6</v>
      </c>
      <c r="B205" s="446">
        <v>1</v>
      </c>
      <c r="C205" s="446">
        <v>4</v>
      </c>
      <c r="D205" s="446">
        <v>60021</v>
      </c>
      <c r="E205" s="446" t="s">
        <v>1055</v>
      </c>
      <c r="F205" s="447">
        <v>2067</v>
      </c>
      <c r="G205" s="454"/>
      <c r="H205" s="447">
        <v>2067</v>
      </c>
      <c r="I205" s="440">
        <v>693</v>
      </c>
    </row>
    <row r="206" spans="1:9">
      <c r="A206" s="438">
        <v>6</v>
      </c>
      <c r="B206" s="452">
        <v>1</v>
      </c>
      <c r="C206" s="452">
        <v>4</v>
      </c>
      <c r="D206" s="452">
        <v>61011</v>
      </c>
      <c r="E206" s="452" t="s">
        <v>1056</v>
      </c>
      <c r="F206" s="439">
        <v>3993</v>
      </c>
      <c r="G206" s="456"/>
      <c r="H206" s="453">
        <v>3993</v>
      </c>
      <c r="I206" s="439">
        <v>1907</v>
      </c>
    </row>
    <row r="207" spans="1:9">
      <c r="A207" s="438">
        <v>6</v>
      </c>
      <c r="B207" s="446">
        <v>1</v>
      </c>
      <c r="C207" s="446">
        <v>4</v>
      </c>
      <c r="D207" s="446">
        <v>61021</v>
      </c>
      <c r="E207" s="446" t="s">
        <v>1058</v>
      </c>
      <c r="F207" s="439">
        <v>1382</v>
      </c>
      <c r="G207" s="454"/>
      <c r="H207" s="447">
        <v>1382</v>
      </c>
      <c r="I207" s="440">
        <v>693</v>
      </c>
    </row>
    <row r="208" spans="1:9">
      <c r="A208" s="438">
        <v>6</v>
      </c>
      <c r="B208" s="446">
        <v>1</v>
      </c>
      <c r="C208" s="446">
        <v>5</v>
      </c>
      <c r="D208" s="446">
        <v>61051</v>
      </c>
      <c r="E208" s="446" t="s">
        <v>1074</v>
      </c>
      <c r="F208" s="439">
        <v>103491</v>
      </c>
      <c r="G208" s="447">
        <v>66547</v>
      </c>
      <c r="H208" s="447">
        <v>36944</v>
      </c>
      <c r="I208" s="439">
        <v>126184</v>
      </c>
    </row>
    <row r="209" spans="1:9">
      <c r="A209" s="438">
        <v>6</v>
      </c>
      <c r="B209" s="446">
        <v>1</v>
      </c>
      <c r="C209" s="446">
        <v>5</v>
      </c>
      <c r="D209" s="446">
        <v>61052</v>
      </c>
      <c r="E209" s="446" t="s">
        <v>1075</v>
      </c>
      <c r="F209" s="439">
        <v>2950</v>
      </c>
      <c r="G209" s="454"/>
      <c r="H209" s="447">
        <v>2950</v>
      </c>
      <c r="I209" s="443"/>
    </row>
    <row r="210" spans="1:9">
      <c r="A210" s="438">
        <v>6</v>
      </c>
      <c r="B210" s="446">
        <v>1</v>
      </c>
      <c r="C210" s="446">
        <v>5</v>
      </c>
      <c r="D210" s="446">
        <v>62011</v>
      </c>
      <c r="E210" s="446" t="s">
        <v>1076</v>
      </c>
      <c r="F210" s="439">
        <v>6938613</v>
      </c>
      <c r="G210" s="447">
        <v>7464386</v>
      </c>
      <c r="H210" s="447">
        <v>-525773</v>
      </c>
      <c r="I210" s="439">
        <v>9262210</v>
      </c>
    </row>
    <row r="211" spans="1:9">
      <c r="A211" s="438">
        <v>6</v>
      </c>
      <c r="B211" s="446">
        <v>1</v>
      </c>
      <c r="C211" s="446">
        <v>5</v>
      </c>
      <c r="D211" s="446">
        <v>62012</v>
      </c>
      <c r="E211" s="446" t="s">
        <v>1077</v>
      </c>
      <c r="F211" s="439">
        <v>20550</v>
      </c>
      <c r="G211" s="446">
        <v>580</v>
      </c>
      <c r="H211" s="447">
        <v>19970</v>
      </c>
      <c r="I211" s="440">
        <v>36</v>
      </c>
    </row>
    <row r="212" spans="1:9">
      <c r="A212" s="438">
        <v>6</v>
      </c>
      <c r="B212" s="446">
        <v>1</v>
      </c>
      <c r="C212" s="446">
        <v>5</v>
      </c>
      <c r="D212" s="446">
        <v>62014</v>
      </c>
      <c r="E212" s="446" t="s">
        <v>1078</v>
      </c>
      <c r="F212" s="439">
        <v>14242</v>
      </c>
      <c r="G212" s="447">
        <v>4095</v>
      </c>
      <c r="H212" s="447">
        <v>10147</v>
      </c>
      <c r="I212" s="439">
        <v>4180</v>
      </c>
    </row>
    <row r="213" spans="1:9">
      <c r="A213" s="438">
        <v>6</v>
      </c>
      <c r="B213" s="446">
        <v>1</v>
      </c>
      <c r="C213" s="446">
        <v>5</v>
      </c>
      <c r="D213" s="446">
        <v>62024</v>
      </c>
      <c r="E213" s="446" t="s">
        <v>1079</v>
      </c>
      <c r="F213" s="439">
        <v>115726</v>
      </c>
      <c r="G213" s="447">
        <v>118293</v>
      </c>
      <c r="H213" s="447">
        <v>-2567</v>
      </c>
      <c r="I213" s="439">
        <v>68242</v>
      </c>
    </row>
    <row r="214" spans="1:9">
      <c r="A214" s="438">
        <v>6</v>
      </c>
      <c r="B214" s="446">
        <v>1</v>
      </c>
      <c r="C214" s="446">
        <v>5</v>
      </c>
      <c r="D214" s="446">
        <v>74021</v>
      </c>
      <c r="E214" s="446" t="s">
        <v>1080</v>
      </c>
      <c r="F214" s="439">
        <v>12100</v>
      </c>
      <c r="G214" s="447">
        <v>12145</v>
      </c>
      <c r="H214" s="446">
        <v>-45</v>
      </c>
      <c r="I214" s="439">
        <v>12118</v>
      </c>
    </row>
    <row r="215" spans="1:9">
      <c r="A215" s="438">
        <v>6</v>
      </c>
      <c r="B215" s="446">
        <v>1</v>
      </c>
      <c r="C215" s="446">
        <v>5</v>
      </c>
      <c r="D215" s="446">
        <v>74022</v>
      </c>
      <c r="E215" s="446" t="s">
        <v>1081</v>
      </c>
      <c r="F215" s="443"/>
      <c r="G215" s="454"/>
      <c r="H215" s="446">
        <v>0</v>
      </c>
      <c r="I215" s="439">
        <v>14515</v>
      </c>
    </row>
    <row r="216" spans="1:9">
      <c r="A216" s="438">
        <v>6</v>
      </c>
      <c r="B216" s="446">
        <v>1</v>
      </c>
      <c r="C216" s="446">
        <v>6</v>
      </c>
      <c r="D216" s="446">
        <v>61051</v>
      </c>
      <c r="E216" s="446" t="s">
        <v>1074</v>
      </c>
      <c r="F216" s="439">
        <v>10072910</v>
      </c>
      <c r="G216" s="447">
        <v>10878161</v>
      </c>
      <c r="H216" s="447">
        <v>-805251</v>
      </c>
      <c r="I216" s="439">
        <v>12161086</v>
      </c>
    </row>
    <row r="217" spans="1:9">
      <c r="A217" s="438">
        <v>6</v>
      </c>
      <c r="B217" s="446">
        <v>1</v>
      </c>
      <c r="C217" s="446">
        <v>6</v>
      </c>
      <c r="D217" s="446">
        <v>61052</v>
      </c>
      <c r="E217" s="446" t="s">
        <v>1075</v>
      </c>
      <c r="F217" s="443"/>
      <c r="G217" s="454"/>
      <c r="H217" s="446">
        <v>0</v>
      </c>
      <c r="I217" s="439">
        <v>1200</v>
      </c>
    </row>
    <row r="218" spans="1:9">
      <c r="A218" s="438">
        <v>6</v>
      </c>
      <c r="B218" s="446">
        <v>1</v>
      </c>
      <c r="C218" s="446">
        <v>6</v>
      </c>
      <c r="D218" s="446">
        <v>61059</v>
      </c>
      <c r="E218" s="446" t="s">
        <v>1082</v>
      </c>
      <c r="F218" s="439">
        <v>185032</v>
      </c>
      <c r="G218" s="447">
        <v>192142</v>
      </c>
      <c r="H218" s="447">
        <v>-7110</v>
      </c>
      <c r="I218" s="439">
        <v>215622</v>
      </c>
    </row>
    <row r="219" spans="1:9">
      <c r="A219" s="438">
        <v>6</v>
      </c>
      <c r="B219" s="446">
        <v>1</v>
      </c>
      <c r="C219" s="446">
        <v>6</v>
      </c>
      <c r="D219" s="446">
        <v>62011</v>
      </c>
      <c r="E219" s="446" t="s">
        <v>1076</v>
      </c>
      <c r="F219" s="439">
        <v>8040117</v>
      </c>
      <c r="G219" s="447">
        <v>7838801</v>
      </c>
      <c r="H219" s="447">
        <v>201316</v>
      </c>
      <c r="I219" s="439">
        <v>8145482</v>
      </c>
    </row>
    <row r="220" spans="1:9">
      <c r="A220" s="438">
        <v>6</v>
      </c>
      <c r="B220" s="446">
        <v>1</v>
      </c>
      <c r="C220" s="446">
        <v>6</v>
      </c>
      <c r="D220" s="446">
        <v>62012</v>
      </c>
      <c r="E220" s="446" t="s">
        <v>1077</v>
      </c>
      <c r="F220" s="438">
        <v>914</v>
      </c>
      <c r="G220" s="454"/>
      <c r="H220" s="446">
        <v>914</v>
      </c>
      <c r="I220" s="443"/>
    </row>
    <row r="221" spans="1:9">
      <c r="A221" s="438">
        <v>6</v>
      </c>
      <c r="B221" s="446">
        <v>1</v>
      </c>
      <c r="C221" s="446">
        <v>6</v>
      </c>
      <c r="D221" s="446">
        <v>62014</v>
      </c>
      <c r="E221" s="446" t="s">
        <v>1078</v>
      </c>
      <c r="F221" s="438">
        <v>893</v>
      </c>
      <c r="G221" s="446">
        <v>150</v>
      </c>
      <c r="H221" s="446">
        <v>743</v>
      </c>
      <c r="I221" s="443"/>
    </row>
    <row r="222" spans="1:9">
      <c r="A222" s="438">
        <v>6</v>
      </c>
      <c r="B222" s="446">
        <v>1</v>
      </c>
      <c r="C222" s="446">
        <v>6</v>
      </c>
      <c r="D222" s="446">
        <v>62024</v>
      </c>
      <c r="E222" s="446" t="s">
        <v>1079</v>
      </c>
      <c r="F222" s="439">
        <v>38917</v>
      </c>
      <c r="G222" s="447">
        <v>35368</v>
      </c>
      <c r="H222" s="447">
        <v>3549</v>
      </c>
      <c r="I222" s="439">
        <v>34658</v>
      </c>
    </row>
    <row r="223" spans="1:9">
      <c r="A223" s="438">
        <v>6</v>
      </c>
      <c r="B223" s="446">
        <v>1</v>
      </c>
      <c r="C223" s="446">
        <v>6</v>
      </c>
      <c r="D223" s="446">
        <v>64021</v>
      </c>
      <c r="E223" s="446" t="s">
        <v>1073</v>
      </c>
      <c r="F223" s="439">
        <v>4247654</v>
      </c>
      <c r="G223" s="447">
        <v>4634602</v>
      </c>
      <c r="H223" s="447">
        <v>-386948</v>
      </c>
      <c r="I223" s="439">
        <v>5047424</v>
      </c>
    </row>
    <row r="224" spans="1:9">
      <c r="A224" s="438">
        <v>6</v>
      </c>
      <c r="B224" s="446">
        <v>1</v>
      </c>
      <c r="C224" s="446">
        <v>6</v>
      </c>
      <c r="D224" s="446">
        <v>64022</v>
      </c>
      <c r="E224" s="446" t="s">
        <v>1083</v>
      </c>
      <c r="F224" s="438">
        <v>180</v>
      </c>
      <c r="G224" s="454"/>
      <c r="H224" s="446">
        <v>180</v>
      </c>
      <c r="I224" s="440">
        <v>190</v>
      </c>
    </row>
    <row r="225" spans="1:9">
      <c r="A225" s="438">
        <v>6</v>
      </c>
      <c r="B225" s="446">
        <v>1</v>
      </c>
      <c r="C225" s="446">
        <v>6</v>
      </c>
      <c r="D225" s="446">
        <v>74021</v>
      </c>
      <c r="E225" s="446" t="s">
        <v>1080</v>
      </c>
      <c r="F225" s="439">
        <v>5478</v>
      </c>
      <c r="G225" s="447">
        <v>1646</v>
      </c>
      <c r="H225" s="447">
        <v>3832</v>
      </c>
      <c r="I225" s="439">
        <v>10518</v>
      </c>
    </row>
    <row r="226" spans="1:9">
      <c r="A226" s="438">
        <v>6</v>
      </c>
      <c r="B226" s="446">
        <v>1</v>
      </c>
      <c r="C226" s="446">
        <v>7</v>
      </c>
      <c r="D226" s="446">
        <v>61018</v>
      </c>
      <c r="E226" s="446" t="s">
        <v>1377</v>
      </c>
      <c r="F226" s="443"/>
      <c r="G226" s="447">
        <v>5200</v>
      </c>
      <c r="H226" s="447">
        <v>-5200</v>
      </c>
      <c r="I226" s="443"/>
    </row>
    <row r="227" spans="1:9">
      <c r="A227" s="438">
        <v>6</v>
      </c>
      <c r="B227" s="446">
        <v>1</v>
      </c>
      <c r="C227" s="446">
        <v>7</v>
      </c>
      <c r="D227" s="446">
        <v>63011</v>
      </c>
      <c r="E227" s="446" t="s">
        <v>1084</v>
      </c>
      <c r="F227" s="439">
        <v>78036585</v>
      </c>
      <c r="G227" s="447">
        <v>79443813</v>
      </c>
      <c r="H227" s="447">
        <v>-1407228</v>
      </c>
      <c r="I227" s="439">
        <v>79271352</v>
      </c>
    </row>
    <row r="228" spans="1:9">
      <c r="A228" s="438">
        <v>6</v>
      </c>
      <c r="B228" s="446">
        <v>1</v>
      </c>
      <c r="C228" s="446">
        <v>7</v>
      </c>
      <c r="D228" s="446">
        <v>63012</v>
      </c>
      <c r="E228" s="446" t="s">
        <v>1085</v>
      </c>
      <c r="F228" s="439">
        <v>58745000</v>
      </c>
      <c r="G228" s="447">
        <v>57706487</v>
      </c>
      <c r="H228" s="447">
        <v>1038513</v>
      </c>
      <c r="I228" s="439">
        <v>56700811</v>
      </c>
    </row>
    <row r="229" spans="1:9">
      <c r="A229" s="438">
        <v>6</v>
      </c>
      <c r="B229" s="446">
        <v>1</v>
      </c>
      <c r="C229" s="446">
        <v>7</v>
      </c>
      <c r="D229" s="446">
        <v>63013</v>
      </c>
      <c r="E229" s="446" t="s">
        <v>1086</v>
      </c>
      <c r="F229" s="439">
        <v>7200000</v>
      </c>
      <c r="G229" s="447">
        <v>7181405</v>
      </c>
      <c r="H229" s="447">
        <v>18595</v>
      </c>
      <c r="I229" s="439">
        <v>6738839</v>
      </c>
    </row>
    <row r="230" spans="1:9">
      <c r="A230" s="438">
        <v>6</v>
      </c>
      <c r="B230" s="446">
        <v>1</v>
      </c>
      <c r="C230" s="446">
        <v>7</v>
      </c>
      <c r="D230" s="446">
        <v>63014</v>
      </c>
      <c r="E230" s="446" t="s">
        <v>1087</v>
      </c>
      <c r="F230" s="439">
        <v>8327199</v>
      </c>
      <c r="G230" s="447">
        <v>8549067</v>
      </c>
      <c r="H230" s="447">
        <v>-221868</v>
      </c>
      <c r="I230" s="439">
        <v>8706551</v>
      </c>
    </row>
    <row r="231" spans="1:9">
      <c r="A231" s="438">
        <v>6</v>
      </c>
      <c r="B231" s="446">
        <v>1</v>
      </c>
      <c r="C231" s="446">
        <v>7</v>
      </c>
      <c r="D231" s="446">
        <v>63015</v>
      </c>
      <c r="E231" s="446" t="s">
        <v>1088</v>
      </c>
      <c r="F231" s="439">
        <v>6049611</v>
      </c>
      <c r="G231" s="447">
        <v>3863466</v>
      </c>
      <c r="H231" s="447">
        <v>2186145</v>
      </c>
      <c r="I231" s="439">
        <v>3524493</v>
      </c>
    </row>
    <row r="232" spans="1:9">
      <c r="A232" s="438">
        <v>6</v>
      </c>
      <c r="B232" s="446">
        <v>1</v>
      </c>
      <c r="C232" s="446">
        <v>7</v>
      </c>
      <c r="D232" s="446">
        <v>75031</v>
      </c>
      <c r="E232" s="446" t="s">
        <v>1089</v>
      </c>
      <c r="F232" s="439">
        <v>6954864</v>
      </c>
      <c r="G232" s="447">
        <v>6147728</v>
      </c>
      <c r="H232" s="447">
        <v>807136</v>
      </c>
      <c r="I232" s="439">
        <v>7177923</v>
      </c>
    </row>
    <row r="233" spans="1:9">
      <c r="A233" s="438">
        <v>6</v>
      </c>
      <c r="B233" s="446">
        <v>1</v>
      </c>
      <c r="C233" s="446">
        <v>7</v>
      </c>
      <c r="D233" s="446">
        <v>75033</v>
      </c>
      <c r="E233" s="446" t="s">
        <v>1090</v>
      </c>
      <c r="F233" s="439">
        <v>10657274</v>
      </c>
      <c r="G233" s="447">
        <v>15517366</v>
      </c>
      <c r="H233" s="447">
        <v>-4860092</v>
      </c>
      <c r="I233" s="439">
        <v>19519860</v>
      </c>
    </row>
    <row r="234" spans="1:9">
      <c r="A234" s="438">
        <v>6</v>
      </c>
      <c r="B234" s="446">
        <v>1</v>
      </c>
      <c r="C234" s="446">
        <v>8</v>
      </c>
      <c r="D234" s="446">
        <v>65041</v>
      </c>
      <c r="E234" s="446" t="s">
        <v>1091</v>
      </c>
      <c r="F234" s="439">
        <v>1007557</v>
      </c>
      <c r="G234" s="447">
        <v>934761</v>
      </c>
      <c r="H234" s="447">
        <v>72796</v>
      </c>
      <c r="I234" s="439">
        <v>803731</v>
      </c>
    </row>
    <row r="235" spans="1:9">
      <c r="A235" s="438">
        <v>6</v>
      </c>
      <c r="B235" s="446">
        <v>1</v>
      </c>
      <c r="C235" s="446">
        <v>8</v>
      </c>
      <c r="D235" s="446">
        <v>65042</v>
      </c>
      <c r="E235" s="446" t="s">
        <v>1092</v>
      </c>
      <c r="F235" s="439">
        <v>3654083</v>
      </c>
      <c r="G235" s="447">
        <v>3722292</v>
      </c>
      <c r="H235" s="447">
        <v>-68209</v>
      </c>
      <c r="I235" s="439">
        <v>3891843</v>
      </c>
    </row>
    <row r="236" spans="1:9">
      <c r="A236" s="438">
        <v>6</v>
      </c>
      <c r="B236" s="446">
        <v>2</v>
      </c>
      <c r="C236" s="446">
        <v>1</v>
      </c>
      <c r="D236" s="446">
        <v>62021</v>
      </c>
      <c r="E236" s="446" t="s">
        <v>1093</v>
      </c>
      <c r="F236" s="439">
        <v>840679</v>
      </c>
      <c r="G236" s="447">
        <v>972925</v>
      </c>
      <c r="H236" s="447">
        <v>-132246</v>
      </c>
      <c r="I236" s="439">
        <v>934821</v>
      </c>
    </row>
    <row r="237" spans="1:9">
      <c r="A237" s="438">
        <v>6</v>
      </c>
      <c r="B237" s="446">
        <v>2</v>
      </c>
      <c r="C237" s="446">
        <v>1</v>
      </c>
      <c r="D237" s="446">
        <v>62022</v>
      </c>
      <c r="E237" s="446" t="s">
        <v>1094</v>
      </c>
      <c r="F237" s="439">
        <v>8768527</v>
      </c>
      <c r="G237" s="447">
        <v>10042496</v>
      </c>
      <c r="H237" s="447">
        <v>-1273969</v>
      </c>
      <c r="I237" s="439">
        <v>11672476</v>
      </c>
    </row>
    <row r="238" spans="1:9">
      <c r="A238" s="438">
        <v>6</v>
      </c>
      <c r="B238" s="446">
        <v>2</v>
      </c>
      <c r="C238" s="446">
        <v>1</v>
      </c>
      <c r="D238" s="446">
        <v>62023</v>
      </c>
      <c r="E238" s="446" t="s">
        <v>1095</v>
      </c>
      <c r="F238" s="439">
        <v>96800</v>
      </c>
      <c r="G238" s="447">
        <v>69260</v>
      </c>
      <c r="H238" s="447">
        <v>27540</v>
      </c>
      <c r="I238" s="439">
        <v>146314</v>
      </c>
    </row>
    <row r="239" spans="1:9">
      <c r="A239" s="438">
        <v>6</v>
      </c>
      <c r="B239" s="446">
        <v>2</v>
      </c>
      <c r="C239" s="446">
        <v>1</v>
      </c>
      <c r="D239" s="446">
        <v>62031</v>
      </c>
      <c r="E239" s="446" t="s">
        <v>1096</v>
      </c>
      <c r="F239" s="439">
        <v>1969453</v>
      </c>
      <c r="G239" s="447">
        <v>2051811</v>
      </c>
      <c r="H239" s="447">
        <v>-82358</v>
      </c>
      <c r="I239" s="439">
        <v>1995027</v>
      </c>
    </row>
    <row r="240" spans="1:9">
      <c r="A240" s="438">
        <v>6</v>
      </c>
      <c r="B240" s="446">
        <v>2</v>
      </c>
      <c r="C240" s="446">
        <v>1</v>
      </c>
      <c r="D240" s="446">
        <v>62041</v>
      </c>
      <c r="E240" s="446" t="s">
        <v>1097</v>
      </c>
      <c r="F240" s="439">
        <v>23000</v>
      </c>
      <c r="G240" s="447">
        <v>80083</v>
      </c>
      <c r="H240" s="447">
        <v>-57083</v>
      </c>
      <c r="I240" s="439">
        <v>20524</v>
      </c>
    </row>
    <row r="241" spans="1:9">
      <c r="A241" s="438">
        <v>6</v>
      </c>
      <c r="B241" s="446">
        <v>2</v>
      </c>
      <c r="C241" s="446">
        <v>1</v>
      </c>
      <c r="D241" s="446">
        <v>62042</v>
      </c>
      <c r="E241" s="446" t="s">
        <v>1098</v>
      </c>
      <c r="F241" s="439">
        <v>1010180</v>
      </c>
      <c r="G241" s="447">
        <v>496788</v>
      </c>
      <c r="H241" s="447">
        <v>513392</v>
      </c>
      <c r="I241" s="439">
        <v>907532</v>
      </c>
    </row>
    <row r="242" spans="1:9">
      <c r="A242" s="438">
        <v>6</v>
      </c>
      <c r="B242" s="446">
        <v>2</v>
      </c>
      <c r="C242" s="446">
        <v>1</v>
      </c>
      <c r="D242" s="446">
        <v>68021</v>
      </c>
      <c r="E242" s="446" t="s">
        <v>1099</v>
      </c>
      <c r="F242" s="439">
        <v>4147203</v>
      </c>
      <c r="G242" s="447">
        <v>2836366</v>
      </c>
      <c r="H242" s="447">
        <v>1310837</v>
      </c>
      <c r="I242" s="439">
        <v>3732131</v>
      </c>
    </row>
    <row r="243" spans="1:9">
      <c r="A243" s="438">
        <v>6</v>
      </c>
      <c r="B243" s="446">
        <v>2</v>
      </c>
      <c r="C243" s="446">
        <v>2</v>
      </c>
      <c r="D243" s="446">
        <v>66011</v>
      </c>
      <c r="E243" s="446" t="s">
        <v>1100</v>
      </c>
      <c r="F243" s="439">
        <v>8477187</v>
      </c>
      <c r="G243" s="447">
        <v>7291064</v>
      </c>
      <c r="H243" s="447">
        <v>1186123</v>
      </c>
      <c r="I243" s="439">
        <v>8276759</v>
      </c>
    </row>
    <row r="244" spans="1:9">
      <c r="A244" s="438">
        <v>6</v>
      </c>
      <c r="B244" s="446">
        <v>2</v>
      </c>
      <c r="C244" s="446">
        <v>2</v>
      </c>
      <c r="D244" s="446">
        <v>66021</v>
      </c>
      <c r="E244" s="446" t="s">
        <v>1101</v>
      </c>
      <c r="F244" s="443"/>
      <c r="G244" s="447">
        <v>30870</v>
      </c>
      <c r="H244" s="447">
        <v>-30870</v>
      </c>
      <c r="I244" s="439">
        <v>7369</v>
      </c>
    </row>
    <row r="245" spans="1:9">
      <c r="A245" s="438">
        <v>6</v>
      </c>
      <c r="B245" s="446">
        <v>2</v>
      </c>
      <c r="C245" s="446">
        <v>2</v>
      </c>
      <c r="D245" s="446">
        <v>66031</v>
      </c>
      <c r="E245" s="446" t="s">
        <v>1102</v>
      </c>
      <c r="F245" s="439">
        <v>16077</v>
      </c>
      <c r="G245" s="447">
        <v>1320</v>
      </c>
      <c r="H245" s="447">
        <v>14757</v>
      </c>
      <c r="I245" s="439">
        <v>2106</v>
      </c>
    </row>
    <row r="246" spans="1:9">
      <c r="A246" s="438">
        <v>6</v>
      </c>
      <c r="B246" s="446">
        <v>2</v>
      </c>
      <c r="C246" s="446">
        <v>2</v>
      </c>
      <c r="D246" s="446">
        <v>66032</v>
      </c>
      <c r="E246" s="446" t="s">
        <v>1103</v>
      </c>
      <c r="F246" s="439">
        <v>48900</v>
      </c>
      <c r="G246" s="447">
        <v>18753</v>
      </c>
      <c r="H246" s="447">
        <v>30147</v>
      </c>
      <c r="I246" s="439">
        <v>39749</v>
      </c>
    </row>
    <row r="247" spans="1:9">
      <c r="A247" s="438">
        <v>6</v>
      </c>
      <c r="B247" s="446">
        <v>2</v>
      </c>
      <c r="C247" s="446">
        <v>2</v>
      </c>
      <c r="D247" s="446">
        <v>66033</v>
      </c>
      <c r="E247" s="446" t="s">
        <v>1104</v>
      </c>
      <c r="F247" s="439">
        <v>22535</v>
      </c>
      <c r="G247" s="447">
        <v>31864</v>
      </c>
      <c r="H247" s="447">
        <v>-9329</v>
      </c>
      <c r="I247" s="439">
        <v>17375</v>
      </c>
    </row>
    <row r="248" spans="1:9">
      <c r="A248" s="438">
        <v>6</v>
      </c>
      <c r="B248" s="446">
        <v>2</v>
      </c>
      <c r="C248" s="446">
        <v>2</v>
      </c>
      <c r="D248" s="446">
        <v>66034</v>
      </c>
      <c r="E248" s="446" t="s">
        <v>1105</v>
      </c>
      <c r="F248" s="439">
        <v>368251</v>
      </c>
      <c r="G248" s="447">
        <v>953839</v>
      </c>
      <c r="H248" s="447">
        <v>-585588</v>
      </c>
      <c r="I248" s="439">
        <v>231940</v>
      </c>
    </row>
    <row r="249" spans="1:9">
      <c r="A249" s="438">
        <v>6</v>
      </c>
      <c r="B249" s="446">
        <v>2</v>
      </c>
      <c r="C249" s="446">
        <v>2</v>
      </c>
      <c r="D249" s="446">
        <v>66041</v>
      </c>
      <c r="E249" s="446" t="s">
        <v>1106</v>
      </c>
      <c r="F249" s="439">
        <v>250272</v>
      </c>
      <c r="G249" s="447">
        <v>739884</v>
      </c>
      <c r="H249" s="447">
        <v>-489612</v>
      </c>
      <c r="I249" s="439">
        <v>977735</v>
      </c>
    </row>
    <row r="250" spans="1:9">
      <c r="A250" s="438">
        <v>6</v>
      </c>
      <c r="B250" s="452">
        <v>2</v>
      </c>
      <c r="C250" s="452">
        <v>2</v>
      </c>
      <c r="D250" s="452">
        <v>66042</v>
      </c>
      <c r="E250" s="452" t="s">
        <v>1107</v>
      </c>
      <c r="F250" s="439">
        <v>124691</v>
      </c>
      <c r="G250" s="453">
        <v>223066</v>
      </c>
      <c r="H250" s="453">
        <v>-98375</v>
      </c>
      <c r="I250" s="439">
        <v>156443</v>
      </c>
    </row>
    <row r="251" spans="1:9">
      <c r="A251" s="438">
        <v>6</v>
      </c>
      <c r="B251" s="446">
        <v>2</v>
      </c>
      <c r="C251" s="446">
        <v>2</v>
      </c>
      <c r="D251" s="446">
        <v>66043</v>
      </c>
      <c r="E251" s="446" t="s">
        <v>1108</v>
      </c>
      <c r="F251" s="439">
        <v>691469</v>
      </c>
      <c r="G251" s="447">
        <v>778565</v>
      </c>
      <c r="H251" s="447">
        <v>-87096</v>
      </c>
      <c r="I251" s="439">
        <v>552853</v>
      </c>
    </row>
    <row r="252" spans="1:9">
      <c r="A252" s="438">
        <v>6</v>
      </c>
      <c r="B252" s="446">
        <v>2</v>
      </c>
      <c r="C252" s="446">
        <v>2</v>
      </c>
      <c r="D252" s="446">
        <v>66044</v>
      </c>
      <c r="E252" s="446" t="s">
        <v>1109</v>
      </c>
      <c r="F252" s="439">
        <v>399699</v>
      </c>
      <c r="G252" s="447">
        <v>381092</v>
      </c>
      <c r="H252" s="447">
        <v>18607</v>
      </c>
      <c r="I252" s="439">
        <v>486214</v>
      </c>
    </row>
    <row r="253" spans="1:9">
      <c r="A253" s="438">
        <v>6</v>
      </c>
      <c r="B253" s="446">
        <v>2</v>
      </c>
      <c r="C253" s="446">
        <v>2</v>
      </c>
      <c r="D253" s="446">
        <v>66045</v>
      </c>
      <c r="E253" s="446" t="s">
        <v>1110</v>
      </c>
      <c r="F253" s="439">
        <v>178520</v>
      </c>
      <c r="G253" s="447">
        <v>130746</v>
      </c>
      <c r="H253" s="447">
        <v>47774</v>
      </c>
      <c r="I253" s="439">
        <v>127279</v>
      </c>
    </row>
    <row r="254" spans="1:9">
      <c r="A254" s="438">
        <v>6</v>
      </c>
      <c r="B254" s="446">
        <v>2</v>
      </c>
      <c r="C254" s="446">
        <v>2</v>
      </c>
      <c r="D254" s="446">
        <v>66046</v>
      </c>
      <c r="E254" s="446" t="s">
        <v>1111</v>
      </c>
      <c r="F254" s="439">
        <v>67730</v>
      </c>
      <c r="G254" s="447">
        <v>90930</v>
      </c>
      <c r="H254" s="447">
        <v>-23200</v>
      </c>
      <c r="I254" s="439">
        <v>32765</v>
      </c>
    </row>
    <row r="255" spans="1:9">
      <c r="A255" s="438">
        <v>6</v>
      </c>
      <c r="B255" s="446">
        <v>2</v>
      </c>
      <c r="C255" s="446">
        <v>2</v>
      </c>
      <c r="D255" s="446">
        <v>66047</v>
      </c>
      <c r="E255" s="446" t="s">
        <v>1112</v>
      </c>
      <c r="F255" s="439">
        <v>69356</v>
      </c>
      <c r="G255" s="447">
        <v>77975</v>
      </c>
      <c r="H255" s="447">
        <v>-8619</v>
      </c>
      <c r="I255" s="439">
        <v>104338</v>
      </c>
    </row>
    <row r="256" spans="1:9">
      <c r="A256" s="438">
        <v>6</v>
      </c>
      <c r="B256" s="446">
        <v>2</v>
      </c>
      <c r="C256" s="446">
        <v>2</v>
      </c>
      <c r="D256" s="446">
        <v>66048</v>
      </c>
      <c r="E256" s="446" t="s">
        <v>1113</v>
      </c>
      <c r="F256" s="439">
        <v>946342</v>
      </c>
      <c r="G256" s="447">
        <v>1096420</v>
      </c>
      <c r="H256" s="447">
        <v>-150078</v>
      </c>
      <c r="I256" s="439">
        <v>789176</v>
      </c>
    </row>
    <row r="257" spans="1:9">
      <c r="A257" s="438">
        <v>6</v>
      </c>
      <c r="B257" s="446">
        <v>2</v>
      </c>
      <c r="C257" s="446">
        <v>2</v>
      </c>
      <c r="D257" s="446">
        <v>66049</v>
      </c>
      <c r="E257" s="446" t="s">
        <v>1114</v>
      </c>
      <c r="F257" s="439">
        <v>7680</v>
      </c>
      <c r="G257" s="447">
        <v>4830</v>
      </c>
      <c r="H257" s="447">
        <v>2850</v>
      </c>
      <c r="I257" s="439">
        <v>4736</v>
      </c>
    </row>
    <row r="258" spans="1:9">
      <c r="A258" s="438">
        <v>6</v>
      </c>
      <c r="B258" s="446">
        <v>2</v>
      </c>
      <c r="C258" s="446">
        <v>2</v>
      </c>
      <c r="D258" s="446">
        <v>67011</v>
      </c>
      <c r="E258" s="446" t="s">
        <v>1115</v>
      </c>
      <c r="F258" s="439">
        <v>219872</v>
      </c>
      <c r="G258" s="447">
        <v>224367</v>
      </c>
      <c r="H258" s="447">
        <v>-4495</v>
      </c>
      <c r="I258" s="439">
        <v>194584</v>
      </c>
    </row>
    <row r="259" spans="1:9">
      <c r="A259" s="438">
        <v>6</v>
      </c>
      <c r="B259" s="446">
        <v>2</v>
      </c>
      <c r="C259" s="446">
        <v>3</v>
      </c>
      <c r="D259" s="446">
        <v>69011</v>
      </c>
      <c r="E259" s="446" t="s">
        <v>1116</v>
      </c>
      <c r="F259" s="439">
        <v>2547727</v>
      </c>
      <c r="G259" s="447">
        <v>1508575</v>
      </c>
      <c r="H259" s="447">
        <v>1039152</v>
      </c>
      <c r="I259" s="439">
        <v>1851253</v>
      </c>
    </row>
    <row r="260" spans="1:9">
      <c r="A260" s="438">
        <v>6</v>
      </c>
      <c r="B260" s="446">
        <v>2</v>
      </c>
      <c r="C260" s="446">
        <v>3</v>
      </c>
      <c r="D260" s="446">
        <v>69021</v>
      </c>
      <c r="E260" s="446" t="s">
        <v>1117</v>
      </c>
      <c r="F260" s="439">
        <v>12614557</v>
      </c>
      <c r="G260" s="447">
        <v>22025234</v>
      </c>
      <c r="H260" s="447">
        <v>-9410677</v>
      </c>
      <c r="I260" s="439">
        <v>16886891</v>
      </c>
    </row>
    <row r="261" spans="1:9">
      <c r="A261" s="438">
        <v>6</v>
      </c>
      <c r="B261" s="446">
        <v>2</v>
      </c>
      <c r="C261" s="446">
        <v>3</v>
      </c>
      <c r="D261" s="446">
        <v>69026</v>
      </c>
      <c r="E261" s="446" t="s">
        <v>1118</v>
      </c>
      <c r="F261" s="439">
        <v>3689</v>
      </c>
      <c r="G261" s="447">
        <v>51554</v>
      </c>
      <c r="H261" s="447">
        <v>-47865</v>
      </c>
      <c r="I261" s="439">
        <v>4014</v>
      </c>
    </row>
    <row r="262" spans="1:9">
      <c r="A262" s="438">
        <v>6</v>
      </c>
      <c r="B262" s="446">
        <v>2</v>
      </c>
      <c r="C262" s="446">
        <v>3</v>
      </c>
      <c r="D262" s="446">
        <v>69039</v>
      </c>
      <c r="E262" s="446" t="s">
        <v>1119</v>
      </c>
      <c r="F262" s="439">
        <v>383154</v>
      </c>
      <c r="G262" s="447">
        <v>347021</v>
      </c>
      <c r="H262" s="447">
        <v>36133</v>
      </c>
      <c r="I262" s="439">
        <v>486743</v>
      </c>
    </row>
    <row r="263" spans="1:9">
      <c r="A263" s="438">
        <v>6</v>
      </c>
      <c r="B263" s="446">
        <v>2</v>
      </c>
      <c r="C263" s="446">
        <v>4</v>
      </c>
      <c r="D263" s="446">
        <v>70011</v>
      </c>
      <c r="E263" s="446" t="s">
        <v>1120</v>
      </c>
      <c r="F263" s="439">
        <v>533881</v>
      </c>
      <c r="G263" s="447">
        <v>717019</v>
      </c>
      <c r="H263" s="447">
        <v>-183138</v>
      </c>
      <c r="I263" s="439">
        <v>713814</v>
      </c>
    </row>
    <row r="264" spans="1:9">
      <c r="A264" s="438">
        <v>6</v>
      </c>
      <c r="B264" s="446">
        <v>2</v>
      </c>
      <c r="C264" s="446">
        <v>4</v>
      </c>
      <c r="D264" s="446">
        <v>70012</v>
      </c>
      <c r="E264" s="446" t="s">
        <v>1121</v>
      </c>
      <c r="F264" s="439">
        <v>8765181</v>
      </c>
      <c r="G264" s="447">
        <v>8979472</v>
      </c>
      <c r="H264" s="447">
        <v>-214291</v>
      </c>
      <c r="I264" s="439">
        <v>9598464</v>
      </c>
    </row>
    <row r="265" spans="1:9">
      <c r="A265" s="438">
        <v>6</v>
      </c>
      <c r="B265" s="446">
        <v>2</v>
      </c>
      <c r="C265" s="446">
        <v>4</v>
      </c>
      <c r="D265" s="446">
        <v>70014</v>
      </c>
      <c r="E265" s="446" t="s">
        <v>1122</v>
      </c>
      <c r="F265" s="439">
        <v>17374477</v>
      </c>
      <c r="G265" s="447">
        <v>18570107</v>
      </c>
      <c r="H265" s="447">
        <v>-1195630</v>
      </c>
      <c r="I265" s="439">
        <v>18844222</v>
      </c>
    </row>
    <row r="266" spans="1:9">
      <c r="A266" s="438">
        <v>6</v>
      </c>
      <c r="B266" s="446">
        <v>2</v>
      </c>
      <c r="C266" s="446">
        <v>4</v>
      </c>
      <c r="D266" s="446">
        <v>70021</v>
      </c>
      <c r="E266" s="446" t="s">
        <v>1123</v>
      </c>
      <c r="F266" s="443"/>
      <c r="G266" s="447">
        <v>709466</v>
      </c>
      <c r="H266" s="447">
        <v>-709466</v>
      </c>
      <c r="I266" s="439">
        <v>177906</v>
      </c>
    </row>
    <row r="267" spans="1:9">
      <c r="A267" s="438">
        <v>6</v>
      </c>
      <c r="B267" s="446">
        <v>2</v>
      </c>
      <c r="C267" s="446">
        <v>4</v>
      </c>
      <c r="D267" s="446">
        <v>70022</v>
      </c>
      <c r="E267" s="446" t="s">
        <v>1124</v>
      </c>
      <c r="F267" s="443"/>
      <c r="G267" s="447">
        <v>148363</v>
      </c>
      <c r="H267" s="447">
        <v>-148363</v>
      </c>
      <c r="I267" s="439">
        <v>227454</v>
      </c>
    </row>
    <row r="268" spans="1:9">
      <c r="A268" s="438">
        <v>6</v>
      </c>
      <c r="B268" s="446">
        <v>2</v>
      </c>
      <c r="C268" s="446">
        <v>4</v>
      </c>
      <c r="D268" s="446">
        <v>70023</v>
      </c>
      <c r="E268" s="446" t="s">
        <v>1125</v>
      </c>
      <c r="F268" s="439">
        <v>88084</v>
      </c>
      <c r="G268" s="447">
        <v>141136</v>
      </c>
      <c r="H268" s="447">
        <v>-53052</v>
      </c>
      <c r="I268" s="439">
        <v>217933</v>
      </c>
    </row>
    <row r="269" spans="1:9">
      <c r="A269" s="438">
        <v>6</v>
      </c>
      <c r="B269" s="446">
        <v>2</v>
      </c>
      <c r="C269" s="446">
        <v>4</v>
      </c>
      <c r="D269" s="446">
        <v>70024</v>
      </c>
      <c r="E269" s="446" t="s">
        <v>1126</v>
      </c>
      <c r="F269" s="443"/>
      <c r="G269" s="454"/>
      <c r="H269" s="446">
        <v>0</v>
      </c>
      <c r="I269" s="440">
        <v>456</v>
      </c>
    </row>
    <row r="270" spans="1:9">
      <c r="A270" s="438">
        <v>6</v>
      </c>
      <c r="B270" s="446">
        <v>2</v>
      </c>
      <c r="C270" s="446">
        <v>4</v>
      </c>
      <c r="D270" s="446">
        <v>70025</v>
      </c>
      <c r="E270" s="446" t="s">
        <v>1127</v>
      </c>
      <c r="F270" s="439">
        <v>3699626</v>
      </c>
      <c r="G270" s="447">
        <v>2103957</v>
      </c>
      <c r="H270" s="447">
        <v>1595669</v>
      </c>
      <c r="I270" s="439">
        <v>2248126</v>
      </c>
    </row>
    <row r="271" spans="1:9">
      <c r="A271" s="438">
        <v>6</v>
      </c>
      <c r="B271" s="446">
        <v>2</v>
      </c>
      <c r="C271" s="446">
        <v>4</v>
      </c>
      <c r="D271" s="446">
        <v>70031</v>
      </c>
      <c r="E271" s="446" t="s">
        <v>1128</v>
      </c>
      <c r="F271" s="439">
        <v>10471932</v>
      </c>
      <c r="G271" s="447">
        <v>13529453</v>
      </c>
      <c r="H271" s="447">
        <v>-3057521</v>
      </c>
      <c r="I271" s="439">
        <v>13897341</v>
      </c>
    </row>
    <row r="272" spans="1:9">
      <c r="A272" s="438">
        <v>6</v>
      </c>
      <c r="B272" s="446">
        <v>2</v>
      </c>
      <c r="C272" s="446">
        <v>4</v>
      </c>
      <c r="D272" s="446">
        <v>70032</v>
      </c>
      <c r="E272" s="446" t="s">
        <v>1129</v>
      </c>
      <c r="F272" s="439">
        <v>358796</v>
      </c>
      <c r="G272" s="447">
        <v>363529</v>
      </c>
      <c r="H272" s="447">
        <v>-4733</v>
      </c>
      <c r="I272" s="439">
        <v>422295</v>
      </c>
    </row>
    <row r="273" spans="1:9">
      <c r="A273" s="438">
        <v>6</v>
      </c>
      <c r="B273" s="446">
        <v>2</v>
      </c>
      <c r="C273" s="446">
        <v>4</v>
      </c>
      <c r="D273" s="446">
        <v>70039</v>
      </c>
      <c r="E273" s="446" t="s">
        <v>1130</v>
      </c>
      <c r="F273" s="439">
        <v>262559</v>
      </c>
      <c r="G273" s="447">
        <v>326770</v>
      </c>
      <c r="H273" s="447">
        <v>-64211</v>
      </c>
      <c r="I273" s="439">
        <v>293659</v>
      </c>
    </row>
    <row r="274" spans="1:9">
      <c r="A274" s="438">
        <v>6</v>
      </c>
      <c r="B274" s="446">
        <v>2</v>
      </c>
      <c r="C274" s="446">
        <v>5</v>
      </c>
      <c r="D274" s="446">
        <v>65011</v>
      </c>
      <c r="E274" s="446" t="s">
        <v>1131</v>
      </c>
      <c r="F274" s="439">
        <v>12896988</v>
      </c>
      <c r="G274" s="447">
        <v>16157551</v>
      </c>
      <c r="H274" s="447">
        <v>-3260563</v>
      </c>
      <c r="I274" s="439">
        <v>15793034</v>
      </c>
    </row>
    <row r="275" spans="1:9">
      <c r="A275" s="438">
        <v>6</v>
      </c>
      <c r="B275" s="446">
        <v>2</v>
      </c>
      <c r="C275" s="446">
        <v>5</v>
      </c>
      <c r="D275" s="446">
        <v>67029</v>
      </c>
      <c r="E275" s="446" t="s">
        <v>1132</v>
      </c>
      <c r="F275" s="439">
        <v>1815294</v>
      </c>
      <c r="G275" s="447">
        <v>591151</v>
      </c>
      <c r="H275" s="447">
        <v>1224143</v>
      </c>
      <c r="I275" s="439">
        <v>1472047</v>
      </c>
    </row>
    <row r="276" spans="1:9">
      <c r="A276" s="438">
        <v>6</v>
      </c>
      <c r="B276" s="446">
        <v>2</v>
      </c>
      <c r="C276" s="446">
        <v>5</v>
      </c>
      <c r="D276" s="446">
        <v>71011</v>
      </c>
      <c r="E276" s="446" t="s">
        <v>1133</v>
      </c>
      <c r="F276" s="438">
        <v>500</v>
      </c>
      <c r="G276" s="454"/>
      <c r="H276" s="446">
        <v>500</v>
      </c>
      <c r="I276" s="440">
        <v>230</v>
      </c>
    </row>
    <row r="277" spans="1:9">
      <c r="A277" s="438">
        <v>6</v>
      </c>
      <c r="B277" s="446">
        <v>2</v>
      </c>
      <c r="C277" s="446">
        <v>5</v>
      </c>
      <c r="D277" s="446">
        <v>71012</v>
      </c>
      <c r="E277" s="446" t="s">
        <v>1134</v>
      </c>
      <c r="F277" s="439">
        <v>783420</v>
      </c>
      <c r="G277" s="447">
        <v>484940</v>
      </c>
      <c r="H277" s="447">
        <v>298480</v>
      </c>
      <c r="I277" s="439">
        <v>662415</v>
      </c>
    </row>
    <row r="278" spans="1:9">
      <c r="A278" s="438">
        <v>6</v>
      </c>
      <c r="B278" s="446">
        <v>2</v>
      </c>
      <c r="C278" s="446">
        <v>5</v>
      </c>
      <c r="D278" s="446">
        <v>71021</v>
      </c>
      <c r="E278" s="446" t="s">
        <v>1135</v>
      </c>
      <c r="F278" s="439">
        <v>89150</v>
      </c>
      <c r="G278" s="447">
        <v>73187</v>
      </c>
      <c r="H278" s="447">
        <v>15963</v>
      </c>
      <c r="I278" s="439">
        <v>61565</v>
      </c>
    </row>
    <row r="279" spans="1:9">
      <c r="A279" s="438">
        <v>6</v>
      </c>
      <c r="B279" s="446">
        <v>2</v>
      </c>
      <c r="C279" s="446">
        <v>5</v>
      </c>
      <c r="D279" s="446">
        <v>71031</v>
      </c>
      <c r="E279" s="446" t="s">
        <v>1136</v>
      </c>
      <c r="F279" s="439">
        <v>545500</v>
      </c>
      <c r="G279" s="447">
        <v>542888</v>
      </c>
      <c r="H279" s="447">
        <v>2612</v>
      </c>
      <c r="I279" s="439">
        <v>494820</v>
      </c>
    </row>
    <row r="280" spans="1:9">
      <c r="A280" s="438">
        <v>6</v>
      </c>
      <c r="B280" s="446">
        <v>2</v>
      </c>
      <c r="C280" s="446">
        <v>5</v>
      </c>
      <c r="D280" s="446">
        <v>71032</v>
      </c>
      <c r="E280" s="446" t="s">
        <v>1137</v>
      </c>
      <c r="F280" s="439">
        <v>885000</v>
      </c>
      <c r="G280" s="447">
        <v>1130531</v>
      </c>
      <c r="H280" s="447">
        <v>-245531</v>
      </c>
      <c r="I280" s="439">
        <v>1082361</v>
      </c>
    </row>
    <row r="281" spans="1:9">
      <c r="A281" s="438">
        <v>6</v>
      </c>
      <c r="B281" s="446">
        <v>2</v>
      </c>
      <c r="C281" s="446">
        <v>5</v>
      </c>
      <c r="D281" s="446">
        <v>71051</v>
      </c>
      <c r="E281" s="446" t="s">
        <v>1378</v>
      </c>
      <c r="F281" s="443"/>
      <c r="G281" s="447">
        <v>355968</v>
      </c>
      <c r="H281" s="447">
        <v>-355968</v>
      </c>
      <c r="I281" s="443"/>
    </row>
    <row r="282" spans="1:9">
      <c r="A282" s="438">
        <v>6</v>
      </c>
      <c r="B282" s="446">
        <v>2</v>
      </c>
      <c r="C282" s="446">
        <v>6</v>
      </c>
      <c r="D282" s="446">
        <v>72019</v>
      </c>
      <c r="E282" s="446" t="s">
        <v>1138</v>
      </c>
      <c r="F282" s="439">
        <v>559618</v>
      </c>
      <c r="G282" s="447">
        <v>432992</v>
      </c>
      <c r="H282" s="447">
        <v>126626</v>
      </c>
      <c r="I282" s="439">
        <v>682854</v>
      </c>
    </row>
    <row r="283" spans="1:9">
      <c r="A283" s="438">
        <v>6</v>
      </c>
      <c r="B283" s="446">
        <v>2</v>
      </c>
      <c r="C283" s="446">
        <v>6</v>
      </c>
      <c r="D283" s="446">
        <v>72021</v>
      </c>
      <c r="E283" s="446" t="s">
        <v>1139</v>
      </c>
      <c r="F283" s="439">
        <v>507801</v>
      </c>
      <c r="G283" s="447">
        <v>422623</v>
      </c>
      <c r="H283" s="447">
        <v>85178</v>
      </c>
      <c r="I283" s="439">
        <v>560865</v>
      </c>
    </row>
    <row r="284" spans="1:9">
      <c r="A284" s="438">
        <v>6</v>
      </c>
      <c r="B284" s="446">
        <v>2</v>
      </c>
      <c r="C284" s="446">
        <v>6</v>
      </c>
      <c r="D284" s="446">
        <v>72022</v>
      </c>
      <c r="E284" s="446" t="s">
        <v>1140</v>
      </c>
      <c r="F284" s="439">
        <v>23880</v>
      </c>
      <c r="G284" s="447">
        <v>19826</v>
      </c>
      <c r="H284" s="447">
        <v>4054</v>
      </c>
      <c r="I284" s="439">
        <v>55880</v>
      </c>
    </row>
    <row r="285" spans="1:9">
      <c r="A285" s="438">
        <v>6</v>
      </c>
      <c r="B285" s="446">
        <v>2</v>
      </c>
      <c r="C285" s="446">
        <v>6</v>
      </c>
      <c r="D285" s="446">
        <v>72023</v>
      </c>
      <c r="E285" s="446" t="s">
        <v>1141</v>
      </c>
      <c r="F285" s="439">
        <v>812000</v>
      </c>
      <c r="G285" s="447">
        <v>771812</v>
      </c>
      <c r="H285" s="447">
        <v>40188</v>
      </c>
      <c r="I285" s="439">
        <v>856367</v>
      </c>
    </row>
    <row r="286" spans="1:9">
      <c r="A286" s="438">
        <v>6</v>
      </c>
      <c r="B286" s="446">
        <v>2</v>
      </c>
      <c r="C286" s="446">
        <v>6</v>
      </c>
      <c r="D286" s="446">
        <v>72024</v>
      </c>
      <c r="E286" s="446" t="s">
        <v>1142</v>
      </c>
      <c r="F286" s="439">
        <v>6417266</v>
      </c>
      <c r="G286" s="447">
        <v>5793437</v>
      </c>
      <c r="H286" s="447">
        <v>623829</v>
      </c>
      <c r="I286" s="439">
        <v>7211398</v>
      </c>
    </row>
    <row r="287" spans="1:9">
      <c r="A287" s="438">
        <v>6</v>
      </c>
      <c r="B287" s="446">
        <v>2</v>
      </c>
      <c r="C287" s="446">
        <v>6</v>
      </c>
      <c r="D287" s="446">
        <v>72025</v>
      </c>
      <c r="E287" s="446" t="s">
        <v>1143</v>
      </c>
      <c r="F287" s="439">
        <v>400000</v>
      </c>
      <c r="G287" s="447">
        <v>336999</v>
      </c>
      <c r="H287" s="447">
        <v>63001</v>
      </c>
      <c r="I287" s="439">
        <v>410268</v>
      </c>
    </row>
    <row r="288" spans="1:9">
      <c r="A288" s="438">
        <v>6</v>
      </c>
      <c r="B288" s="446">
        <v>2</v>
      </c>
      <c r="C288" s="446">
        <v>6</v>
      </c>
      <c r="D288" s="446">
        <v>72031</v>
      </c>
      <c r="E288" s="446" t="s">
        <v>1144</v>
      </c>
      <c r="F288" s="439">
        <v>1942425</v>
      </c>
      <c r="G288" s="447">
        <v>1355510</v>
      </c>
      <c r="H288" s="447">
        <v>586915</v>
      </c>
      <c r="I288" s="439">
        <v>2252113</v>
      </c>
    </row>
    <row r="289" spans="1:9">
      <c r="A289" s="438">
        <v>6</v>
      </c>
      <c r="B289" s="446">
        <v>2</v>
      </c>
      <c r="C289" s="446">
        <v>7</v>
      </c>
      <c r="D289" s="446">
        <v>65031</v>
      </c>
      <c r="E289" s="446" t="s">
        <v>1145</v>
      </c>
      <c r="F289" s="439">
        <v>4943637</v>
      </c>
      <c r="G289" s="447">
        <v>5571754</v>
      </c>
      <c r="H289" s="447">
        <v>-628117</v>
      </c>
      <c r="I289" s="439">
        <v>5320637</v>
      </c>
    </row>
    <row r="290" spans="1:9">
      <c r="A290" s="438">
        <v>6</v>
      </c>
      <c r="B290" s="446">
        <v>2</v>
      </c>
      <c r="C290" s="446">
        <v>7</v>
      </c>
      <c r="D290" s="446">
        <v>68011</v>
      </c>
      <c r="E290" s="446" t="s">
        <v>1146</v>
      </c>
      <c r="F290" s="439">
        <v>6269741</v>
      </c>
      <c r="G290" s="447">
        <v>8742976</v>
      </c>
      <c r="H290" s="447">
        <v>-2473235</v>
      </c>
      <c r="I290" s="439">
        <v>8927723</v>
      </c>
    </row>
    <row r="291" spans="1:9">
      <c r="A291" s="438">
        <v>6</v>
      </c>
      <c r="B291" s="446">
        <v>2</v>
      </c>
      <c r="C291" s="446">
        <v>7</v>
      </c>
      <c r="D291" s="446">
        <v>68012</v>
      </c>
      <c r="E291" s="446" t="s">
        <v>1147</v>
      </c>
      <c r="F291" s="439">
        <v>11020</v>
      </c>
      <c r="G291" s="447">
        <v>47133</v>
      </c>
      <c r="H291" s="447">
        <v>-36113</v>
      </c>
      <c r="I291" s="439">
        <v>14997</v>
      </c>
    </row>
    <row r="292" spans="1:9">
      <c r="A292" s="438">
        <v>6</v>
      </c>
      <c r="B292" s="446">
        <v>2</v>
      </c>
      <c r="C292" s="446">
        <v>7</v>
      </c>
      <c r="D292" s="446">
        <v>68013</v>
      </c>
      <c r="E292" s="446" t="s">
        <v>1379</v>
      </c>
      <c r="F292" s="439">
        <v>25000</v>
      </c>
      <c r="G292" s="447">
        <v>44590</v>
      </c>
      <c r="H292" s="447">
        <v>-19590</v>
      </c>
      <c r="I292" s="443"/>
    </row>
    <row r="293" spans="1:9">
      <c r="A293" s="438">
        <v>6</v>
      </c>
      <c r="B293" s="446">
        <v>2</v>
      </c>
      <c r="C293" s="446">
        <v>7</v>
      </c>
      <c r="D293" s="446">
        <v>68031</v>
      </c>
      <c r="E293" s="446" t="s">
        <v>1148</v>
      </c>
      <c r="F293" s="439">
        <v>2477795</v>
      </c>
      <c r="G293" s="447">
        <v>2614458</v>
      </c>
      <c r="H293" s="447">
        <v>-136663</v>
      </c>
      <c r="I293" s="439">
        <v>2928398</v>
      </c>
    </row>
    <row r="294" spans="1:9">
      <c r="A294" s="438">
        <v>6</v>
      </c>
      <c r="B294" s="452">
        <v>2</v>
      </c>
      <c r="C294" s="452">
        <v>7</v>
      </c>
      <c r="D294" s="452">
        <v>73059</v>
      </c>
      <c r="E294" s="452" t="s">
        <v>1149</v>
      </c>
      <c r="F294" s="439">
        <v>8866458</v>
      </c>
      <c r="G294" s="453">
        <v>8968750</v>
      </c>
      <c r="H294" s="453">
        <v>-102292</v>
      </c>
      <c r="I294" s="439">
        <v>8346622</v>
      </c>
    </row>
    <row r="295" spans="1:9">
      <c r="A295" s="438">
        <v>6</v>
      </c>
      <c r="B295" s="446">
        <v>2</v>
      </c>
      <c r="C295" s="446">
        <v>7</v>
      </c>
      <c r="D295" s="446">
        <v>81991</v>
      </c>
      <c r="E295" s="446" t="s">
        <v>1150</v>
      </c>
      <c r="F295" s="439">
        <v>13516931</v>
      </c>
      <c r="G295" s="447">
        <v>13696744</v>
      </c>
      <c r="H295" s="447">
        <v>-179813</v>
      </c>
      <c r="I295" s="439">
        <v>13090354</v>
      </c>
    </row>
    <row r="296" spans="1:9">
      <c r="A296" s="438">
        <v>6</v>
      </c>
      <c r="B296" s="446">
        <v>2</v>
      </c>
      <c r="C296" s="446">
        <v>7</v>
      </c>
      <c r="D296" s="446">
        <v>81992</v>
      </c>
      <c r="E296" s="446" t="s">
        <v>1151</v>
      </c>
      <c r="F296" s="439">
        <v>24357534</v>
      </c>
      <c r="G296" s="447">
        <v>25528369</v>
      </c>
      <c r="H296" s="447">
        <v>-1170835</v>
      </c>
      <c r="I296" s="439">
        <v>40103588</v>
      </c>
    </row>
    <row r="297" spans="1:9">
      <c r="A297" s="438">
        <v>6</v>
      </c>
      <c r="B297" s="446">
        <v>2</v>
      </c>
      <c r="C297" s="446">
        <v>7</v>
      </c>
      <c r="D297" s="446">
        <v>81997</v>
      </c>
      <c r="E297" s="446" t="s">
        <v>1380</v>
      </c>
      <c r="F297" s="439">
        <v>1084182</v>
      </c>
      <c r="G297" s="447">
        <v>6983611</v>
      </c>
      <c r="H297" s="447">
        <v>-5899429</v>
      </c>
      <c r="I297" s="443"/>
    </row>
    <row r="298" spans="1:9">
      <c r="A298" s="438">
        <v>6</v>
      </c>
      <c r="B298" s="446">
        <v>2</v>
      </c>
      <c r="C298" s="446">
        <v>7</v>
      </c>
      <c r="D298" s="446">
        <v>99991</v>
      </c>
      <c r="E298" s="446" t="s">
        <v>1152</v>
      </c>
      <c r="F298" s="439">
        <v>7193506</v>
      </c>
      <c r="G298" s="447">
        <v>3251952</v>
      </c>
      <c r="H298" s="447">
        <v>3941554</v>
      </c>
      <c r="I298" s="439">
        <v>8973770</v>
      </c>
    </row>
    <row r="299" spans="1:9">
      <c r="A299" s="438">
        <v>6</v>
      </c>
      <c r="B299" s="446">
        <v>2</v>
      </c>
      <c r="C299" s="446">
        <v>7</v>
      </c>
      <c r="D299" s="446">
        <v>99993</v>
      </c>
      <c r="E299" s="446" t="s">
        <v>1153</v>
      </c>
      <c r="F299" s="439">
        <v>16125000</v>
      </c>
      <c r="G299" s="447">
        <v>15810235</v>
      </c>
      <c r="H299" s="447">
        <v>314765</v>
      </c>
      <c r="I299" s="439">
        <v>21837865</v>
      </c>
    </row>
    <row r="300" spans="1:9">
      <c r="A300" s="438">
        <v>6</v>
      </c>
      <c r="B300" s="446">
        <v>3</v>
      </c>
      <c r="C300" s="446">
        <v>1</v>
      </c>
      <c r="D300" s="446">
        <v>75011</v>
      </c>
      <c r="E300" s="446" t="s">
        <v>1154</v>
      </c>
      <c r="F300" s="439">
        <v>482700</v>
      </c>
      <c r="G300" s="447">
        <v>397260</v>
      </c>
      <c r="H300" s="447">
        <v>85440</v>
      </c>
      <c r="I300" s="439">
        <v>393804</v>
      </c>
    </row>
    <row r="301" spans="1:9">
      <c r="A301" s="438">
        <v>6</v>
      </c>
      <c r="B301" s="446">
        <v>3</v>
      </c>
      <c r="C301" s="446">
        <v>1</v>
      </c>
      <c r="D301" s="446">
        <v>75019</v>
      </c>
      <c r="E301" s="446" t="s">
        <v>1155</v>
      </c>
      <c r="F301" s="439">
        <v>108790</v>
      </c>
      <c r="G301" s="447">
        <v>179891</v>
      </c>
      <c r="H301" s="447">
        <v>-71101</v>
      </c>
      <c r="I301" s="439">
        <v>188473</v>
      </c>
    </row>
    <row r="302" spans="1:9">
      <c r="A302" s="438">
        <v>6</v>
      </c>
      <c r="B302" s="446">
        <v>3</v>
      </c>
      <c r="C302" s="446">
        <v>2</v>
      </c>
      <c r="D302" s="446">
        <v>75021</v>
      </c>
      <c r="E302" s="446" t="s">
        <v>1156</v>
      </c>
      <c r="F302" s="439">
        <v>115000</v>
      </c>
      <c r="G302" s="447">
        <v>292542</v>
      </c>
      <c r="H302" s="447">
        <v>-177542</v>
      </c>
      <c r="I302" s="439">
        <v>107699</v>
      </c>
    </row>
    <row r="303" spans="1:9">
      <c r="A303" s="438">
        <v>6</v>
      </c>
      <c r="B303" s="446">
        <v>3</v>
      </c>
      <c r="C303" s="446">
        <v>2</v>
      </c>
      <c r="D303" s="446">
        <v>75022</v>
      </c>
      <c r="E303" s="446" t="s">
        <v>1157</v>
      </c>
      <c r="F303" s="439">
        <v>3146099</v>
      </c>
      <c r="G303" s="447">
        <v>4626274</v>
      </c>
      <c r="H303" s="447">
        <v>-1480175</v>
      </c>
      <c r="I303" s="439">
        <v>2911862</v>
      </c>
    </row>
    <row r="304" spans="1:9">
      <c r="A304" s="438">
        <v>6</v>
      </c>
      <c r="B304" s="446">
        <v>3</v>
      </c>
      <c r="C304" s="446">
        <v>2</v>
      </c>
      <c r="D304" s="446">
        <v>75023</v>
      </c>
      <c r="E304" s="446" t="s">
        <v>1158</v>
      </c>
      <c r="F304" s="439">
        <v>82700</v>
      </c>
      <c r="G304" s="447">
        <v>46452</v>
      </c>
      <c r="H304" s="447">
        <v>36248</v>
      </c>
      <c r="I304" s="439">
        <v>76725</v>
      </c>
    </row>
    <row r="305" spans="1:9">
      <c r="A305" s="438">
        <v>6</v>
      </c>
      <c r="B305" s="446">
        <v>3</v>
      </c>
      <c r="C305" s="446">
        <v>2</v>
      </c>
      <c r="D305" s="446">
        <v>75024</v>
      </c>
      <c r="E305" s="446" t="s">
        <v>1159</v>
      </c>
      <c r="F305" s="439">
        <v>4450000</v>
      </c>
      <c r="G305" s="447">
        <v>842517</v>
      </c>
      <c r="H305" s="447">
        <v>3607483</v>
      </c>
      <c r="I305" s="439">
        <v>1576187</v>
      </c>
    </row>
    <row r="306" spans="1:9">
      <c r="A306" s="438">
        <v>6</v>
      </c>
      <c r="B306" s="446">
        <v>3</v>
      </c>
      <c r="C306" s="446">
        <v>2</v>
      </c>
      <c r="D306" s="446">
        <v>75025</v>
      </c>
      <c r="E306" s="446" t="s">
        <v>1160</v>
      </c>
      <c r="F306" s="439">
        <v>425000</v>
      </c>
      <c r="G306" s="447">
        <v>669907</v>
      </c>
      <c r="H306" s="447">
        <v>-244907</v>
      </c>
      <c r="I306" s="439">
        <v>346680</v>
      </c>
    </row>
    <row r="307" spans="1:9">
      <c r="A307" s="438">
        <v>6</v>
      </c>
      <c r="B307" s="446">
        <v>3</v>
      </c>
      <c r="C307" s="446">
        <v>2</v>
      </c>
      <c r="D307" s="446">
        <v>75026</v>
      </c>
      <c r="E307" s="446" t="s">
        <v>1161</v>
      </c>
      <c r="F307" s="443"/>
      <c r="G307" s="447">
        <v>1747562</v>
      </c>
      <c r="H307" s="447">
        <v>-1747562</v>
      </c>
      <c r="I307" s="439">
        <v>2352730</v>
      </c>
    </row>
    <row r="308" spans="1:9">
      <c r="A308" s="438">
        <v>6</v>
      </c>
      <c r="B308" s="446">
        <v>3</v>
      </c>
      <c r="C308" s="446">
        <v>2</v>
      </c>
      <c r="D308" s="446">
        <v>75029</v>
      </c>
      <c r="E308" s="446" t="s">
        <v>1162</v>
      </c>
      <c r="F308" s="439">
        <v>151386</v>
      </c>
      <c r="G308" s="447">
        <v>138361</v>
      </c>
      <c r="H308" s="447">
        <v>13025</v>
      </c>
      <c r="I308" s="439">
        <v>190014</v>
      </c>
    </row>
    <row r="309" spans="1:9">
      <c r="A309" s="438">
        <v>6</v>
      </c>
      <c r="B309" s="446">
        <v>3</v>
      </c>
      <c r="C309" s="446">
        <v>3</v>
      </c>
      <c r="D309" s="446">
        <v>75032</v>
      </c>
      <c r="E309" s="446" t="s">
        <v>1163</v>
      </c>
      <c r="F309" s="439">
        <v>2213298</v>
      </c>
      <c r="G309" s="447">
        <v>2304819</v>
      </c>
      <c r="H309" s="447">
        <v>-91521</v>
      </c>
      <c r="I309" s="439">
        <v>2282540</v>
      </c>
    </row>
    <row r="310" spans="1:9">
      <c r="A310" s="438">
        <v>6</v>
      </c>
      <c r="B310" s="446">
        <v>3</v>
      </c>
      <c r="C310" s="446">
        <v>3</v>
      </c>
      <c r="D310" s="446">
        <v>75035</v>
      </c>
      <c r="E310" s="446" t="s">
        <v>1164</v>
      </c>
      <c r="F310" s="439">
        <v>1264500</v>
      </c>
      <c r="G310" s="447">
        <v>1793078</v>
      </c>
      <c r="H310" s="447">
        <v>-528578</v>
      </c>
      <c r="I310" s="439">
        <v>1666543</v>
      </c>
    </row>
    <row r="311" spans="1:9">
      <c r="A311" s="438">
        <v>6</v>
      </c>
      <c r="B311" s="446">
        <v>3</v>
      </c>
      <c r="C311" s="446">
        <v>3</v>
      </c>
      <c r="D311" s="446">
        <v>75041</v>
      </c>
      <c r="E311" s="446" t="s">
        <v>1165</v>
      </c>
      <c r="F311" s="439">
        <v>1134871</v>
      </c>
      <c r="G311" s="447">
        <v>918101</v>
      </c>
      <c r="H311" s="447">
        <v>216770</v>
      </c>
      <c r="I311" s="439">
        <v>1216556</v>
      </c>
    </row>
    <row r="312" spans="1:9">
      <c r="A312" s="438">
        <v>6</v>
      </c>
      <c r="B312" s="446">
        <v>3</v>
      </c>
      <c r="C312" s="446">
        <v>3</v>
      </c>
      <c r="D312" s="446">
        <v>75042</v>
      </c>
      <c r="E312" s="446" t="s">
        <v>1166</v>
      </c>
      <c r="F312" s="439">
        <v>50000</v>
      </c>
      <c r="G312" s="447">
        <v>24175</v>
      </c>
      <c r="H312" s="447">
        <v>25825</v>
      </c>
      <c r="I312" s="439">
        <v>19413</v>
      </c>
    </row>
    <row r="313" spans="1:9">
      <c r="A313" s="438">
        <v>6</v>
      </c>
      <c r="B313" s="446">
        <v>3</v>
      </c>
      <c r="C313" s="446">
        <v>3</v>
      </c>
      <c r="D313" s="446">
        <v>75051</v>
      </c>
      <c r="E313" s="446" t="s">
        <v>1167</v>
      </c>
      <c r="F313" s="439">
        <v>1609067</v>
      </c>
      <c r="G313" s="447">
        <v>2207540</v>
      </c>
      <c r="H313" s="447">
        <v>-598473</v>
      </c>
      <c r="I313" s="439">
        <v>2254388</v>
      </c>
    </row>
    <row r="314" spans="1:9">
      <c r="A314" s="438">
        <v>6</v>
      </c>
      <c r="B314" s="446">
        <v>3</v>
      </c>
      <c r="C314" s="446">
        <v>3</v>
      </c>
      <c r="D314" s="446">
        <v>75991</v>
      </c>
      <c r="E314" s="446" t="s">
        <v>1168</v>
      </c>
      <c r="F314" s="439">
        <v>800520</v>
      </c>
      <c r="G314" s="447">
        <v>910342</v>
      </c>
      <c r="H314" s="447">
        <v>-109822</v>
      </c>
      <c r="I314" s="439">
        <v>682197</v>
      </c>
    </row>
    <row r="315" spans="1:9">
      <c r="A315" s="438">
        <v>6</v>
      </c>
      <c r="B315" s="446">
        <v>3</v>
      </c>
      <c r="C315" s="446">
        <v>3</v>
      </c>
      <c r="D315" s="446">
        <v>75999</v>
      </c>
      <c r="E315" s="446" t="s">
        <v>1169</v>
      </c>
      <c r="F315" s="439">
        <v>3441309</v>
      </c>
      <c r="G315" s="447">
        <v>4365100</v>
      </c>
      <c r="H315" s="447">
        <v>-923791</v>
      </c>
      <c r="I315" s="439">
        <v>3799877</v>
      </c>
    </row>
    <row r="316" spans="1:9">
      <c r="A316" s="438">
        <v>6</v>
      </c>
      <c r="B316" s="446">
        <v>3</v>
      </c>
      <c r="C316" s="446">
        <v>3</v>
      </c>
      <c r="D316" s="446">
        <v>99012</v>
      </c>
      <c r="E316" s="446" t="s">
        <v>1170</v>
      </c>
      <c r="F316" s="443"/>
      <c r="G316" s="447">
        <v>11776</v>
      </c>
      <c r="H316" s="447">
        <v>-11776</v>
      </c>
      <c r="I316" s="439">
        <v>12277</v>
      </c>
    </row>
    <row r="317" spans="1:9">
      <c r="A317" s="438">
        <v>6</v>
      </c>
      <c r="B317" s="446">
        <v>3</v>
      </c>
      <c r="C317" s="446">
        <v>3</v>
      </c>
      <c r="D317" s="446">
        <v>99013</v>
      </c>
      <c r="E317" s="446" t="s">
        <v>1171</v>
      </c>
      <c r="F317" s="443"/>
      <c r="G317" s="446">
        <v>18</v>
      </c>
      <c r="H317" s="446">
        <v>-18</v>
      </c>
      <c r="I317" s="440">
        <v>0</v>
      </c>
    </row>
    <row r="318" spans="1:9">
      <c r="A318" s="438">
        <v>6</v>
      </c>
      <c r="B318" s="446">
        <v>3</v>
      </c>
      <c r="C318" s="446">
        <v>3</v>
      </c>
      <c r="D318" s="446">
        <v>99042</v>
      </c>
      <c r="E318" s="446" t="s">
        <v>1172</v>
      </c>
      <c r="F318" s="439">
        <v>280000</v>
      </c>
      <c r="G318" s="447">
        <v>714558</v>
      </c>
      <c r="H318" s="447">
        <v>-434558</v>
      </c>
      <c r="I318" s="439">
        <v>470566</v>
      </c>
    </row>
    <row r="319" spans="1:9">
      <c r="A319" s="438">
        <v>6</v>
      </c>
      <c r="B319" s="446">
        <v>3</v>
      </c>
      <c r="C319" s="446">
        <v>3</v>
      </c>
      <c r="D319" s="446">
        <v>99043</v>
      </c>
      <c r="E319" s="446" t="s">
        <v>1173</v>
      </c>
      <c r="F319" s="443"/>
      <c r="G319" s="447">
        <v>23331</v>
      </c>
      <c r="H319" s="447">
        <v>-23331</v>
      </c>
      <c r="I319" s="439">
        <v>-109755</v>
      </c>
    </row>
    <row r="320" spans="1:9">
      <c r="A320" s="438">
        <v>6</v>
      </c>
      <c r="B320" s="446">
        <v>3</v>
      </c>
      <c r="C320" s="446">
        <v>3</v>
      </c>
      <c r="D320" s="446">
        <v>99993</v>
      </c>
      <c r="E320" s="446" t="s">
        <v>1153</v>
      </c>
      <c r="F320" s="439">
        <v>3930000</v>
      </c>
      <c r="G320" s="447">
        <v>4612864</v>
      </c>
      <c r="H320" s="447">
        <v>-682864</v>
      </c>
      <c r="I320" s="439">
        <v>8408600</v>
      </c>
    </row>
    <row r="321" spans="1:9">
      <c r="A321" s="438">
        <v>6</v>
      </c>
      <c r="B321" s="446">
        <v>3</v>
      </c>
      <c r="C321" s="446">
        <v>3</v>
      </c>
      <c r="D321" s="446">
        <v>99995</v>
      </c>
      <c r="E321" s="446" t="s">
        <v>1174</v>
      </c>
      <c r="F321" s="439">
        <v>20000</v>
      </c>
      <c r="G321" s="447">
        <v>2292</v>
      </c>
      <c r="H321" s="447">
        <v>17708</v>
      </c>
      <c r="I321" s="439">
        <v>8014</v>
      </c>
    </row>
    <row r="322" spans="1:9">
      <c r="A322" s="438">
        <v>6</v>
      </c>
      <c r="B322" s="446">
        <v>3</v>
      </c>
      <c r="C322" s="446">
        <v>4</v>
      </c>
      <c r="D322" s="446">
        <v>72031</v>
      </c>
      <c r="E322" s="446" t="s">
        <v>1144</v>
      </c>
      <c r="F322" s="443"/>
      <c r="G322" s="447">
        <v>2543</v>
      </c>
      <c r="H322" s="447">
        <v>-2543</v>
      </c>
      <c r="I322" s="439">
        <v>7755</v>
      </c>
    </row>
    <row r="323" spans="1:9">
      <c r="A323" s="438">
        <v>6</v>
      </c>
      <c r="B323" s="446">
        <v>3</v>
      </c>
      <c r="C323" s="446">
        <v>4</v>
      </c>
      <c r="D323" s="446">
        <v>74011</v>
      </c>
      <c r="E323" s="446" t="s">
        <v>1175</v>
      </c>
      <c r="F323" s="439">
        <v>140000</v>
      </c>
      <c r="G323" s="447">
        <v>125518</v>
      </c>
      <c r="H323" s="447">
        <v>14482</v>
      </c>
      <c r="I323" s="439">
        <v>236243</v>
      </c>
    </row>
    <row r="324" spans="1:9">
      <c r="A324" s="438">
        <v>6</v>
      </c>
      <c r="B324" s="446">
        <v>3</v>
      </c>
      <c r="C324" s="446">
        <v>4</v>
      </c>
      <c r="D324" s="446">
        <v>74012</v>
      </c>
      <c r="E324" s="446" t="s">
        <v>1176</v>
      </c>
      <c r="F324" s="439">
        <v>1918496</v>
      </c>
      <c r="G324" s="447">
        <v>1942230</v>
      </c>
      <c r="H324" s="447">
        <v>-23734</v>
      </c>
      <c r="I324" s="439">
        <v>1889827</v>
      </c>
    </row>
    <row r="325" spans="1:9">
      <c r="A325" s="438">
        <v>6</v>
      </c>
      <c r="B325" s="446">
        <v>3</v>
      </c>
      <c r="C325" s="446">
        <v>4</v>
      </c>
      <c r="D325" s="446">
        <v>74013</v>
      </c>
      <c r="E325" s="446" t="s">
        <v>1177</v>
      </c>
      <c r="F325" s="439">
        <v>1734554</v>
      </c>
      <c r="G325" s="447">
        <v>2847044</v>
      </c>
      <c r="H325" s="447">
        <v>-1112490</v>
      </c>
      <c r="I325" s="439">
        <v>2412845</v>
      </c>
    </row>
    <row r="326" spans="1:9">
      <c r="A326" s="438">
        <v>6</v>
      </c>
      <c r="B326" s="446">
        <v>3</v>
      </c>
      <c r="C326" s="446">
        <v>4</v>
      </c>
      <c r="D326" s="446">
        <v>74023</v>
      </c>
      <c r="E326" s="446" t="s">
        <v>1178</v>
      </c>
      <c r="F326" s="439">
        <v>1563257</v>
      </c>
      <c r="G326" s="447">
        <v>2027635</v>
      </c>
      <c r="H326" s="447">
        <v>-464378</v>
      </c>
      <c r="I326" s="439">
        <v>2363090</v>
      </c>
    </row>
    <row r="327" spans="1:9">
      <c r="A327" s="438">
        <v>6</v>
      </c>
      <c r="B327" s="446">
        <v>3</v>
      </c>
      <c r="C327" s="446">
        <v>4</v>
      </c>
      <c r="D327" s="446">
        <v>74991</v>
      </c>
      <c r="E327" s="446" t="s">
        <v>1179</v>
      </c>
      <c r="F327" s="439">
        <v>102500</v>
      </c>
      <c r="G327" s="447">
        <v>182973</v>
      </c>
      <c r="H327" s="447">
        <v>-80473</v>
      </c>
      <c r="I327" s="439">
        <v>131904</v>
      </c>
    </row>
    <row r="328" spans="1:9">
      <c r="A328" s="438">
        <v>6</v>
      </c>
      <c r="B328" s="446">
        <v>3</v>
      </c>
      <c r="C328" s="446">
        <v>5</v>
      </c>
      <c r="D328" s="446">
        <v>75061</v>
      </c>
      <c r="E328" s="446" t="s">
        <v>1180</v>
      </c>
      <c r="F328" s="439">
        <v>63121601</v>
      </c>
      <c r="G328" s="447">
        <v>64336411</v>
      </c>
      <c r="H328" s="447">
        <v>-1214810</v>
      </c>
      <c r="I328" s="439">
        <v>61921411</v>
      </c>
    </row>
    <row r="329" spans="1:9">
      <c r="A329" s="438">
        <v>6</v>
      </c>
      <c r="B329" s="446">
        <v>3</v>
      </c>
      <c r="C329" s="446">
        <v>5</v>
      </c>
      <c r="D329" s="446">
        <v>75062</v>
      </c>
      <c r="E329" s="446" t="s">
        <v>1181</v>
      </c>
      <c r="F329" s="439">
        <v>13811000</v>
      </c>
      <c r="G329" s="447">
        <v>16435515</v>
      </c>
      <c r="H329" s="447">
        <v>-2624515</v>
      </c>
      <c r="I329" s="439">
        <v>14616091</v>
      </c>
    </row>
    <row r="330" spans="1:9">
      <c r="A330" s="438">
        <v>6</v>
      </c>
      <c r="B330" s="446">
        <v>3</v>
      </c>
      <c r="C330" s="446">
        <v>5</v>
      </c>
      <c r="D330" s="446">
        <v>75063</v>
      </c>
      <c r="E330" s="446" t="s">
        <v>1182</v>
      </c>
      <c r="F330" s="439">
        <v>797000</v>
      </c>
      <c r="G330" s="447">
        <v>787081</v>
      </c>
      <c r="H330" s="447">
        <v>9919</v>
      </c>
      <c r="I330" s="439">
        <v>834133</v>
      </c>
    </row>
    <row r="331" spans="1:9">
      <c r="A331" s="438">
        <v>6</v>
      </c>
      <c r="B331" s="446">
        <v>3</v>
      </c>
      <c r="C331" s="446">
        <v>5</v>
      </c>
      <c r="D331" s="446">
        <v>75064</v>
      </c>
      <c r="E331" s="446" t="s">
        <v>1183</v>
      </c>
      <c r="F331" s="439">
        <v>9282255</v>
      </c>
      <c r="G331" s="447">
        <v>9874265</v>
      </c>
      <c r="H331" s="447">
        <v>-592010</v>
      </c>
      <c r="I331" s="439">
        <v>9880015</v>
      </c>
    </row>
    <row r="332" spans="1:9">
      <c r="A332" s="438">
        <v>6</v>
      </c>
      <c r="B332" s="446">
        <v>3</v>
      </c>
      <c r="C332" s="446">
        <v>5</v>
      </c>
      <c r="D332" s="446">
        <v>75065</v>
      </c>
      <c r="E332" s="446" t="s">
        <v>1184</v>
      </c>
      <c r="F332" s="439">
        <v>1000000</v>
      </c>
      <c r="G332" s="447">
        <v>1534289</v>
      </c>
      <c r="H332" s="447">
        <v>-534289</v>
      </c>
      <c r="I332" s="439">
        <v>1166817</v>
      </c>
    </row>
    <row r="333" spans="1:9">
      <c r="A333" s="438">
        <v>6</v>
      </c>
      <c r="B333" s="446">
        <v>3</v>
      </c>
      <c r="C333" s="446">
        <v>5</v>
      </c>
      <c r="D333" s="446">
        <v>75066</v>
      </c>
      <c r="E333" s="446" t="s">
        <v>1185</v>
      </c>
      <c r="F333" s="439">
        <v>1500000</v>
      </c>
      <c r="G333" s="447">
        <v>1474369</v>
      </c>
      <c r="H333" s="447">
        <v>25631</v>
      </c>
      <c r="I333" s="439">
        <v>1714743</v>
      </c>
    </row>
    <row r="334" spans="1:9">
      <c r="A334" s="438">
        <v>6</v>
      </c>
      <c r="B334" s="446">
        <v>3</v>
      </c>
      <c r="C334" s="446">
        <v>5</v>
      </c>
      <c r="D334" s="446">
        <v>75067</v>
      </c>
      <c r="E334" s="446" t="s">
        <v>1186</v>
      </c>
      <c r="F334" s="439">
        <v>25000</v>
      </c>
      <c r="G334" s="447">
        <v>47632</v>
      </c>
      <c r="H334" s="447">
        <v>-22632</v>
      </c>
      <c r="I334" s="439">
        <v>95599</v>
      </c>
    </row>
    <row r="335" spans="1:9">
      <c r="A335" s="438">
        <v>6</v>
      </c>
      <c r="B335" s="446">
        <v>3</v>
      </c>
      <c r="C335" s="446">
        <v>5</v>
      </c>
      <c r="D335" s="446">
        <v>75068</v>
      </c>
      <c r="E335" s="446" t="s">
        <v>1187</v>
      </c>
      <c r="F335" s="439">
        <v>150000</v>
      </c>
      <c r="G335" s="447">
        <v>85792</v>
      </c>
      <c r="H335" s="447">
        <v>64208</v>
      </c>
      <c r="I335" s="439">
        <v>179952</v>
      </c>
    </row>
    <row r="336" spans="1:9">
      <c r="A336" s="438">
        <v>6</v>
      </c>
      <c r="B336" s="446">
        <v>3</v>
      </c>
      <c r="C336" s="446">
        <v>6</v>
      </c>
      <c r="D336" s="446">
        <v>75071</v>
      </c>
      <c r="E336" s="446" t="s">
        <v>1188</v>
      </c>
      <c r="F336" s="439">
        <v>13000</v>
      </c>
      <c r="G336" s="447">
        <v>43820</v>
      </c>
      <c r="H336" s="447">
        <v>-30820</v>
      </c>
      <c r="I336" s="439">
        <v>44182</v>
      </c>
    </row>
    <row r="337" spans="1:9">
      <c r="A337" s="438">
        <v>6</v>
      </c>
      <c r="B337" s="446">
        <v>3</v>
      </c>
      <c r="C337" s="446">
        <v>6</v>
      </c>
      <c r="D337" s="446">
        <v>75072</v>
      </c>
      <c r="E337" s="446" t="s">
        <v>1189</v>
      </c>
      <c r="F337" s="439">
        <v>7040</v>
      </c>
      <c r="G337" s="454"/>
      <c r="H337" s="447">
        <v>7040</v>
      </c>
      <c r="I337" s="443"/>
    </row>
    <row r="338" spans="1:9">
      <c r="A338" s="438">
        <v>6</v>
      </c>
      <c r="B338" s="452">
        <v>3</v>
      </c>
      <c r="C338" s="452">
        <v>6</v>
      </c>
      <c r="D338" s="452">
        <v>75073</v>
      </c>
      <c r="E338" s="452" t="s">
        <v>1190</v>
      </c>
      <c r="F338" s="453">
        <v>1432680</v>
      </c>
      <c r="G338" s="453">
        <v>1473906</v>
      </c>
      <c r="H338" s="453">
        <v>-41226</v>
      </c>
      <c r="I338" s="439">
        <v>1227160</v>
      </c>
    </row>
    <row r="339" spans="1:9">
      <c r="A339" s="438">
        <v>6</v>
      </c>
      <c r="B339" s="446">
        <v>3</v>
      </c>
      <c r="C339" s="446">
        <v>7</v>
      </c>
      <c r="D339" s="446">
        <v>75041</v>
      </c>
      <c r="E339" s="446" t="s">
        <v>1165</v>
      </c>
      <c r="F339" s="447">
        <v>82000</v>
      </c>
      <c r="G339" s="447">
        <v>65676</v>
      </c>
      <c r="H339" s="447">
        <v>16324</v>
      </c>
      <c r="I339" s="439">
        <v>48772</v>
      </c>
    </row>
    <row r="340" spans="1:9">
      <c r="A340" s="438">
        <v>6</v>
      </c>
      <c r="B340" s="446">
        <v>3</v>
      </c>
      <c r="C340" s="446">
        <v>7</v>
      </c>
      <c r="D340" s="446">
        <v>75061</v>
      </c>
      <c r="E340" s="446" t="s">
        <v>1180</v>
      </c>
      <c r="F340" s="447">
        <v>135000</v>
      </c>
      <c r="G340" s="447">
        <v>98563</v>
      </c>
      <c r="H340" s="447">
        <v>36437</v>
      </c>
      <c r="I340" s="439">
        <v>206981</v>
      </c>
    </row>
    <row r="341" spans="1:9">
      <c r="A341" s="438">
        <v>6</v>
      </c>
      <c r="B341" s="446">
        <v>3</v>
      </c>
      <c r="C341" s="446">
        <v>9</v>
      </c>
      <c r="D341" s="446">
        <v>99991</v>
      </c>
      <c r="E341" s="446" t="s">
        <v>1152</v>
      </c>
      <c r="F341" s="447">
        <v>1879547</v>
      </c>
      <c r="G341" s="447">
        <v>2071555</v>
      </c>
      <c r="H341" s="447">
        <v>-192008</v>
      </c>
      <c r="I341" s="439">
        <v>1785568</v>
      </c>
    </row>
    <row r="342" spans="1:9">
      <c r="A342" s="438">
        <v>6</v>
      </c>
      <c r="B342" s="446">
        <v>3</v>
      </c>
      <c r="C342" s="446">
        <v>9</v>
      </c>
      <c r="D342" s="446">
        <v>99994</v>
      </c>
      <c r="E342" s="446" t="s">
        <v>1191</v>
      </c>
      <c r="F342" s="447">
        <v>1200000</v>
      </c>
      <c r="G342" s="447">
        <v>1076093</v>
      </c>
      <c r="H342" s="447">
        <v>123907</v>
      </c>
      <c r="I342" s="439">
        <v>1202490</v>
      </c>
    </row>
    <row r="343" spans="1:9">
      <c r="A343" s="438">
        <v>6</v>
      </c>
      <c r="B343" s="446">
        <v>3</v>
      </c>
      <c r="C343" s="446">
        <v>9</v>
      </c>
      <c r="D343" s="446">
        <v>99998</v>
      </c>
      <c r="E343" s="446" t="s">
        <v>1192</v>
      </c>
      <c r="F343" s="447">
        <v>247136</v>
      </c>
      <c r="G343" s="447">
        <v>413006</v>
      </c>
      <c r="H343" s="447">
        <v>-165870</v>
      </c>
      <c r="I343" s="439">
        <v>359613</v>
      </c>
    </row>
    <row r="344" spans="1:9">
      <c r="A344" s="438">
        <v>6</v>
      </c>
      <c r="B344" s="446">
        <v>4</v>
      </c>
      <c r="C344" s="446">
        <v>1</v>
      </c>
      <c r="D344" s="446">
        <v>17012</v>
      </c>
      <c r="E344" s="446" t="s">
        <v>1193</v>
      </c>
      <c r="F344" s="447">
        <v>1105000</v>
      </c>
      <c r="G344" s="447">
        <v>2001148</v>
      </c>
      <c r="H344" s="447">
        <v>-896148</v>
      </c>
      <c r="I344" s="439">
        <v>1599618</v>
      </c>
    </row>
    <row r="345" spans="1:9">
      <c r="A345" s="438">
        <v>6</v>
      </c>
      <c r="B345" s="446">
        <v>4</v>
      </c>
      <c r="C345" s="446">
        <v>1</v>
      </c>
      <c r="D345" s="446">
        <v>17022</v>
      </c>
      <c r="E345" s="446" t="s">
        <v>1194</v>
      </c>
      <c r="F345" s="447">
        <v>30000</v>
      </c>
      <c r="G345" s="447">
        <v>44310</v>
      </c>
      <c r="H345" s="447">
        <v>-14310</v>
      </c>
      <c r="I345" s="439">
        <v>74931</v>
      </c>
    </row>
    <row r="346" spans="1:9">
      <c r="A346" s="438">
        <v>6</v>
      </c>
      <c r="B346" s="446">
        <v>4</v>
      </c>
      <c r="C346" s="446">
        <v>1</v>
      </c>
      <c r="D346" s="446">
        <v>17082</v>
      </c>
      <c r="E346" s="446" t="s">
        <v>1195</v>
      </c>
      <c r="F346" s="447">
        <v>30000</v>
      </c>
      <c r="G346" s="454"/>
      <c r="H346" s="447">
        <v>30000</v>
      </c>
      <c r="I346" s="443"/>
    </row>
    <row r="347" spans="1:9">
      <c r="A347" s="438">
        <v>6</v>
      </c>
      <c r="B347" s="446">
        <v>4</v>
      </c>
      <c r="C347" s="446">
        <v>1</v>
      </c>
      <c r="D347" s="446">
        <v>17092</v>
      </c>
      <c r="E347" s="446" t="s">
        <v>1196</v>
      </c>
      <c r="F347" s="447">
        <v>975000</v>
      </c>
      <c r="G347" s="447">
        <v>1343997</v>
      </c>
      <c r="H347" s="447">
        <v>-368997</v>
      </c>
      <c r="I347" s="439">
        <v>1493380</v>
      </c>
    </row>
    <row r="348" spans="1:9">
      <c r="A348" s="438">
        <v>6</v>
      </c>
      <c r="B348" s="446">
        <v>4</v>
      </c>
      <c r="C348" s="446">
        <v>1</v>
      </c>
      <c r="D348" s="446">
        <v>17102</v>
      </c>
      <c r="E348" s="446" t="s">
        <v>1197</v>
      </c>
      <c r="F348" s="454"/>
      <c r="G348" s="454"/>
      <c r="H348" s="446">
        <v>0</v>
      </c>
      <c r="I348" s="439">
        <v>10912</v>
      </c>
    </row>
    <row r="349" spans="1:9">
      <c r="A349" s="438">
        <v>6</v>
      </c>
      <c r="B349" s="446">
        <v>4</v>
      </c>
      <c r="C349" s="446">
        <v>1</v>
      </c>
      <c r="D349" s="446">
        <v>19022</v>
      </c>
      <c r="E349" s="446" t="s">
        <v>1198</v>
      </c>
      <c r="F349" s="447">
        <v>140000</v>
      </c>
      <c r="G349" s="447">
        <v>217753</v>
      </c>
      <c r="H349" s="447">
        <v>-77753</v>
      </c>
      <c r="I349" s="439">
        <v>93885</v>
      </c>
    </row>
    <row r="350" spans="1:9">
      <c r="A350" s="438">
        <v>6</v>
      </c>
      <c r="B350" s="446">
        <v>4</v>
      </c>
      <c r="C350" s="446">
        <v>1</v>
      </c>
      <c r="D350" s="446">
        <v>19023</v>
      </c>
      <c r="E350" s="446" t="s">
        <v>1199</v>
      </c>
      <c r="F350" s="454"/>
      <c r="G350" s="447">
        <v>2000</v>
      </c>
      <c r="H350" s="447">
        <v>-2000</v>
      </c>
      <c r="I350" s="439">
        <v>8000</v>
      </c>
    </row>
    <row r="351" spans="1:9">
      <c r="A351" s="438">
        <v>6</v>
      </c>
      <c r="B351" s="446">
        <v>4</v>
      </c>
      <c r="C351" s="446">
        <v>1</v>
      </c>
      <c r="D351" s="446">
        <v>19024</v>
      </c>
      <c r="E351" s="446" t="s">
        <v>1200</v>
      </c>
      <c r="F351" s="447">
        <v>5100</v>
      </c>
      <c r="G351" s="447">
        <v>5800</v>
      </c>
      <c r="H351" s="446">
        <v>-700</v>
      </c>
      <c r="I351" s="439">
        <v>1420</v>
      </c>
    </row>
    <row r="352" spans="1:9">
      <c r="A352" s="438">
        <v>6</v>
      </c>
      <c r="B352" s="446">
        <v>4</v>
      </c>
      <c r="C352" s="446">
        <v>1</v>
      </c>
      <c r="D352" s="446">
        <v>19026</v>
      </c>
      <c r="E352" s="446" t="s">
        <v>1201</v>
      </c>
      <c r="F352" s="447">
        <v>1000</v>
      </c>
      <c r="G352" s="454"/>
      <c r="H352" s="447">
        <v>1000</v>
      </c>
      <c r="I352" s="440">
        <v>230</v>
      </c>
    </row>
    <row r="353" spans="1:9">
      <c r="A353" s="438">
        <v>6</v>
      </c>
      <c r="B353" s="446">
        <v>4</v>
      </c>
      <c r="C353" s="446">
        <v>1</v>
      </c>
      <c r="D353" s="446">
        <v>19111</v>
      </c>
      <c r="E353" s="446" t="s">
        <v>1202</v>
      </c>
      <c r="F353" s="447">
        <v>206180</v>
      </c>
      <c r="G353" s="447">
        <v>23534</v>
      </c>
      <c r="H353" s="447">
        <v>182646</v>
      </c>
      <c r="I353" s="439">
        <v>5306</v>
      </c>
    </row>
    <row r="354" spans="1:9">
      <c r="A354" s="438">
        <v>6</v>
      </c>
      <c r="B354" s="446">
        <v>4</v>
      </c>
      <c r="C354" s="446">
        <v>2</v>
      </c>
      <c r="D354" s="446">
        <v>17022</v>
      </c>
      <c r="E354" s="446" t="s">
        <v>1194</v>
      </c>
      <c r="F354" s="447">
        <v>150000</v>
      </c>
      <c r="G354" s="447">
        <v>17568</v>
      </c>
      <c r="H354" s="447">
        <v>132432</v>
      </c>
      <c r="I354" s="439">
        <v>125455</v>
      </c>
    </row>
    <row r="355" spans="1:9">
      <c r="A355" s="438">
        <v>6</v>
      </c>
      <c r="B355" s="446">
        <v>4</v>
      </c>
      <c r="C355" s="446">
        <v>3</v>
      </c>
      <c r="D355" s="446">
        <v>17052</v>
      </c>
      <c r="E355" s="446" t="s">
        <v>1204</v>
      </c>
      <c r="F355" s="447">
        <v>75000</v>
      </c>
      <c r="G355" s="447">
        <v>75625</v>
      </c>
      <c r="H355" s="446">
        <v>-625</v>
      </c>
      <c r="I355" s="439">
        <v>67109</v>
      </c>
    </row>
    <row r="356" spans="1:9">
      <c r="A356" s="438">
        <v>6</v>
      </c>
      <c r="B356" s="446">
        <v>4</v>
      </c>
      <c r="C356" s="446">
        <v>3</v>
      </c>
      <c r="D356" s="446">
        <v>17053</v>
      </c>
      <c r="E356" s="446" t="s">
        <v>1205</v>
      </c>
      <c r="F356" s="447">
        <v>50000</v>
      </c>
      <c r="G356" s="447">
        <v>131996</v>
      </c>
      <c r="H356" s="447">
        <v>-81996</v>
      </c>
      <c r="I356" s="439">
        <v>176143</v>
      </c>
    </row>
    <row r="357" spans="1:9">
      <c r="A357" s="438">
        <v>6</v>
      </c>
      <c r="B357" s="446">
        <v>4</v>
      </c>
      <c r="C357" s="446">
        <v>3</v>
      </c>
      <c r="D357" s="446">
        <v>17054</v>
      </c>
      <c r="E357" s="446" t="s">
        <v>1206</v>
      </c>
      <c r="F357" s="447">
        <v>185000</v>
      </c>
      <c r="G357" s="447">
        <v>296754</v>
      </c>
      <c r="H357" s="447">
        <v>-111754</v>
      </c>
      <c r="I357" s="439">
        <v>1215662</v>
      </c>
    </row>
    <row r="358" spans="1:9">
      <c r="A358" s="438">
        <v>6</v>
      </c>
      <c r="B358" s="446">
        <v>4</v>
      </c>
      <c r="C358" s="446">
        <v>3</v>
      </c>
      <c r="D358" s="446">
        <v>17062</v>
      </c>
      <c r="E358" s="446" t="s">
        <v>1207</v>
      </c>
      <c r="F358" s="447">
        <v>400000</v>
      </c>
      <c r="G358" s="447">
        <v>780187</v>
      </c>
      <c r="H358" s="447">
        <v>-380187</v>
      </c>
      <c r="I358" s="439">
        <v>483876</v>
      </c>
    </row>
    <row r="359" spans="1:9">
      <c r="A359" s="438">
        <v>6</v>
      </c>
      <c r="B359" s="446">
        <v>4</v>
      </c>
      <c r="C359" s="446">
        <v>3</v>
      </c>
      <c r="D359" s="446">
        <v>19201</v>
      </c>
      <c r="E359" s="446" t="s">
        <v>1208</v>
      </c>
      <c r="F359" s="447">
        <v>52100</v>
      </c>
      <c r="G359" s="447">
        <v>99498</v>
      </c>
      <c r="H359" s="447">
        <v>-47398</v>
      </c>
      <c r="I359" s="439">
        <v>117692</v>
      </c>
    </row>
    <row r="360" spans="1:9">
      <c r="A360" s="438">
        <v>6</v>
      </c>
      <c r="B360" s="446">
        <v>4</v>
      </c>
      <c r="C360" s="446">
        <v>3</v>
      </c>
      <c r="D360" s="446">
        <v>19202</v>
      </c>
      <c r="E360" s="446" t="s">
        <v>1209</v>
      </c>
      <c r="F360" s="447">
        <v>100242</v>
      </c>
      <c r="G360" s="447">
        <v>171110</v>
      </c>
      <c r="H360" s="447">
        <v>-70868</v>
      </c>
      <c r="I360" s="439">
        <v>61741</v>
      </c>
    </row>
    <row r="361" spans="1:9">
      <c r="A361" s="438">
        <v>6</v>
      </c>
      <c r="B361" s="446">
        <v>4</v>
      </c>
      <c r="C361" s="446">
        <v>3</v>
      </c>
      <c r="D361" s="446">
        <v>19203</v>
      </c>
      <c r="E361" s="446" t="s">
        <v>1210</v>
      </c>
      <c r="F361" s="447">
        <v>23650</v>
      </c>
      <c r="G361" s="447">
        <v>46907</v>
      </c>
      <c r="H361" s="447">
        <v>-23257</v>
      </c>
      <c r="I361" s="439">
        <v>40577</v>
      </c>
    </row>
    <row r="362" spans="1:9">
      <c r="A362" s="438">
        <v>6</v>
      </c>
      <c r="B362" s="446">
        <v>4</v>
      </c>
      <c r="C362" s="446">
        <v>3</v>
      </c>
      <c r="D362" s="446">
        <v>19204</v>
      </c>
      <c r="E362" s="446" t="s">
        <v>1211</v>
      </c>
      <c r="F362" s="447">
        <v>46181</v>
      </c>
      <c r="G362" s="447">
        <v>14245</v>
      </c>
      <c r="H362" s="447">
        <v>31936</v>
      </c>
      <c r="I362" s="439">
        <v>52447</v>
      </c>
    </row>
    <row r="363" spans="1:9">
      <c r="A363" s="438">
        <v>6</v>
      </c>
      <c r="B363" s="446">
        <v>4</v>
      </c>
      <c r="C363" s="446">
        <v>3</v>
      </c>
      <c r="D363" s="446">
        <v>19205</v>
      </c>
      <c r="E363" s="446" t="s">
        <v>1212</v>
      </c>
      <c r="F363" s="447">
        <v>378115</v>
      </c>
      <c r="G363" s="447">
        <v>394216</v>
      </c>
      <c r="H363" s="447">
        <v>-16101</v>
      </c>
      <c r="I363" s="439">
        <v>542726</v>
      </c>
    </row>
    <row r="364" spans="1:9">
      <c r="A364" s="438">
        <v>6</v>
      </c>
      <c r="B364" s="446">
        <v>4</v>
      </c>
      <c r="C364" s="446">
        <v>3</v>
      </c>
      <c r="D364" s="446">
        <v>19206</v>
      </c>
      <c r="E364" s="446" t="s">
        <v>1213</v>
      </c>
      <c r="F364" s="447">
        <v>94046</v>
      </c>
      <c r="G364" s="447">
        <v>80701</v>
      </c>
      <c r="H364" s="447">
        <v>13345</v>
      </c>
      <c r="I364" s="439">
        <v>298335</v>
      </c>
    </row>
    <row r="365" spans="1:9">
      <c r="A365" s="438">
        <v>6</v>
      </c>
      <c r="B365" s="446">
        <v>4</v>
      </c>
      <c r="C365" s="446">
        <v>3</v>
      </c>
      <c r="D365" s="446">
        <v>19207</v>
      </c>
      <c r="E365" s="446" t="s">
        <v>1214</v>
      </c>
      <c r="F365" s="447">
        <v>45189</v>
      </c>
      <c r="G365" s="447">
        <v>58794</v>
      </c>
      <c r="H365" s="447">
        <v>-13605</v>
      </c>
      <c r="I365" s="439">
        <v>62923</v>
      </c>
    </row>
    <row r="366" spans="1:9">
      <c r="A366" s="438">
        <v>6</v>
      </c>
      <c r="B366" s="446">
        <v>4</v>
      </c>
      <c r="C366" s="446">
        <v>3</v>
      </c>
      <c r="D366" s="446">
        <v>19208</v>
      </c>
      <c r="E366" s="446" t="s">
        <v>1215</v>
      </c>
      <c r="F366" s="447">
        <v>21152</v>
      </c>
      <c r="G366" s="447">
        <v>403615</v>
      </c>
      <c r="H366" s="447">
        <v>-382463</v>
      </c>
      <c r="I366" s="439">
        <v>25409</v>
      </c>
    </row>
    <row r="367" spans="1:9">
      <c r="A367" s="438">
        <v>6</v>
      </c>
      <c r="B367" s="446">
        <v>4</v>
      </c>
      <c r="C367" s="446">
        <v>3</v>
      </c>
      <c r="D367" s="446">
        <v>19209</v>
      </c>
      <c r="E367" s="446" t="s">
        <v>1216</v>
      </c>
      <c r="F367" s="447">
        <v>7850</v>
      </c>
      <c r="G367" s="447">
        <v>38253</v>
      </c>
      <c r="H367" s="447">
        <v>-30403</v>
      </c>
      <c r="I367" s="439">
        <v>56065</v>
      </c>
    </row>
    <row r="368" spans="1:9">
      <c r="A368" s="438">
        <v>6</v>
      </c>
      <c r="B368" s="446">
        <v>4</v>
      </c>
      <c r="C368" s="446">
        <v>3</v>
      </c>
      <c r="D368" s="446">
        <v>19211</v>
      </c>
      <c r="E368" s="446" t="s">
        <v>1217</v>
      </c>
      <c r="F368" s="447">
        <v>13000</v>
      </c>
      <c r="G368" s="447">
        <v>94433</v>
      </c>
      <c r="H368" s="447">
        <v>-81433</v>
      </c>
      <c r="I368" s="439">
        <v>46559</v>
      </c>
    </row>
    <row r="369" spans="1:9">
      <c r="A369" s="438">
        <v>6</v>
      </c>
      <c r="B369" s="446">
        <v>4</v>
      </c>
      <c r="C369" s="446">
        <v>3</v>
      </c>
      <c r="D369" s="446">
        <v>19212</v>
      </c>
      <c r="E369" s="446" t="s">
        <v>1218</v>
      </c>
      <c r="F369" s="447">
        <v>15629</v>
      </c>
      <c r="G369" s="447">
        <v>18531</v>
      </c>
      <c r="H369" s="447">
        <v>-2902</v>
      </c>
      <c r="I369" s="439">
        <v>49034</v>
      </c>
    </row>
    <row r="370" spans="1:9">
      <c r="A370" s="438">
        <v>6</v>
      </c>
      <c r="B370" s="446">
        <v>4</v>
      </c>
      <c r="C370" s="446">
        <v>3</v>
      </c>
      <c r="D370" s="446">
        <v>19213</v>
      </c>
      <c r="E370" s="446" t="s">
        <v>1219</v>
      </c>
      <c r="F370" s="447">
        <v>1850</v>
      </c>
      <c r="G370" s="447">
        <v>49810</v>
      </c>
      <c r="H370" s="447">
        <v>-47960</v>
      </c>
      <c r="I370" s="439">
        <v>34427</v>
      </c>
    </row>
    <row r="371" spans="1:9">
      <c r="A371" s="438">
        <v>6</v>
      </c>
      <c r="B371" s="446">
        <v>4</v>
      </c>
      <c r="C371" s="446">
        <v>3</v>
      </c>
      <c r="D371" s="446">
        <v>19214</v>
      </c>
      <c r="E371" s="446" t="s">
        <v>1220</v>
      </c>
      <c r="F371" s="447">
        <v>314813</v>
      </c>
      <c r="G371" s="447">
        <v>90642</v>
      </c>
      <c r="H371" s="447">
        <v>224171</v>
      </c>
      <c r="I371" s="439">
        <v>33026</v>
      </c>
    </row>
    <row r="372" spans="1:9">
      <c r="A372" s="438">
        <v>6</v>
      </c>
      <c r="B372" s="446">
        <v>4</v>
      </c>
      <c r="C372" s="446">
        <v>3</v>
      </c>
      <c r="D372" s="446">
        <v>98012</v>
      </c>
      <c r="E372" s="446" t="s">
        <v>1221</v>
      </c>
      <c r="F372" s="447">
        <v>312417</v>
      </c>
      <c r="G372" s="447">
        <v>105451</v>
      </c>
      <c r="H372" s="447">
        <v>206966</v>
      </c>
      <c r="I372" s="439">
        <v>47313</v>
      </c>
    </row>
    <row r="373" spans="1:9">
      <c r="A373" s="438">
        <v>6</v>
      </c>
      <c r="B373" s="446">
        <v>4</v>
      </c>
      <c r="C373" s="446">
        <v>4</v>
      </c>
      <c r="D373" s="446">
        <v>17054</v>
      </c>
      <c r="E373" s="446" t="s">
        <v>1206</v>
      </c>
      <c r="F373" s="454"/>
      <c r="G373" s="454"/>
      <c r="H373" s="446">
        <v>0</v>
      </c>
      <c r="I373" s="440">
        <v>701</v>
      </c>
    </row>
    <row r="374" spans="1:9">
      <c r="A374" s="438">
        <v>6</v>
      </c>
      <c r="B374" s="446">
        <v>4</v>
      </c>
      <c r="C374" s="446">
        <v>4</v>
      </c>
      <c r="D374" s="446">
        <v>17062</v>
      </c>
      <c r="E374" s="446" t="s">
        <v>1207</v>
      </c>
      <c r="F374" s="454"/>
      <c r="G374" s="447">
        <v>7000</v>
      </c>
      <c r="H374" s="447">
        <v>-7000</v>
      </c>
      <c r="I374" s="443"/>
    </row>
    <row r="375" spans="1:9">
      <c r="A375" s="438">
        <v>6</v>
      </c>
      <c r="B375" s="446">
        <v>4</v>
      </c>
      <c r="C375" s="446">
        <v>5</v>
      </c>
      <c r="D375" s="446">
        <v>17112</v>
      </c>
      <c r="E375" s="446" t="s">
        <v>1222</v>
      </c>
      <c r="F375" s="447">
        <v>67000</v>
      </c>
      <c r="G375" s="447">
        <v>90437</v>
      </c>
      <c r="H375" s="447">
        <v>-23437</v>
      </c>
      <c r="I375" s="439">
        <v>123363</v>
      </c>
    </row>
    <row r="376" spans="1:9">
      <c r="A376" s="438">
        <v>6</v>
      </c>
      <c r="B376" s="446">
        <v>4</v>
      </c>
      <c r="C376" s="446">
        <v>5</v>
      </c>
      <c r="D376" s="446">
        <v>17122</v>
      </c>
      <c r="E376" s="446" t="s">
        <v>1223</v>
      </c>
      <c r="F376" s="447">
        <v>5000</v>
      </c>
      <c r="G376" s="447">
        <v>23552</v>
      </c>
      <c r="H376" s="447">
        <v>-18552</v>
      </c>
      <c r="I376" s="443"/>
    </row>
    <row r="377" spans="1:9">
      <c r="A377" s="438">
        <v>6</v>
      </c>
      <c r="B377" s="446">
        <v>4</v>
      </c>
      <c r="C377" s="446">
        <v>5</v>
      </c>
      <c r="D377" s="446">
        <v>17132</v>
      </c>
      <c r="E377" s="446" t="s">
        <v>1224</v>
      </c>
      <c r="F377" s="447">
        <v>4130000</v>
      </c>
      <c r="G377" s="447">
        <v>3383803</v>
      </c>
      <c r="H377" s="447">
        <v>746197</v>
      </c>
      <c r="I377" s="439">
        <v>4017088</v>
      </c>
    </row>
    <row r="378" spans="1:9">
      <c r="A378" s="438">
        <v>6</v>
      </c>
      <c r="B378" s="446">
        <v>4</v>
      </c>
      <c r="C378" s="446">
        <v>5</v>
      </c>
      <c r="D378" s="446">
        <v>17142</v>
      </c>
      <c r="E378" s="446" t="s">
        <v>1225</v>
      </c>
      <c r="F378" s="447">
        <v>830000</v>
      </c>
      <c r="G378" s="447">
        <v>898006</v>
      </c>
      <c r="H378" s="447">
        <v>-68006</v>
      </c>
      <c r="I378" s="439">
        <v>939422</v>
      </c>
    </row>
    <row r="379" spans="1:9">
      <c r="A379" s="438">
        <v>6</v>
      </c>
      <c r="B379" s="446">
        <v>4</v>
      </c>
      <c r="C379" s="446">
        <v>5</v>
      </c>
      <c r="D379" s="446">
        <v>17152</v>
      </c>
      <c r="E379" s="446" t="s">
        <v>1226</v>
      </c>
      <c r="F379" s="447">
        <v>200000</v>
      </c>
      <c r="G379" s="447">
        <v>229172</v>
      </c>
      <c r="H379" s="447">
        <v>-29172</v>
      </c>
      <c r="I379" s="439">
        <v>91670</v>
      </c>
    </row>
    <row r="380" spans="1:9">
      <c r="A380" s="438">
        <v>6</v>
      </c>
      <c r="B380" s="446">
        <v>4</v>
      </c>
      <c r="C380" s="446">
        <v>5</v>
      </c>
      <c r="D380" s="446">
        <v>17162</v>
      </c>
      <c r="E380" s="446" t="s">
        <v>1227</v>
      </c>
      <c r="F380" s="454"/>
      <c r="G380" s="454"/>
      <c r="H380" s="446">
        <v>0</v>
      </c>
      <c r="I380" s="440">
        <v>182</v>
      </c>
    </row>
    <row r="381" spans="1:9">
      <c r="A381" s="438">
        <v>6</v>
      </c>
      <c r="B381" s="446">
        <v>4</v>
      </c>
      <c r="C381" s="446">
        <v>5</v>
      </c>
      <c r="D381" s="446">
        <v>17172</v>
      </c>
      <c r="E381" s="446" t="s">
        <v>1228</v>
      </c>
      <c r="F381" s="447">
        <v>610000</v>
      </c>
      <c r="G381" s="447">
        <v>814287</v>
      </c>
      <c r="H381" s="447">
        <v>-204287</v>
      </c>
      <c r="I381" s="439">
        <v>867676</v>
      </c>
    </row>
    <row r="382" spans="1:9">
      <c r="A382" s="438">
        <v>6</v>
      </c>
      <c r="B382" s="452">
        <v>4</v>
      </c>
      <c r="C382" s="452">
        <v>5</v>
      </c>
      <c r="D382" s="452">
        <v>17182</v>
      </c>
      <c r="E382" s="452" t="s">
        <v>1229</v>
      </c>
      <c r="F382" s="439">
        <v>50000</v>
      </c>
      <c r="G382" s="453">
        <v>34959</v>
      </c>
      <c r="H382" s="453">
        <v>15041</v>
      </c>
      <c r="I382" s="439">
        <v>2419</v>
      </c>
    </row>
    <row r="383" spans="1:9">
      <c r="A383" s="438">
        <v>6</v>
      </c>
      <c r="B383" s="446">
        <v>4</v>
      </c>
      <c r="C383" s="446">
        <v>5</v>
      </c>
      <c r="D383" s="446">
        <v>17902</v>
      </c>
      <c r="E383" s="446" t="s">
        <v>1230</v>
      </c>
      <c r="F383" s="439">
        <v>60000</v>
      </c>
      <c r="G383" s="447">
        <v>212712</v>
      </c>
      <c r="H383" s="447">
        <v>-152712</v>
      </c>
      <c r="I383" s="439">
        <v>2017307</v>
      </c>
    </row>
    <row r="384" spans="1:9">
      <c r="A384" s="438">
        <v>6</v>
      </c>
      <c r="B384" s="446">
        <v>4</v>
      </c>
      <c r="C384" s="446">
        <v>5</v>
      </c>
      <c r="D384" s="446">
        <v>19051</v>
      </c>
      <c r="E384" s="446" t="s">
        <v>1231</v>
      </c>
      <c r="F384" s="439">
        <v>24000</v>
      </c>
      <c r="G384" s="447">
        <v>76970</v>
      </c>
      <c r="H384" s="447">
        <v>-52970</v>
      </c>
      <c r="I384" s="439">
        <v>36594</v>
      </c>
    </row>
    <row r="385" spans="1:9">
      <c r="A385" s="438">
        <v>6</v>
      </c>
      <c r="B385" s="446">
        <v>4</v>
      </c>
      <c r="C385" s="446">
        <v>5</v>
      </c>
      <c r="D385" s="446">
        <v>19052</v>
      </c>
      <c r="E385" s="446" t="s">
        <v>1232</v>
      </c>
      <c r="F385" s="439">
        <v>989156</v>
      </c>
      <c r="G385" s="447">
        <v>401143</v>
      </c>
      <c r="H385" s="447">
        <v>588013</v>
      </c>
      <c r="I385" s="439">
        <v>401116</v>
      </c>
    </row>
    <row r="386" spans="1:9">
      <c r="A386" s="438">
        <v>6</v>
      </c>
      <c r="B386" s="446">
        <v>4</v>
      </c>
      <c r="C386" s="446">
        <v>5</v>
      </c>
      <c r="D386" s="446">
        <v>19053</v>
      </c>
      <c r="E386" s="446" t="s">
        <v>1233</v>
      </c>
      <c r="F386" s="439">
        <v>13500</v>
      </c>
      <c r="G386" s="447">
        <v>25593</v>
      </c>
      <c r="H386" s="447">
        <v>-12093</v>
      </c>
      <c r="I386" s="439">
        <v>4005</v>
      </c>
    </row>
    <row r="387" spans="1:9">
      <c r="A387" s="438">
        <v>6</v>
      </c>
      <c r="B387" s="446">
        <v>4</v>
      </c>
      <c r="C387" s="446">
        <v>5</v>
      </c>
      <c r="D387" s="446">
        <v>19054</v>
      </c>
      <c r="E387" s="446" t="s">
        <v>1234</v>
      </c>
      <c r="F387" s="439">
        <v>30000</v>
      </c>
      <c r="G387" s="447">
        <v>4966</v>
      </c>
      <c r="H387" s="447">
        <v>25034</v>
      </c>
      <c r="I387" s="439">
        <v>10411</v>
      </c>
    </row>
    <row r="388" spans="1:9">
      <c r="A388" s="438">
        <v>6</v>
      </c>
      <c r="B388" s="446">
        <v>4</v>
      </c>
      <c r="C388" s="446">
        <v>5</v>
      </c>
      <c r="D388" s="446">
        <v>19055</v>
      </c>
      <c r="E388" s="446" t="s">
        <v>1235</v>
      </c>
      <c r="F388" s="439">
        <v>256650</v>
      </c>
      <c r="G388" s="447">
        <v>539883</v>
      </c>
      <c r="H388" s="447">
        <v>-283233</v>
      </c>
      <c r="I388" s="439">
        <v>400768</v>
      </c>
    </row>
    <row r="389" spans="1:9">
      <c r="A389" s="438">
        <v>6</v>
      </c>
      <c r="B389" s="446">
        <v>4</v>
      </c>
      <c r="C389" s="446">
        <v>5</v>
      </c>
      <c r="D389" s="446">
        <v>19056</v>
      </c>
      <c r="E389" s="446" t="s">
        <v>1236</v>
      </c>
      <c r="F389" s="439">
        <v>665500</v>
      </c>
      <c r="G389" s="447">
        <v>725789</v>
      </c>
      <c r="H389" s="447">
        <v>-60289</v>
      </c>
      <c r="I389" s="439">
        <v>585170</v>
      </c>
    </row>
    <row r="390" spans="1:9">
      <c r="A390" s="438">
        <v>6</v>
      </c>
      <c r="B390" s="446">
        <v>4</v>
      </c>
      <c r="C390" s="446">
        <v>5</v>
      </c>
      <c r="D390" s="446">
        <v>19057</v>
      </c>
      <c r="E390" s="446" t="s">
        <v>1237</v>
      </c>
      <c r="F390" s="439">
        <v>2337886</v>
      </c>
      <c r="G390" s="447">
        <v>492877</v>
      </c>
      <c r="H390" s="447">
        <v>1845009</v>
      </c>
      <c r="I390" s="439">
        <v>993018</v>
      </c>
    </row>
    <row r="391" spans="1:9">
      <c r="A391" s="438">
        <v>6</v>
      </c>
      <c r="B391" s="446">
        <v>4</v>
      </c>
      <c r="C391" s="446">
        <v>5</v>
      </c>
      <c r="D391" s="446">
        <v>19058</v>
      </c>
      <c r="E391" s="446" t="s">
        <v>1238</v>
      </c>
      <c r="F391" s="439">
        <v>177700</v>
      </c>
      <c r="G391" s="447">
        <v>125724</v>
      </c>
      <c r="H391" s="447">
        <v>51976</v>
      </c>
      <c r="I391" s="439">
        <v>117279</v>
      </c>
    </row>
    <row r="392" spans="1:9">
      <c r="A392" s="438">
        <v>6</v>
      </c>
      <c r="B392" s="446">
        <v>4</v>
      </c>
      <c r="C392" s="446">
        <v>5</v>
      </c>
      <c r="D392" s="446">
        <v>19061</v>
      </c>
      <c r="E392" s="446" t="s">
        <v>1239</v>
      </c>
      <c r="F392" s="443"/>
      <c r="G392" s="447">
        <v>4550</v>
      </c>
      <c r="H392" s="447">
        <v>-4550</v>
      </c>
      <c r="I392" s="439">
        <v>1209</v>
      </c>
    </row>
    <row r="393" spans="1:9">
      <c r="A393" s="438">
        <v>6</v>
      </c>
      <c r="B393" s="446">
        <v>4</v>
      </c>
      <c r="C393" s="446">
        <v>5</v>
      </c>
      <c r="D393" s="446">
        <v>19062</v>
      </c>
      <c r="E393" s="446" t="s">
        <v>1240</v>
      </c>
      <c r="F393" s="443"/>
      <c r="G393" s="447">
        <v>70268</v>
      </c>
      <c r="H393" s="447">
        <v>-70268</v>
      </c>
      <c r="I393" s="439">
        <v>85390</v>
      </c>
    </row>
    <row r="394" spans="1:9">
      <c r="A394" s="438">
        <v>6</v>
      </c>
      <c r="B394" s="446">
        <v>4</v>
      </c>
      <c r="C394" s="446">
        <v>5</v>
      </c>
      <c r="D394" s="446">
        <v>19063</v>
      </c>
      <c r="E394" s="446" t="s">
        <v>1241</v>
      </c>
      <c r="F394" s="439">
        <v>25030</v>
      </c>
      <c r="G394" s="447">
        <v>35990</v>
      </c>
      <c r="H394" s="447">
        <v>-10960</v>
      </c>
      <c r="I394" s="439">
        <v>52608</v>
      </c>
    </row>
    <row r="395" spans="1:9">
      <c r="A395" s="438">
        <v>6</v>
      </c>
      <c r="B395" s="446">
        <v>4</v>
      </c>
      <c r="C395" s="446">
        <v>5</v>
      </c>
      <c r="D395" s="446">
        <v>19064</v>
      </c>
      <c r="E395" s="446" t="s">
        <v>1242</v>
      </c>
      <c r="F395" s="439">
        <v>94990</v>
      </c>
      <c r="G395" s="447">
        <v>103536</v>
      </c>
      <c r="H395" s="447">
        <v>-8546</v>
      </c>
      <c r="I395" s="439">
        <v>189096</v>
      </c>
    </row>
    <row r="396" spans="1:9">
      <c r="A396" s="438">
        <v>6</v>
      </c>
      <c r="B396" s="446">
        <v>4</v>
      </c>
      <c r="C396" s="446">
        <v>5</v>
      </c>
      <c r="D396" s="446">
        <v>19065</v>
      </c>
      <c r="E396" s="446" t="s">
        <v>1243</v>
      </c>
      <c r="F396" s="439">
        <v>55000</v>
      </c>
      <c r="G396" s="447">
        <v>1681</v>
      </c>
      <c r="H396" s="447">
        <v>53319</v>
      </c>
      <c r="I396" s="439">
        <v>3591</v>
      </c>
    </row>
    <row r="397" spans="1:9">
      <c r="A397" s="438">
        <v>6</v>
      </c>
      <c r="B397" s="446">
        <v>4</v>
      </c>
      <c r="C397" s="446">
        <v>5</v>
      </c>
      <c r="D397" s="446">
        <v>19066</v>
      </c>
      <c r="E397" s="446" t="s">
        <v>1244</v>
      </c>
      <c r="F397" s="439">
        <v>557575</v>
      </c>
      <c r="G397" s="447">
        <v>460826</v>
      </c>
      <c r="H397" s="447">
        <v>96749</v>
      </c>
      <c r="I397" s="439">
        <v>625168</v>
      </c>
    </row>
    <row r="398" spans="1:9">
      <c r="A398" s="438">
        <v>6</v>
      </c>
      <c r="B398" s="446">
        <v>4</v>
      </c>
      <c r="C398" s="446">
        <v>5</v>
      </c>
      <c r="D398" s="446">
        <v>98011</v>
      </c>
      <c r="E398" s="446" t="s">
        <v>1203</v>
      </c>
      <c r="F398" s="439">
        <v>271863</v>
      </c>
      <c r="G398" s="447">
        <v>1136973</v>
      </c>
      <c r="H398" s="447">
        <v>-865110</v>
      </c>
      <c r="I398" s="439">
        <v>1666591</v>
      </c>
    </row>
    <row r="399" spans="1:9">
      <c r="A399" s="438">
        <v>6</v>
      </c>
      <c r="B399" s="446">
        <v>4</v>
      </c>
      <c r="C399" s="446">
        <v>6</v>
      </c>
      <c r="D399" s="446">
        <v>17172</v>
      </c>
      <c r="E399" s="446" t="s">
        <v>1228</v>
      </c>
      <c r="F399" s="439">
        <v>190000</v>
      </c>
      <c r="G399" s="447">
        <v>79401</v>
      </c>
      <c r="H399" s="447">
        <v>110599</v>
      </c>
      <c r="I399" s="439">
        <v>103151</v>
      </c>
    </row>
    <row r="400" spans="1:9">
      <c r="A400" s="438">
        <v>6</v>
      </c>
      <c r="B400" s="446">
        <v>4</v>
      </c>
      <c r="C400" s="446">
        <v>7</v>
      </c>
      <c r="D400" s="446">
        <v>19059</v>
      </c>
      <c r="E400" s="446" t="s">
        <v>1245</v>
      </c>
      <c r="F400" s="439">
        <v>21000</v>
      </c>
      <c r="G400" s="447">
        <v>42011</v>
      </c>
      <c r="H400" s="447">
        <v>-21011</v>
      </c>
      <c r="I400" s="439">
        <v>45478</v>
      </c>
    </row>
    <row r="401" spans="1:9">
      <c r="A401" s="438">
        <v>6</v>
      </c>
      <c r="B401" s="446">
        <v>4</v>
      </c>
      <c r="C401" s="446">
        <v>7</v>
      </c>
      <c r="D401" s="446">
        <v>75992</v>
      </c>
      <c r="E401" s="446" t="s">
        <v>1246</v>
      </c>
      <c r="F401" s="443"/>
      <c r="G401" s="454"/>
      <c r="H401" s="446">
        <v>0</v>
      </c>
      <c r="I401" s="439">
        <v>2030</v>
      </c>
    </row>
    <row r="402" spans="1:9">
      <c r="A402" s="438">
        <v>6</v>
      </c>
      <c r="B402" s="446">
        <v>4</v>
      </c>
      <c r="C402" s="446">
        <v>7</v>
      </c>
      <c r="D402" s="446">
        <v>98011</v>
      </c>
      <c r="E402" s="446" t="s">
        <v>1203</v>
      </c>
      <c r="F402" s="443"/>
      <c r="G402" s="446">
        <v>571</v>
      </c>
      <c r="H402" s="446">
        <v>-571</v>
      </c>
      <c r="I402" s="440">
        <v>840</v>
      </c>
    </row>
    <row r="403" spans="1:9">
      <c r="A403" s="438">
        <v>6</v>
      </c>
      <c r="B403" s="446">
        <v>4</v>
      </c>
      <c r="C403" s="446">
        <v>8</v>
      </c>
      <c r="D403" s="446">
        <v>19002</v>
      </c>
      <c r="E403" s="446" t="s">
        <v>1247</v>
      </c>
      <c r="F403" s="439">
        <v>10005000</v>
      </c>
      <c r="G403" s="447">
        <v>12769161</v>
      </c>
      <c r="H403" s="447">
        <v>-2764161</v>
      </c>
      <c r="I403" s="439">
        <v>9879637</v>
      </c>
    </row>
    <row r="404" spans="1:9">
      <c r="A404" s="438">
        <v>6</v>
      </c>
      <c r="B404" s="446">
        <v>4</v>
      </c>
      <c r="C404" s="446">
        <v>8</v>
      </c>
      <c r="D404" s="446">
        <v>19103</v>
      </c>
      <c r="E404" s="446" t="s">
        <v>1248</v>
      </c>
      <c r="F404" s="443"/>
      <c r="G404" s="454"/>
      <c r="H404" s="446">
        <v>0</v>
      </c>
      <c r="I404" s="439">
        <v>9017</v>
      </c>
    </row>
    <row r="405" spans="1:9">
      <c r="A405" s="438">
        <v>6</v>
      </c>
      <c r="B405" s="446">
        <v>4</v>
      </c>
      <c r="C405" s="446">
        <v>8</v>
      </c>
      <c r="D405" s="446">
        <v>19113</v>
      </c>
      <c r="E405" s="446" t="s">
        <v>1249</v>
      </c>
      <c r="F405" s="443"/>
      <c r="G405" s="454"/>
      <c r="H405" s="446">
        <v>0</v>
      </c>
      <c r="I405" s="439">
        <v>24915</v>
      </c>
    </row>
    <row r="406" spans="1:9">
      <c r="A406" s="438">
        <v>6</v>
      </c>
      <c r="B406" s="446">
        <v>4</v>
      </c>
      <c r="C406" s="446">
        <v>8</v>
      </c>
      <c r="D406" s="446">
        <v>19121</v>
      </c>
      <c r="E406" s="446" t="s">
        <v>1250</v>
      </c>
      <c r="F406" s="443"/>
      <c r="G406" s="447">
        <v>7354</v>
      </c>
      <c r="H406" s="447">
        <v>-7354</v>
      </c>
      <c r="I406" s="439">
        <v>6916</v>
      </c>
    </row>
    <row r="407" spans="1:9">
      <c r="A407" s="438">
        <v>6</v>
      </c>
      <c r="B407" s="446">
        <v>4</v>
      </c>
      <c r="C407" s="446">
        <v>8</v>
      </c>
      <c r="D407" s="446">
        <v>31013</v>
      </c>
      <c r="E407" s="446" t="s">
        <v>1251</v>
      </c>
      <c r="F407" s="443"/>
      <c r="G407" s="454"/>
      <c r="H407" s="446">
        <v>0</v>
      </c>
      <c r="I407" s="439">
        <v>146565</v>
      </c>
    </row>
    <row r="408" spans="1:9">
      <c r="A408" s="438">
        <v>6</v>
      </c>
      <c r="B408" s="446">
        <v>4</v>
      </c>
      <c r="C408" s="446">
        <v>8</v>
      </c>
      <c r="D408" s="446">
        <v>98011</v>
      </c>
      <c r="E408" s="446" t="s">
        <v>1203</v>
      </c>
      <c r="F408" s="443"/>
      <c r="G408" s="446">
        <v>160</v>
      </c>
      <c r="H408" s="446">
        <v>-160</v>
      </c>
      <c r="I408" s="439">
        <v>34724</v>
      </c>
    </row>
    <row r="409" spans="1:9">
      <c r="A409" s="438">
        <v>6</v>
      </c>
      <c r="B409" s="446">
        <v>4</v>
      </c>
      <c r="C409" s="446">
        <v>8</v>
      </c>
      <c r="D409" s="446">
        <v>98101</v>
      </c>
      <c r="E409" s="446" t="s">
        <v>1252</v>
      </c>
      <c r="F409" s="443"/>
      <c r="G409" s="454"/>
      <c r="H409" s="446">
        <v>0</v>
      </c>
      <c r="I409" s="440">
        <v>-695</v>
      </c>
    </row>
    <row r="410" spans="1:9">
      <c r="A410" s="438">
        <v>6</v>
      </c>
      <c r="B410" s="446">
        <v>4</v>
      </c>
      <c r="C410" s="446">
        <v>8</v>
      </c>
      <c r="D410" s="446">
        <v>98103</v>
      </c>
      <c r="E410" s="446" t="s">
        <v>1253</v>
      </c>
      <c r="F410" s="443"/>
      <c r="G410" s="454"/>
      <c r="H410" s="446">
        <v>0</v>
      </c>
      <c r="I410" s="439">
        <v>2950</v>
      </c>
    </row>
    <row r="411" spans="1:9">
      <c r="A411" s="438">
        <v>6</v>
      </c>
      <c r="B411" s="446">
        <v>4</v>
      </c>
      <c r="C411" s="446">
        <v>8</v>
      </c>
      <c r="D411" s="446">
        <v>98121</v>
      </c>
      <c r="E411" s="446" t="s">
        <v>1254</v>
      </c>
      <c r="F411" s="443"/>
      <c r="G411" s="454"/>
      <c r="H411" s="446">
        <v>0</v>
      </c>
      <c r="I411" s="439">
        <v>1200</v>
      </c>
    </row>
    <row r="412" spans="1:9">
      <c r="A412" s="438">
        <v>6</v>
      </c>
      <c r="B412" s="446">
        <v>4</v>
      </c>
      <c r="C412" s="446">
        <v>8</v>
      </c>
      <c r="D412" s="446">
        <v>98131</v>
      </c>
      <c r="E412" s="446" t="s">
        <v>1255</v>
      </c>
      <c r="F412" s="443"/>
      <c r="G412" s="454"/>
      <c r="H412" s="446">
        <v>0</v>
      </c>
      <c r="I412" s="440">
        <v>455</v>
      </c>
    </row>
    <row r="413" spans="1:9">
      <c r="A413" s="438">
        <v>6</v>
      </c>
      <c r="B413" s="446">
        <v>5</v>
      </c>
      <c r="C413" s="446">
        <v>1</v>
      </c>
      <c r="D413" s="446">
        <v>78012</v>
      </c>
      <c r="E413" s="446" t="s">
        <v>1256</v>
      </c>
      <c r="F413" s="439">
        <v>5356000</v>
      </c>
      <c r="G413" s="447">
        <v>7385202</v>
      </c>
      <c r="H413" s="447">
        <v>-2029202</v>
      </c>
      <c r="I413" s="439">
        <v>7119083</v>
      </c>
    </row>
    <row r="414" spans="1:9">
      <c r="A414" s="438">
        <v>6</v>
      </c>
      <c r="B414" s="446">
        <v>5</v>
      </c>
      <c r="C414" s="446">
        <v>1</v>
      </c>
      <c r="D414" s="446">
        <v>78013</v>
      </c>
      <c r="E414" s="446" t="s">
        <v>1257</v>
      </c>
      <c r="F414" s="439">
        <v>5001732</v>
      </c>
      <c r="G414" s="447">
        <v>3386343</v>
      </c>
      <c r="H414" s="447">
        <v>1615389</v>
      </c>
      <c r="I414" s="439">
        <v>4330138</v>
      </c>
    </row>
    <row r="415" spans="1:9">
      <c r="A415" s="438">
        <v>6</v>
      </c>
      <c r="B415" s="446">
        <v>5</v>
      </c>
      <c r="C415" s="446">
        <v>1</v>
      </c>
      <c r="D415" s="446">
        <v>78017</v>
      </c>
      <c r="E415" s="446" t="s">
        <v>1258</v>
      </c>
      <c r="F415" s="439">
        <v>1390404</v>
      </c>
      <c r="G415" s="447">
        <v>1204021</v>
      </c>
      <c r="H415" s="447">
        <v>186383</v>
      </c>
      <c r="I415" s="439">
        <v>1176335</v>
      </c>
    </row>
    <row r="416" spans="1:9">
      <c r="A416" s="438">
        <v>6</v>
      </c>
      <c r="B416" s="446">
        <v>5</v>
      </c>
      <c r="C416" s="446">
        <v>1</v>
      </c>
      <c r="D416" s="446">
        <v>78311</v>
      </c>
      <c r="E416" s="446" t="s">
        <v>1381</v>
      </c>
      <c r="F416" s="443"/>
      <c r="G416" s="447">
        <v>272376</v>
      </c>
      <c r="H416" s="447">
        <v>-272376</v>
      </c>
      <c r="I416" s="443"/>
    </row>
    <row r="417" spans="1:9">
      <c r="A417" s="438">
        <v>6</v>
      </c>
      <c r="B417" s="446">
        <v>5</v>
      </c>
      <c r="C417" s="446">
        <v>1</v>
      </c>
      <c r="D417" s="446">
        <v>78313</v>
      </c>
      <c r="E417" s="446" t="s">
        <v>1381</v>
      </c>
      <c r="F417" s="443"/>
      <c r="G417" s="446">
        <v>514</v>
      </c>
      <c r="H417" s="446">
        <v>-514</v>
      </c>
      <c r="I417" s="443"/>
    </row>
    <row r="418" spans="1:9">
      <c r="A418" s="438">
        <v>6</v>
      </c>
      <c r="B418" s="446">
        <v>5</v>
      </c>
      <c r="C418" s="446">
        <v>1</v>
      </c>
      <c r="D418" s="446">
        <v>78315</v>
      </c>
      <c r="E418" s="446" t="s">
        <v>1381</v>
      </c>
      <c r="F418" s="439">
        <v>150000</v>
      </c>
      <c r="G418" s="454"/>
      <c r="H418" s="447">
        <v>150000</v>
      </c>
      <c r="I418" s="443"/>
    </row>
    <row r="419" spans="1:9">
      <c r="A419" s="438">
        <v>6</v>
      </c>
      <c r="B419" s="446">
        <v>5</v>
      </c>
      <c r="C419" s="446">
        <v>1</v>
      </c>
      <c r="D419" s="446">
        <v>78322</v>
      </c>
      <c r="E419" s="446" t="s">
        <v>1569</v>
      </c>
      <c r="F419" s="443"/>
      <c r="G419" s="447">
        <v>17214</v>
      </c>
      <c r="H419" s="447">
        <v>-17214</v>
      </c>
      <c r="I419" s="443"/>
    </row>
    <row r="420" spans="1:9" ht="67.5">
      <c r="A420" s="438">
        <v>6</v>
      </c>
      <c r="B420" s="446">
        <v>5</v>
      </c>
      <c r="C420" s="446">
        <v>1</v>
      </c>
      <c r="D420" s="446">
        <v>78323</v>
      </c>
      <c r="E420" s="448" t="s">
        <v>1569</v>
      </c>
      <c r="F420" s="438">
        <v>500</v>
      </c>
      <c r="G420" s="454"/>
      <c r="H420" s="446">
        <v>500</v>
      </c>
      <c r="I420" s="443"/>
    </row>
    <row r="421" spans="1:9">
      <c r="A421" s="438">
        <v>6</v>
      </c>
      <c r="B421" s="446">
        <v>5</v>
      </c>
      <c r="C421" s="446">
        <v>1</v>
      </c>
      <c r="D421" s="446">
        <v>78326</v>
      </c>
      <c r="E421" s="446" t="s">
        <v>1569</v>
      </c>
      <c r="F421" s="439">
        <v>160000</v>
      </c>
      <c r="G421" s="454"/>
      <c r="H421" s="447">
        <v>160000</v>
      </c>
      <c r="I421" s="443"/>
    </row>
    <row r="422" spans="1:9" ht="67.5">
      <c r="A422" s="438">
        <v>6</v>
      </c>
      <c r="B422" s="446">
        <v>5</v>
      </c>
      <c r="C422" s="446">
        <v>1</v>
      </c>
      <c r="D422" s="446">
        <v>78328</v>
      </c>
      <c r="E422" s="448" t="s">
        <v>1570</v>
      </c>
      <c r="F422" s="443"/>
      <c r="G422" s="446">
        <v>270</v>
      </c>
      <c r="H422" s="446">
        <v>-270</v>
      </c>
      <c r="I422" s="443"/>
    </row>
    <row r="423" spans="1:9">
      <c r="A423" s="438">
        <v>6</v>
      </c>
      <c r="B423" s="446">
        <v>5</v>
      </c>
      <c r="C423" s="446">
        <v>1</v>
      </c>
      <c r="D423" s="446">
        <v>78329</v>
      </c>
      <c r="E423" s="446" t="s">
        <v>1382</v>
      </c>
      <c r="F423" s="443"/>
      <c r="G423" s="446">
        <v>270</v>
      </c>
      <c r="H423" s="446">
        <v>-270</v>
      </c>
      <c r="I423" s="443"/>
    </row>
    <row r="424" spans="1:9" ht="45">
      <c r="A424" s="438">
        <v>6</v>
      </c>
      <c r="B424" s="446">
        <v>5</v>
      </c>
      <c r="C424" s="446">
        <v>2</v>
      </c>
      <c r="D424" s="446">
        <v>78012</v>
      </c>
      <c r="E424" s="448" t="s">
        <v>1571</v>
      </c>
      <c r="F424" s="439">
        <v>70000</v>
      </c>
      <c r="G424" s="446">
        <v>648</v>
      </c>
      <c r="H424" s="447">
        <v>69352</v>
      </c>
      <c r="I424" s="439">
        <v>40994</v>
      </c>
    </row>
    <row r="425" spans="1:9">
      <c r="A425" s="438">
        <v>6</v>
      </c>
      <c r="B425" s="446">
        <v>5</v>
      </c>
      <c r="C425" s="446">
        <v>2</v>
      </c>
      <c r="D425" s="446">
        <v>78013</v>
      </c>
      <c r="E425" s="446" t="s">
        <v>1257</v>
      </c>
      <c r="F425" s="439">
        <v>16656</v>
      </c>
      <c r="G425" s="447">
        <v>34267</v>
      </c>
      <c r="H425" s="447">
        <v>-17611</v>
      </c>
      <c r="I425" s="439">
        <v>15795</v>
      </c>
    </row>
    <row r="426" spans="1:9">
      <c r="A426" s="438">
        <v>6</v>
      </c>
      <c r="B426" s="452">
        <v>5</v>
      </c>
      <c r="C426" s="452">
        <v>2</v>
      </c>
      <c r="D426" s="452">
        <v>78315</v>
      </c>
      <c r="E426" s="452" t="s">
        <v>1381</v>
      </c>
      <c r="F426" s="443"/>
      <c r="G426" s="452">
        <v>960</v>
      </c>
      <c r="H426" s="452">
        <v>-960</v>
      </c>
      <c r="I426" s="456"/>
    </row>
    <row r="427" spans="1:9">
      <c r="A427" s="438">
        <v>6</v>
      </c>
      <c r="B427" s="446">
        <v>5</v>
      </c>
      <c r="C427" s="446">
        <v>2</v>
      </c>
      <c r="D427" s="446">
        <v>78319</v>
      </c>
      <c r="E427" s="446" t="s">
        <v>1383</v>
      </c>
      <c r="F427" s="443"/>
      <c r="G427" s="447">
        <v>3300</v>
      </c>
      <c r="H427" s="447">
        <v>-3300</v>
      </c>
      <c r="I427" s="454"/>
    </row>
    <row r="428" spans="1:9">
      <c r="A428" s="438">
        <v>6</v>
      </c>
      <c r="B428" s="446">
        <v>5</v>
      </c>
      <c r="C428" s="446">
        <v>3</v>
      </c>
      <c r="D428" s="446">
        <v>78021</v>
      </c>
      <c r="E428" s="446" t="s">
        <v>1259</v>
      </c>
      <c r="F428" s="439">
        <v>2162677</v>
      </c>
      <c r="G428" s="447">
        <v>2382422</v>
      </c>
      <c r="H428" s="447">
        <v>-219745</v>
      </c>
      <c r="I428" s="439">
        <v>1902548</v>
      </c>
    </row>
    <row r="429" spans="1:9">
      <c r="A429" s="438">
        <v>6</v>
      </c>
      <c r="B429" s="446">
        <v>5</v>
      </c>
      <c r="C429" s="446">
        <v>3</v>
      </c>
      <c r="D429" s="446">
        <v>78022</v>
      </c>
      <c r="E429" s="446" t="s">
        <v>1260</v>
      </c>
      <c r="F429" s="439">
        <v>66500</v>
      </c>
      <c r="G429" s="447">
        <v>56671</v>
      </c>
      <c r="H429" s="447">
        <v>9829</v>
      </c>
      <c r="I429" s="439">
        <v>73521</v>
      </c>
    </row>
    <row r="430" spans="1:9">
      <c r="A430" s="438">
        <v>6</v>
      </c>
      <c r="B430" s="446">
        <v>5</v>
      </c>
      <c r="C430" s="446">
        <v>3</v>
      </c>
      <c r="D430" s="446">
        <v>78023</v>
      </c>
      <c r="E430" s="446" t="s">
        <v>1261</v>
      </c>
      <c r="F430" s="439">
        <v>404796</v>
      </c>
      <c r="G430" s="447">
        <v>1862032</v>
      </c>
      <c r="H430" s="447">
        <v>-1457236</v>
      </c>
      <c r="I430" s="439">
        <v>409007</v>
      </c>
    </row>
    <row r="431" spans="1:9">
      <c r="A431" s="438">
        <v>6</v>
      </c>
      <c r="B431" s="446">
        <v>5</v>
      </c>
      <c r="C431" s="446">
        <v>3</v>
      </c>
      <c r="D431" s="446">
        <v>78024</v>
      </c>
      <c r="E431" s="446" t="s">
        <v>1262</v>
      </c>
      <c r="F431" s="439">
        <v>35000</v>
      </c>
      <c r="G431" s="447">
        <v>72365</v>
      </c>
      <c r="H431" s="447">
        <v>-37365</v>
      </c>
      <c r="I431" s="439">
        <v>109316</v>
      </c>
    </row>
    <row r="432" spans="1:9">
      <c r="A432" s="438">
        <v>6</v>
      </c>
      <c r="B432" s="446">
        <v>5</v>
      </c>
      <c r="C432" s="446">
        <v>3</v>
      </c>
      <c r="D432" s="446">
        <v>78031</v>
      </c>
      <c r="E432" s="446" t="s">
        <v>1263</v>
      </c>
      <c r="F432" s="439">
        <v>4059256</v>
      </c>
      <c r="G432" s="447">
        <v>3476736</v>
      </c>
      <c r="H432" s="447">
        <v>582520</v>
      </c>
      <c r="I432" s="439">
        <v>2805637</v>
      </c>
    </row>
    <row r="433" spans="1:9">
      <c r="A433" s="438">
        <v>6</v>
      </c>
      <c r="B433" s="446">
        <v>5</v>
      </c>
      <c r="C433" s="446">
        <v>3</v>
      </c>
      <c r="D433" s="446">
        <v>78034</v>
      </c>
      <c r="E433" s="446" t="s">
        <v>1264</v>
      </c>
      <c r="F433" s="439">
        <v>19950000</v>
      </c>
      <c r="G433" s="447">
        <v>25796451</v>
      </c>
      <c r="H433" s="447">
        <v>-5846451</v>
      </c>
      <c r="I433" s="439">
        <v>20869853</v>
      </c>
    </row>
    <row r="434" spans="1:9">
      <c r="A434" s="438">
        <v>6</v>
      </c>
      <c r="B434" s="446">
        <v>5</v>
      </c>
      <c r="C434" s="446">
        <v>3</v>
      </c>
      <c r="D434" s="446">
        <v>78041</v>
      </c>
      <c r="E434" s="446" t="s">
        <v>1265</v>
      </c>
      <c r="F434" s="439">
        <v>20000</v>
      </c>
      <c r="G434" s="447">
        <v>34472</v>
      </c>
      <c r="H434" s="447">
        <v>-14472</v>
      </c>
      <c r="I434" s="439">
        <v>29490</v>
      </c>
    </row>
    <row r="435" spans="1:9">
      <c r="A435" s="438">
        <v>6</v>
      </c>
      <c r="B435" s="446">
        <v>5</v>
      </c>
      <c r="C435" s="446">
        <v>3</v>
      </c>
      <c r="D435" s="446">
        <v>78042</v>
      </c>
      <c r="E435" s="446" t="s">
        <v>1266</v>
      </c>
      <c r="F435" s="439">
        <v>3537386</v>
      </c>
      <c r="G435" s="447">
        <v>5788700</v>
      </c>
      <c r="H435" s="447">
        <v>-2251314</v>
      </c>
      <c r="I435" s="439">
        <v>5609484</v>
      </c>
    </row>
    <row r="436" spans="1:9">
      <c r="A436" s="438">
        <v>6</v>
      </c>
      <c r="B436" s="446">
        <v>5</v>
      </c>
      <c r="C436" s="446">
        <v>3</v>
      </c>
      <c r="D436" s="446">
        <v>78043</v>
      </c>
      <c r="E436" s="446" t="s">
        <v>1267</v>
      </c>
      <c r="F436" s="439">
        <v>804910</v>
      </c>
      <c r="G436" s="447">
        <v>529219</v>
      </c>
      <c r="H436" s="447">
        <v>275691</v>
      </c>
      <c r="I436" s="439">
        <v>1296177</v>
      </c>
    </row>
    <row r="437" spans="1:9">
      <c r="A437" s="438">
        <v>6</v>
      </c>
      <c r="B437" s="446">
        <v>5</v>
      </c>
      <c r="C437" s="446">
        <v>4</v>
      </c>
      <c r="D437" s="446">
        <v>78051</v>
      </c>
      <c r="E437" s="446" t="s">
        <v>1268</v>
      </c>
      <c r="F437" s="439">
        <v>440000</v>
      </c>
      <c r="G437" s="447">
        <v>79255</v>
      </c>
      <c r="H437" s="447">
        <v>360745</v>
      </c>
      <c r="I437" s="439">
        <v>203809</v>
      </c>
    </row>
    <row r="438" spans="1:9">
      <c r="A438" s="438">
        <v>6</v>
      </c>
      <c r="B438" s="446">
        <v>5</v>
      </c>
      <c r="C438" s="446">
        <v>4</v>
      </c>
      <c r="D438" s="446">
        <v>78052</v>
      </c>
      <c r="E438" s="446" t="s">
        <v>1269</v>
      </c>
      <c r="F438" s="443"/>
      <c r="G438" s="447">
        <v>202492</v>
      </c>
      <c r="H438" s="447">
        <v>-202492</v>
      </c>
      <c r="I438" s="439">
        <v>209445</v>
      </c>
    </row>
    <row r="439" spans="1:9">
      <c r="A439" s="438">
        <v>6</v>
      </c>
      <c r="B439" s="446">
        <v>5</v>
      </c>
      <c r="C439" s="446">
        <v>4</v>
      </c>
      <c r="D439" s="446">
        <v>78053</v>
      </c>
      <c r="E439" s="446" t="s">
        <v>1270</v>
      </c>
      <c r="F439" s="439">
        <v>230500</v>
      </c>
      <c r="G439" s="447">
        <v>159406</v>
      </c>
      <c r="H439" s="447">
        <v>71094</v>
      </c>
      <c r="I439" s="439">
        <v>216209</v>
      </c>
    </row>
    <row r="440" spans="1:9">
      <c r="A440" s="438">
        <v>6</v>
      </c>
      <c r="B440" s="446">
        <v>5</v>
      </c>
      <c r="C440" s="446">
        <v>4</v>
      </c>
      <c r="D440" s="446">
        <v>78054</v>
      </c>
      <c r="E440" s="446" t="s">
        <v>1271</v>
      </c>
      <c r="F440" s="443"/>
      <c r="G440" s="447">
        <v>149530</v>
      </c>
      <c r="H440" s="447">
        <v>-149530</v>
      </c>
      <c r="I440" s="439">
        <v>769568</v>
      </c>
    </row>
    <row r="441" spans="1:9">
      <c r="A441" s="438">
        <v>6</v>
      </c>
      <c r="B441" s="446">
        <v>5</v>
      </c>
      <c r="C441" s="446">
        <v>4</v>
      </c>
      <c r="D441" s="446">
        <v>78055</v>
      </c>
      <c r="E441" s="446" t="s">
        <v>1272</v>
      </c>
      <c r="F441" s="439">
        <v>1033314</v>
      </c>
      <c r="G441" s="447">
        <v>799982</v>
      </c>
      <c r="H441" s="447">
        <v>233332</v>
      </c>
      <c r="I441" s="439">
        <v>587282</v>
      </c>
    </row>
    <row r="442" spans="1:9">
      <c r="A442" s="438">
        <v>6</v>
      </c>
      <c r="B442" s="446">
        <v>5</v>
      </c>
      <c r="C442" s="446">
        <v>4</v>
      </c>
      <c r="D442" s="446">
        <v>78056</v>
      </c>
      <c r="E442" s="446" t="s">
        <v>1273</v>
      </c>
      <c r="F442" s="439">
        <v>33789</v>
      </c>
      <c r="G442" s="447">
        <v>48989</v>
      </c>
      <c r="H442" s="447">
        <v>-15200</v>
      </c>
      <c r="I442" s="439">
        <v>20303</v>
      </c>
    </row>
    <row r="443" spans="1:9">
      <c r="A443" s="438">
        <v>6</v>
      </c>
      <c r="B443" s="446">
        <v>5</v>
      </c>
      <c r="C443" s="446">
        <v>4</v>
      </c>
      <c r="D443" s="446">
        <v>78201</v>
      </c>
      <c r="E443" s="446" t="s">
        <v>1274</v>
      </c>
      <c r="F443" s="439">
        <v>294525</v>
      </c>
      <c r="G443" s="447">
        <v>78526</v>
      </c>
      <c r="H443" s="447">
        <v>215999</v>
      </c>
      <c r="I443" s="439">
        <v>44444</v>
      </c>
    </row>
    <row r="444" spans="1:9">
      <c r="A444" s="438">
        <v>6</v>
      </c>
      <c r="B444" s="446">
        <v>5</v>
      </c>
      <c r="C444" s="446">
        <v>4</v>
      </c>
      <c r="D444" s="446">
        <v>78202</v>
      </c>
      <c r="E444" s="446" t="s">
        <v>1275</v>
      </c>
      <c r="F444" s="439">
        <v>460830</v>
      </c>
      <c r="G444" s="447">
        <v>434621</v>
      </c>
      <c r="H444" s="447">
        <v>26209</v>
      </c>
      <c r="I444" s="439">
        <v>246902</v>
      </c>
    </row>
    <row r="445" spans="1:9">
      <c r="A445" s="438">
        <v>6</v>
      </c>
      <c r="B445" s="446">
        <v>5</v>
      </c>
      <c r="C445" s="446">
        <v>4</v>
      </c>
      <c r="D445" s="446">
        <v>78203</v>
      </c>
      <c r="E445" s="446" t="s">
        <v>1276</v>
      </c>
      <c r="F445" s="439">
        <v>7105</v>
      </c>
      <c r="G445" s="447">
        <v>7780</v>
      </c>
      <c r="H445" s="446">
        <v>-675</v>
      </c>
      <c r="I445" s="440">
        <v>894</v>
      </c>
    </row>
    <row r="446" spans="1:9">
      <c r="A446" s="438">
        <v>6</v>
      </c>
      <c r="B446" s="446">
        <v>5</v>
      </c>
      <c r="C446" s="446">
        <v>4</v>
      </c>
      <c r="D446" s="446">
        <v>78204</v>
      </c>
      <c r="E446" s="446" t="s">
        <v>1277</v>
      </c>
      <c r="F446" s="439">
        <v>38985</v>
      </c>
      <c r="G446" s="447">
        <v>46866</v>
      </c>
      <c r="H446" s="447">
        <v>-7881</v>
      </c>
      <c r="I446" s="439">
        <v>40152</v>
      </c>
    </row>
    <row r="447" spans="1:9">
      <c r="A447" s="438">
        <v>6</v>
      </c>
      <c r="B447" s="446">
        <v>5</v>
      </c>
      <c r="C447" s="446">
        <v>4</v>
      </c>
      <c r="D447" s="446">
        <v>78205</v>
      </c>
      <c r="E447" s="446" t="s">
        <v>1278</v>
      </c>
      <c r="F447" s="439">
        <v>174164</v>
      </c>
      <c r="G447" s="447">
        <v>195783</v>
      </c>
      <c r="H447" s="447">
        <v>-21619</v>
      </c>
      <c r="I447" s="439">
        <v>156267</v>
      </c>
    </row>
    <row r="448" spans="1:9">
      <c r="A448" s="438">
        <v>6</v>
      </c>
      <c r="B448" s="446">
        <v>5</v>
      </c>
      <c r="C448" s="446">
        <v>4</v>
      </c>
      <c r="D448" s="446">
        <v>78206</v>
      </c>
      <c r="E448" s="446" t="s">
        <v>1572</v>
      </c>
      <c r="F448" s="439">
        <v>32150</v>
      </c>
      <c r="G448" s="447">
        <v>7876</v>
      </c>
      <c r="H448" s="447">
        <v>24274</v>
      </c>
      <c r="I448" s="439">
        <v>43989</v>
      </c>
    </row>
    <row r="449" spans="1:9" ht="56.25">
      <c r="A449" s="438">
        <v>6</v>
      </c>
      <c r="B449" s="446">
        <v>5</v>
      </c>
      <c r="C449" s="446">
        <v>4</v>
      </c>
      <c r="D449" s="446">
        <v>78207</v>
      </c>
      <c r="E449" s="448" t="s">
        <v>1573</v>
      </c>
      <c r="F449" s="443"/>
      <c r="G449" s="454"/>
      <c r="H449" s="446">
        <v>0</v>
      </c>
      <c r="I449" s="439">
        <v>1022</v>
      </c>
    </row>
    <row r="450" spans="1:9">
      <c r="A450" s="438">
        <v>6</v>
      </c>
      <c r="B450" s="446">
        <v>5</v>
      </c>
      <c r="C450" s="446">
        <v>4</v>
      </c>
      <c r="D450" s="446">
        <v>78208</v>
      </c>
      <c r="E450" s="446" t="s">
        <v>1279</v>
      </c>
      <c r="F450" s="443"/>
      <c r="G450" s="454"/>
      <c r="H450" s="446">
        <v>0</v>
      </c>
      <c r="I450" s="439">
        <v>2980</v>
      </c>
    </row>
    <row r="451" spans="1:9">
      <c r="A451" s="438">
        <v>6</v>
      </c>
      <c r="B451" s="446">
        <v>5</v>
      </c>
      <c r="C451" s="446">
        <v>4</v>
      </c>
      <c r="D451" s="446">
        <v>78211</v>
      </c>
      <c r="E451" s="446" t="s">
        <v>1280</v>
      </c>
      <c r="F451" s="443"/>
      <c r="G451" s="447">
        <v>4004</v>
      </c>
      <c r="H451" s="447">
        <v>-4004</v>
      </c>
      <c r="I451" s="439">
        <v>7897</v>
      </c>
    </row>
    <row r="452" spans="1:9">
      <c r="A452" s="438">
        <v>6</v>
      </c>
      <c r="B452" s="446">
        <v>5</v>
      </c>
      <c r="C452" s="446">
        <v>4</v>
      </c>
      <c r="D452" s="446">
        <v>78212</v>
      </c>
      <c r="E452" s="446" t="s">
        <v>1281</v>
      </c>
      <c r="F452" s="443"/>
      <c r="G452" s="454"/>
      <c r="H452" s="446">
        <v>0</v>
      </c>
      <c r="I452" s="439">
        <v>4030</v>
      </c>
    </row>
    <row r="453" spans="1:9">
      <c r="A453" s="438">
        <v>6</v>
      </c>
      <c r="B453" s="446">
        <v>5</v>
      </c>
      <c r="C453" s="446">
        <v>4</v>
      </c>
      <c r="D453" s="446">
        <v>78214</v>
      </c>
      <c r="E453" s="446" t="s">
        <v>1384</v>
      </c>
      <c r="F453" s="443"/>
      <c r="G453" s="446">
        <v>408</v>
      </c>
      <c r="H453" s="446">
        <v>-408</v>
      </c>
      <c r="I453" s="443"/>
    </row>
    <row r="454" spans="1:9">
      <c r="A454" s="438">
        <v>6</v>
      </c>
      <c r="B454" s="446">
        <v>5</v>
      </c>
      <c r="C454" s="446">
        <v>4</v>
      </c>
      <c r="D454" s="446">
        <v>78215</v>
      </c>
      <c r="E454" s="446" t="s">
        <v>1282</v>
      </c>
      <c r="F454" s="439">
        <v>241845</v>
      </c>
      <c r="G454" s="447">
        <v>174205</v>
      </c>
      <c r="H454" s="447">
        <v>67640</v>
      </c>
      <c r="I454" s="439">
        <v>72158</v>
      </c>
    </row>
    <row r="455" spans="1:9">
      <c r="A455" s="438">
        <v>6</v>
      </c>
      <c r="B455" s="446">
        <v>5</v>
      </c>
      <c r="C455" s="446">
        <v>5</v>
      </c>
      <c r="D455" s="446">
        <v>78032</v>
      </c>
      <c r="E455" s="446" t="s">
        <v>1283</v>
      </c>
      <c r="F455" s="439">
        <v>66000</v>
      </c>
      <c r="G455" s="447">
        <v>75014</v>
      </c>
      <c r="H455" s="447">
        <v>-9014</v>
      </c>
      <c r="I455" s="439">
        <v>27622</v>
      </c>
    </row>
    <row r="456" spans="1:9">
      <c r="A456" s="438">
        <v>6</v>
      </c>
      <c r="B456" s="446">
        <v>5</v>
      </c>
      <c r="C456" s="446">
        <v>5</v>
      </c>
      <c r="D456" s="446">
        <v>78035</v>
      </c>
      <c r="E456" s="446" t="s">
        <v>1284</v>
      </c>
      <c r="F456" s="439">
        <v>2786500</v>
      </c>
      <c r="G456" s="447">
        <v>2891809</v>
      </c>
      <c r="H456" s="447">
        <v>-105309</v>
      </c>
      <c r="I456" s="439">
        <v>1848160</v>
      </c>
    </row>
    <row r="457" spans="1:9">
      <c r="A457" s="438">
        <v>6</v>
      </c>
      <c r="B457" s="446">
        <v>5</v>
      </c>
      <c r="C457" s="446">
        <v>5</v>
      </c>
      <c r="D457" s="446">
        <v>78036</v>
      </c>
      <c r="E457" s="446" t="s">
        <v>1285</v>
      </c>
      <c r="F457" s="439">
        <v>4000</v>
      </c>
      <c r="G457" s="447">
        <v>1460</v>
      </c>
      <c r="H457" s="447">
        <v>2540</v>
      </c>
      <c r="I457" s="439">
        <v>3507</v>
      </c>
    </row>
    <row r="458" spans="1:9">
      <c r="A458" s="438">
        <v>6</v>
      </c>
      <c r="B458" s="446">
        <v>5</v>
      </c>
      <c r="C458" s="446">
        <v>5</v>
      </c>
      <c r="D458" s="446">
        <v>78037</v>
      </c>
      <c r="E458" s="446" t="s">
        <v>1286</v>
      </c>
      <c r="F458" s="439">
        <v>300000</v>
      </c>
      <c r="G458" s="447">
        <v>449847</v>
      </c>
      <c r="H458" s="447">
        <v>-149847</v>
      </c>
      <c r="I458" s="439">
        <v>611530</v>
      </c>
    </row>
    <row r="459" spans="1:9">
      <c r="A459" s="438">
        <v>6</v>
      </c>
      <c r="B459" s="446">
        <v>5</v>
      </c>
      <c r="C459" s="446">
        <v>5</v>
      </c>
      <c r="D459" s="446">
        <v>78041</v>
      </c>
      <c r="E459" s="446" t="s">
        <v>1265</v>
      </c>
      <c r="F459" s="439">
        <v>25800</v>
      </c>
      <c r="G459" s="446">
        <v>345</v>
      </c>
      <c r="H459" s="447">
        <v>25455</v>
      </c>
      <c r="I459" s="440">
        <v>890</v>
      </c>
    </row>
    <row r="460" spans="1:9">
      <c r="A460" s="438">
        <v>6</v>
      </c>
      <c r="B460" s="446">
        <v>5</v>
      </c>
      <c r="C460" s="446">
        <v>5</v>
      </c>
      <c r="D460" s="446">
        <v>78044</v>
      </c>
      <c r="E460" s="446" t="s">
        <v>1287</v>
      </c>
      <c r="F460" s="439">
        <v>517943</v>
      </c>
      <c r="G460" s="447">
        <v>52759</v>
      </c>
      <c r="H460" s="447">
        <v>465184</v>
      </c>
      <c r="I460" s="439">
        <v>536179</v>
      </c>
    </row>
    <row r="461" spans="1:9">
      <c r="A461" s="438">
        <v>6</v>
      </c>
      <c r="B461" s="446">
        <v>5</v>
      </c>
      <c r="C461" s="446">
        <v>5</v>
      </c>
      <c r="D461" s="446">
        <v>78045</v>
      </c>
      <c r="E461" s="446" t="s">
        <v>1288</v>
      </c>
      <c r="F461" s="439">
        <v>580163</v>
      </c>
      <c r="G461" s="447">
        <v>414736</v>
      </c>
      <c r="H461" s="447">
        <v>165427</v>
      </c>
      <c r="I461" s="439">
        <v>389193</v>
      </c>
    </row>
    <row r="462" spans="1:9">
      <c r="A462" s="438">
        <v>6</v>
      </c>
      <c r="B462" s="446">
        <v>5</v>
      </c>
      <c r="C462" s="446">
        <v>5</v>
      </c>
      <c r="D462" s="446">
        <v>78046</v>
      </c>
      <c r="E462" s="446" t="s">
        <v>1289</v>
      </c>
      <c r="F462" s="439">
        <v>2458083</v>
      </c>
      <c r="G462" s="447">
        <v>2714268</v>
      </c>
      <c r="H462" s="447">
        <v>-256185</v>
      </c>
      <c r="I462" s="439">
        <v>2525361</v>
      </c>
    </row>
    <row r="463" spans="1:9">
      <c r="A463" s="438">
        <v>6</v>
      </c>
      <c r="B463" s="446">
        <v>5</v>
      </c>
      <c r="C463" s="446">
        <v>5</v>
      </c>
      <c r="D463" s="446">
        <v>78047</v>
      </c>
      <c r="E463" s="446" t="s">
        <v>1290</v>
      </c>
      <c r="F463" s="439">
        <v>372945</v>
      </c>
      <c r="G463" s="447">
        <v>294253</v>
      </c>
      <c r="H463" s="447">
        <v>78692</v>
      </c>
      <c r="I463" s="439">
        <v>497278</v>
      </c>
    </row>
    <row r="464" spans="1:9">
      <c r="A464" s="438">
        <v>6</v>
      </c>
      <c r="B464" s="446">
        <v>5</v>
      </c>
      <c r="C464" s="446">
        <v>5</v>
      </c>
      <c r="D464" s="446">
        <v>78048</v>
      </c>
      <c r="E464" s="446" t="s">
        <v>1291</v>
      </c>
      <c r="F464" s="439">
        <v>121900</v>
      </c>
      <c r="G464" s="447">
        <v>41825</v>
      </c>
      <c r="H464" s="447">
        <v>80075</v>
      </c>
      <c r="I464" s="439">
        <v>41466</v>
      </c>
    </row>
    <row r="465" spans="1:9">
      <c r="A465" s="438">
        <v>6</v>
      </c>
      <c r="B465" s="446">
        <v>5</v>
      </c>
      <c r="C465" s="446">
        <v>5</v>
      </c>
      <c r="D465" s="446">
        <v>78998</v>
      </c>
      <c r="E465" s="446" t="s">
        <v>1292</v>
      </c>
      <c r="F465" s="439">
        <v>70247</v>
      </c>
      <c r="G465" s="447">
        <v>394830</v>
      </c>
      <c r="H465" s="447">
        <v>-324583</v>
      </c>
      <c r="I465" s="439">
        <v>636136</v>
      </c>
    </row>
    <row r="466" spans="1:9">
      <c r="A466" s="438">
        <v>6</v>
      </c>
      <c r="B466" s="446">
        <v>5</v>
      </c>
      <c r="C466" s="446">
        <v>5</v>
      </c>
      <c r="D466" s="446">
        <v>78999</v>
      </c>
      <c r="E466" s="446" t="s">
        <v>1293</v>
      </c>
      <c r="F466" s="439">
        <v>303376</v>
      </c>
      <c r="G466" s="447">
        <v>169002</v>
      </c>
      <c r="H466" s="447">
        <v>134374</v>
      </c>
      <c r="I466" s="439">
        <v>54430</v>
      </c>
    </row>
    <row r="467" spans="1:9">
      <c r="A467" s="438">
        <v>6</v>
      </c>
      <c r="B467" s="446">
        <v>5</v>
      </c>
      <c r="C467" s="446">
        <v>6</v>
      </c>
      <c r="D467" s="446">
        <v>78048</v>
      </c>
      <c r="E467" s="446" t="s">
        <v>1291</v>
      </c>
      <c r="F467" s="439">
        <v>90000</v>
      </c>
      <c r="G467" s="447">
        <v>167248</v>
      </c>
      <c r="H467" s="447">
        <v>-77248</v>
      </c>
      <c r="I467" s="439">
        <v>163836</v>
      </c>
    </row>
    <row r="468" spans="1:9">
      <c r="A468" s="438">
        <v>6</v>
      </c>
      <c r="B468" s="446">
        <v>5</v>
      </c>
      <c r="C468" s="446">
        <v>6</v>
      </c>
      <c r="D468" s="446">
        <v>78091</v>
      </c>
      <c r="E468" s="446" t="s">
        <v>1294</v>
      </c>
      <c r="F468" s="439">
        <v>794000</v>
      </c>
      <c r="G468" s="447">
        <v>1225312</v>
      </c>
      <c r="H468" s="447">
        <v>-431312</v>
      </c>
      <c r="I468" s="439">
        <v>1106342</v>
      </c>
    </row>
    <row r="469" spans="1:9">
      <c r="A469" s="438">
        <v>6</v>
      </c>
      <c r="B469" s="446">
        <v>5</v>
      </c>
      <c r="C469" s="446">
        <v>6</v>
      </c>
      <c r="D469" s="446">
        <v>78092</v>
      </c>
      <c r="E469" s="446" t="s">
        <v>1295</v>
      </c>
      <c r="F469" s="439">
        <v>253821</v>
      </c>
      <c r="G469" s="447">
        <v>130246</v>
      </c>
      <c r="H469" s="447">
        <v>123575</v>
      </c>
      <c r="I469" s="439">
        <v>185498</v>
      </c>
    </row>
    <row r="470" spans="1:9">
      <c r="A470" s="452">
        <v>6</v>
      </c>
      <c r="B470" s="452">
        <v>5</v>
      </c>
      <c r="C470" s="452">
        <v>6</v>
      </c>
      <c r="D470" s="438">
        <v>78093</v>
      </c>
      <c r="E470" s="452" t="s">
        <v>1296</v>
      </c>
      <c r="F470" s="453">
        <v>357800</v>
      </c>
      <c r="G470" s="453">
        <v>329861</v>
      </c>
      <c r="H470" s="453">
        <v>27939</v>
      </c>
      <c r="I470" s="439">
        <v>380796</v>
      </c>
    </row>
    <row r="471" spans="1:9">
      <c r="A471" s="446">
        <v>6</v>
      </c>
      <c r="B471" s="446">
        <v>5</v>
      </c>
      <c r="C471" s="446">
        <v>6</v>
      </c>
      <c r="D471" s="438">
        <v>78094</v>
      </c>
      <c r="E471" s="446" t="s">
        <v>1297</v>
      </c>
      <c r="F471" s="447">
        <v>1250000</v>
      </c>
      <c r="G471" s="447">
        <v>1369103</v>
      </c>
      <c r="H471" s="447">
        <v>-119103</v>
      </c>
      <c r="I471" s="439">
        <v>1461121</v>
      </c>
    </row>
    <row r="472" spans="1:9">
      <c r="A472" s="446">
        <v>6</v>
      </c>
      <c r="B472" s="446">
        <v>5</v>
      </c>
      <c r="C472" s="446">
        <v>6</v>
      </c>
      <c r="D472" s="438">
        <v>78111</v>
      </c>
      <c r="E472" s="446" t="s">
        <v>1298</v>
      </c>
      <c r="F472" s="447">
        <v>233007</v>
      </c>
      <c r="G472" s="447">
        <v>332279</v>
      </c>
      <c r="H472" s="447">
        <v>-99272</v>
      </c>
      <c r="I472" s="439">
        <v>211543</v>
      </c>
    </row>
    <row r="473" spans="1:9">
      <c r="A473" s="446">
        <v>6</v>
      </c>
      <c r="B473" s="446">
        <v>5</v>
      </c>
      <c r="C473" s="446">
        <v>6</v>
      </c>
      <c r="D473" s="438">
        <v>78112</v>
      </c>
      <c r="E473" s="446" t="s">
        <v>1299</v>
      </c>
      <c r="F473" s="447">
        <v>15000</v>
      </c>
      <c r="G473" s="454"/>
      <c r="H473" s="447">
        <v>15000</v>
      </c>
      <c r="I473" s="443"/>
    </row>
    <row r="474" spans="1:9">
      <c r="A474" s="446">
        <v>6</v>
      </c>
      <c r="B474" s="446">
        <v>5</v>
      </c>
      <c r="C474" s="446">
        <v>6</v>
      </c>
      <c r="D474" s="438">
        <v>78998</v>
      </c>
      <c r="E474" s="446" t="s">
        <v>1292</v>
      </c>
      <c r="F474" s="447">
        <v>153110</v>
      </c>
      <c r="G474" s="447">
        <v>429171</v>
      </c>
      <c r="H474" s="447">
        <v>-276061</v>
      </c>
      <c r="I474" s="439">
        <v>853965</v>
      </c>
    </row>
    <row r="475" spans="1:9">
      <c r="A475" s="446">
        <v>6</v>
      </c>
      <c r="B475" s="446">
        <v>5</v>
      </c>
      <c r="C475" s="446">
        <v>6</v>
      </c>
      <c r="D475" s="438">
        <v>78999</v>
      </c>
      <c r="E475" s="446" t="s">
        <v>1293</v>
      </c>
      <c r="F475" s="447">
        <v>660917</v>
      </c>
      <c r="G475" s="447">
        <v>571375</v>
      </c>
      <c r="H475" s="447">
        <v>89542</v>
      </c>
      <c r="I475" s="439">
        <v>37816</v>
      </c>
    </row>
    <row r="476" spans="1:9">
      <c r="A476" s="446">
        <v>6</v>
      </c>
      <c r="B476" s="446">
        <v>5</v>
      </c>
      <c r="C476" s="446">
        <v>9</v>
      </c>
      <c r="D476" s="438">
        <v>88888</v>
      </c>
      <c r="E476" s="446" t="s">
        <v>1300</v>
      </c>
      <c r="F476" s="454"/>
      <c r="G476" s="454"/>
      <c r="H476" s="446">
        <v>0</v>
      </c>
      <c r="I476" s="439">
        <v>-1157</v>
      </c>
    </row>
    <row r="477" spans="1:9">
      <c r="A477" s="446">
        <v>6</v>
      </c>
      <c r="B477" s="446">
        <v>6</v>
      </c>
      <c r="C477" s="446">
        <v>1</v>
      </c>
      <c r="D477" s="438">
        <v>63014</v>
      </c>
      <c r="E477" s="446" t="s">
        <v>1087</v>
      </c>
      <c r="F477" s="447">
        <v>18612313</v>
      </c>
      <c r="G477" s="447">
        <v>18612313</v>
      </c>
      <c r="H477" s="446">
        <v>0</v>
      </c>
      <c r="I477" s="439">
        <v>17840821</v>
      </c>
    </row>
    <row r="478" spans="1:9">
      <c r="A478" s="446">
        <v>6</v>
      </c>
      <c r="B478" s="446">
        <v>6</v>
      </c>
      <c r="C478" s="446">
        <v>1</v>
      </c>
      <c r="D478" s="438">
        <v>81901</v>
      </c>
      <c r="E478" s="446" t="s">
        <v>1301</v>
      </c>
      <c r="F478" s="447">
        <v>647411785</v>
      </c>
      <c r="G478" s="447">
        <v>592402796</v>
      </c>
      <c r="H478" s="447">
        <v>55008989</v>
      </c>
      <c r="I478" s="439">
        <v>650548507</v>
      </c>
    </row>
    <row r="479" spans="1:9">
      <c r="A479" s="446">
        <v>6</v>
      </c>
      <c r="B479" s="446">
        <v>6</v>
      </c>
      <c r="C479" s="446">
        <v>1</v>
      </c>
      <c r="D479" s="438">
        <v>81902</v>
      </c>
      <c r="E479" s="446" t="s">
        <v>1302</v>
      </c>
      <c r="F479" s="454"/>
      <c r="G479" s="447">
        <v>101290</v>
      </c>
      <c r="H479" s="447">
        <v>-101290</v>
      </c>
      <c r="I479" s="439">
        <v>98957</v>
      </c>
    </row>
    <row r="480" spans="1:9">
      <c r="A480" s="446">
        <v>6</v>
      </c>
      <c r="B480" s="446">
        <v>6</v>
      </c>
      <c r="C480" s="446">
        <v>9</v>
      </c>
      <c r="D480" s="438">
        <v>81911</v>
      </c>
      <c r="E480" s="446" t="s">
        <v>1303</v>
      </c>
      <c r="F480" s="447">
        <v>370000</v>
      </c>
      <c r="G480" s="454"/>
      <c r="H480" s="447">
        <v>370000</v>
      </c>
      <c r="I480" s="443"/>
    </row>
    <row r="481" spans="1:9">
      <c r="A481" s="446">
        <v>6</v>
      </c>
      <c r="B481" s="446">
        <v>6</v>
      </c>
      <c r="C481" s="446">
        <v>9</v>
      </c>
      <c r="D481" s="438">
        <v>88889</v>
      </c>
      <c r="E481" s="446" t="s">
        <v>1304</v>
      </c>
      <c r="F481" s="454"/>
      <c r="G481" s="454"/>
      <c r="H481" s="446">
        <v>0</v>
      </c>
      <c r="I481" s="440">
        <v>0</v>
      </c>
    </row>
    <row r="482" spans="1:9">
      <c r="A482" s="446">
        <v>6</v>
      </c>
      <c r="B482" s="446">
        <v>7</v>
      </c>
      <c r="C482" s="446">
        <v>3</v>
      </c>
      <c r="D482" s="438">
        <v>80017</v>
      </c>
      <c r="E482" s="446" t="s">
        <v>1385</v>
      </c>
      <c r="F482" s="447">
        <v>17689860</v>
      </c>
      <c r="G482" s="447">
        <v>27001885</v>
      </c>
      <c r="H482" s="447">
        <v>-9312025</v>
      </c>
      <c r="I482" s="439">
        <v>17689860</v>
      </c>
    </row>
    <row r="483" spans="1:9">
      <c r="A483" s="446">
        <v>6</v>
      </c>
      <c r="B483" s="446">
        <v>7</v>
      </c>
      <c r="C483" s="446">
        <v>3</v>
      </c>
      <c r="D483" s="438">
        <v>80021</v>
      </c>
      <c r="E483" s="446" t="s">
        <v>1305</v>
      </c>
      <c r="F483" s="447">
        <v>41702</v>
      </c>
      <c r="G483" s="447">
        <v>25612</v>
      </c>
      <c r="H483" s="447">
        <v>16090</v>
      </c>
      <c r="I483" s="439">
        <v>42564</v>
      </c>
    </row>
    <row r="484" spans="1:9">
      <c r="A484" s="446">
        <v>6</v>
      </c>
      <c r="B484" s="446">
        <v>7</v>
      </c>
      <c r="C484" s="446">
        <v>3</v>
      </c>
      <c r="D484" s="438">
        <v>80022</v>
      </c>
      <c r="E484" s="446" t="s">
        <v>1306</v>
      </c>
      <c r="F484" s="447">
        <v>76983</v>
      </c>
      <c r="G484" s="454"/>
      <c r="H484" s="447">
        <v>76983</v>
      </c>
      <c r="I484" s="439">
        <v>78579</v>
      </c>
    </row>
    <row r="485" spans="1:9">
      <c r="A485" s="446">
        <v>6</v>
      </c>
      <c r="B485" s="446">
        <v>7</v>
      </c>
      <c r="C485" s="446">
        <v>3</v>
      </c>
      <c r="D485" s="438">
        <v>80023</v>
      </c>
      <c r="E485" s="446" t="s">
        <v>1574</v>
      </c>
      <c r="F485" s="447">
        <v>3071236</v>
      </c>
      <c r="G485" s="447">
        <v>2862334</v>
      </c>
      <c r="H485" s="447">
        <v>208902</v>
      </c>
      <c r="I485" s="439">
        <v>2962372</v>
      </c>
    </row>
    <row r="486" spans="1:9" ht="67.5">
      <c r="A486" s="446">
        <v>6</v>
      </c>
      <c r="B486" s="446">
        <v>7</v>
      </c>
      <c r="C486" s="446">
        <v>3</v>
      </c>
      <c r="D486" s="438">
        <v>80024</v>
      </c>
      <c r="E486" s="448" t="s">
        <v>1575</v>
      </c>
      <c r="F486" s="447">
        <v>971698</v>
      </c>
      <c r="G486" s="447">
        <v>829463</v>
      </c>
      <c r="H486" s="447">
        <v>142235</v>
      </c>
      <c r="I486" s="439">
        <v>936562</v>
      </c>
    </row>
    <row r="487" spans="1:9">
      <c r="A487" s="446">
        <v>6</v>
      </c>
      <c r="B487" s="446">
        <v>7</v>
      </c>
      <c r="C487" s="446">
        <v>3</v>
      </c>
      <c r="D487" s="438">
        <v>80025</v>
      </c>
      <c r="E487" s="446" t="s">
        <v>1386</v>
      </c>
      <c r="F487" s="447">
        <v>6481750</v>
      </c>
      <c r="G487" s="447">
        <v>4705599</v>
      </c>
      <c r="H487" s="447">
        <v>1776151</v>
      </c>
      <c r="I487" s="439">
        <v>6252782</v>
      </c>
    </row>
    <row r="488" spans="1:9">
      <c r="A488" s="446">
        <v>6</v>
      </c>
      <c r="B488" s="446">
        <v>7</v>
      </c>
      <c r="C488" s="446">
        <v>3</v>
      </c>
      <c r="D488" s="438">
        <v>80029</v>
      </c>
      <c r="E488" s="446" t="s">
        <v>1307</v>
      </c>
      <c r="F488" s="447">
        <v>96589123</v>
      </c>
      <c r="G488" s="447">
        <v>96518185</v>
      </c>
      <c r="H488" s="447">
        <v>70938</v>
      </c>
      <c r="I488" s="439">
        <v>96589123</v>
      </c>
    </row>
    <row r="489" spans="1:9">
      <c r="A489" s="446">
        <v>6</v>
      </c>
      <c r="B489" s="446">
        <v>7</v>
      </c>
      <c r="C489" s="446">
        <v>3</v>
      </c>
      <c r="D489" s="438">
        <v>80035</v>
      </c>
      <c r="E489" s="446" t="s">
        <v>1308</v>
      </c>
      <c r="F489" s="447">
        <v>28200000</v>
      </c>
      <c r="G489" s="447">
        <v>82985342</v>
      </c>
      <c r="H489" s="447">
        <v>-54785342</v>
      </c>
      <c r="I489" s="439">
        <v>31953342</v>
      </c>
    </row>
    <row r="490" spans="1:9">
      <c r="A490" s="446">
        <v>6</v>
      </c>
      <c r="B490" s="446">
        <v>7</v>
      </c>
      <c r="C490" s="446">
        <v>3</v>
      </c>
      <c r="D490" s="438">
        <v>80043</v>
      </c>
      <c r="E490" s="446" t="s">
        <v>1309</v>
      </c>
      <c r="F490" s="447">
        <v>133316148</v>
      </c>
      <c r="G490" s="454"/>
      <c r="H490" s="447">
        <v>133316148</v>
      </c>
      <c r="I490" s="443"/>
    </row>
    <row r="491" spans="1:9">
      <c r="A491" s="446">
        <v>6</v>
      </c>
      <c r="B491" s="446">
        <v>7</v>
      </c>
      <c r="C491" s="446">
        <v>4</v>
      </c>
      <c r="D491" s="438">
        <v>80011</v>
      </c>
      <c r="E491" s="446" t="s">
        <v>1310</v>
      </c>
      <c r="F491" s="447">
        <v>41555000</v>
      </c>
      <c r="G491" s="447">
        <v>67186476</v>
      </c>
      <c r="H491" s="447">
        <v>-25631476</v>
      </c>
      <c r="I491" s="439">
        <v>52619583</v>
      </c>
    </row>
    <row r="492" spans="1:9">
      <c r="A492" s="446">
        <v>6</v>
      </c>
      <c r="B492" s="446">
        <v>7</v>
      </c>
      <c r="C492" s="446">
        <v>4</v>
      </c>
      <c r="D492" s="438">
        <v>80012</v>
      </c>
      <c r="E492" s="446" t="s">
        <v>1311</v>
      </c>
      <c r="F492" s="447">
        <v>27560000</v>
      </c>
      <c r="G492" s="447">
        <v>37327838</v>
      </c>
      <c r="H492" s="447">
        <v>-9767838</v>
      </c>
      <c r="I492" s="439">
        <v>17935739</v>
      </c>
    </row>
    <row r="493" spans="1:9">
      <c r="A493" s="446">
        <v>6</v>
      </c>
      <c r="B493" s="446">
        <v>7</v>
      </c>
      <c r="C493" s="446">
        <v>4</v>
      </c>
      <c r="D493" s="438">
        <v>80013</v>
      </c>
      <c r="E493" s="446" t="s">
        <v>1312</v>
      </c>
      <c r="F493" s="447">
        <v>500000</v>
      </c>
      <c r="G493" s="447">
        <v>61012</v>
      </c>
      <c r="H493" s="447">
        <v>438988</v>
      </c>
      <c r="I493" s="439">
        <v>377299</v>
      </c>
    </row>
    <row r="494" spans="1:9">
      <c r="A494" s="446">
        <v>6</v>
      </c>
      <c r="B494" s="446">
        <v>7</v>
      </c>
      <c r="C494" s="446">
        <v>4</v>
      </c>
      <c r="D494" s="438">
        <v>80014</v>
      </c>
      <c r="E494" s="446" t="s">
        <v>1313</v>
      </c>
      <c r="F494" s="447">
        <v>2180100</v>
      </c>
      <c r="G494" s="447">
        <v>2608691</v>
      </c>
      <c r="H494" s="447">
        <v>-428591</v>
      </c>
      <c r="I494" s="439">
        <v>1323000</v>
      </c>
    </row>
    <row r="495" spans="1:9">
      <c r="A495" s="446">
        <v>6</v>
      </c>
      <c r="B495" s="446">
        <v>7</v>
      </c>
      <c r="C495" s="446">
        <v>4</v>
      </c>
      <c r="D495" s="438">
        <v>80016</v>
      </c>
      <c r="E495" s="446" t="s">
        <v>1314</v>
      </c>
      <c r="F495" s="447">
        <v>31766400</v>
      </c>
      <c r="G495" s="447">
        <v>39845954</v>
      </c>
      <c r="H495" s="447">
        <v>-8079554</v>
      </c>
      <c r="I495" s="439">
        <v>40697079</v>
      </c>
    </row>
    <row r="496" spans="1:9">
      <c r="A496" s="446">
        <v>6</v>
      </c>
      <c r="B496" s="446">
        <v>7</v>
      </c>
      <c r="C496" s="446">
        <v>5</v>
      </c>
      <c r="D496" s="438">
        <v>81031</v>
      </c>
      <c r="E496" s="446" t="s">
        <v>1315</v>
      </c>
      <c r="F496" s="447">
        <v>11300000</v>
      </c>
      <c r="G496" s="447">
        <v>8300750</v>
      </c>
      <c r="H496" s="447">
        <v>2999250</v>
      </c>
      <c r="I496" s="439">
        <v>10435191</v>
      </c>
    </row>
    <row r="497" spans="1:9">
      <c r="A497" s="446">
        <v>6</v>
      </c>
      <c r="B497" s="446">
        <v>7</v>
      </c>
      <c r="C497" s="446">
        <v>5</v>
      </c>
      <c r="D497" s="438">
        <v>81032</v>
      </c>
      <c r="E497" s="446" t="s">
        <v>1316</v>
      </c>
      <c r="F497" s="447">
        <v>30100000</v>
      </c>
      <c r="G497" s="447">
        <v>24936677</v>
      </c>
      <c r="H497" s="447">
        <v>5163324</v>
      </c>
      <c r="I497" s="439">
        <v>34719255</v>
      </c>
    </row>
    <row r="498" spans="1:9">
      <c r="A498" s="446">
        <v>6</v>
      </c>
      <c r="B498" s="446">
        <v>7</v>
      </c>
      <c r="C498" s="446">
        <v>5</v>
      </c>
      <c r="D498" s="438">
        <v>81033</v>
      </c>
      <c r="E498" s="446" t="s">
        <v>1317</v>
      </c>
      <c r="F498" s="447">
        <v>1890000</v>
      </c>
      <c r="G498" s="454"/>
      <c r="H498" s="447">
        <v>1890000</v>
      </c>
      <c r="I498" s="439">
        <v>2181053</v>
      </c>
    </row>
    <row r="499" spans="1:9">
      <c r="A499" s="446">
        <v>6</v>
      </c>
      <c r="B499" s="446">
        <v>7</v>
      </c>
      <c r="C499" s="446">
        <v>7</v>
      </c>
      <c r="D499" s="438">
        <v>81011</v>
      </c>
      <c r="E499" s="446" t="s">
        <v>1387</v>
      </c>
      <c r="F499" s="454"/>
      <c r="G499" s="447">
        <v>11700</v>
      </c>
      <c r="H499" s="447">
        <v>-11700</v>
      </c>
      <c r="I499" s="443"/>
    </row>
    <row r="500" spans="1:9">
      <c r="A500" s="446">
        <v>6</v>
      </c>
      <c r="B500" s="446">
        <v>7</v>
      </c>
      <c r="C500" s="446">
        <v>7</v>
      </c>
      <c r="D500" s="438">
        <v>81012</v>
      </c>
      <c r="E500" s="446" t="s">
        <v>1318</v>
      </c>
      <c r="F500" s="447">
        <v>368705</v>
      </c>
      <c r="G500" s="447">
        <v>521600</v>
      </c>
      <c r="H500" s="447">
        <v>-152895</v>
      </c>
      <c r="I500" s="439">
        <v>515560</v>
      </c>
    </row>
    <row r="501" spans="1:9">
      <c r="A501" s="446">
        <v>6</v>
      </c>
      <c r="B501" s="446">
        <v>7</v>
      </c>
      <c r="C501" s="446">
        <v>7</v>
      </c>
      <c r="D501" s="438">
        <v>81013</v>
      </c>
      <c r="E501" s="446" t="s">
        <v>1319</v>
      </c>
      <c r="F501" s="447">
        <v>1031619</v>
      </c>
      <c r="G501" s="447">
        <v>1425203</v>
      </c>
      <c r="H501" s="447">
        <v>-393584</v>
      </c>
      <c r="I501" s="439">
        <v>2107774</v>
      </c>
    </row>
    <row r="502" spans="1:9">
      <c r="A502" s="446">
        <v>6</v>
      </c>
      <c r="B502" s="446">
        <v>7</v>
      </c>
      <c r="C502" s="446">
        <v>7</v>
      </c>
      <c r="D502" s="438">
        <v>81014</v>
      </c>
      <c r="E502" s="446" t="s">
        <v>1320</v>
      </c>
      <c r="F502" s="447">
        <v>45000</v>
      </c>
      <c r="G502" s="454"/>
      <c r="H502" s="447">
        <v>45000</v>
      </c>
      <c r="I502" s="439">
        <v>50000</v>
      </c>
    </row>
    <row r="503" spans="1:9">
      <c r="A503" s="446">
        <v>6</v>
      </c>
      <c r="B503" s="446">
        <v>7</v>
      </c>
      <c r="C503" s="446">
        <v>7</v>
      </c>
      <c r="D503" s="438">
        <v>81015</v>
      </c>
      <c r="E503" s="446" t="s">
        <v>1576</v>
      </c>
      <c r="F503" s="447">
        <v>200000</v>
      </c>
      <c r="G503" s="447">
        <v>200000</v>
      </c>
      <c r="H503" s="446">
        <v>0</v>
      </c>
      <c r="I503" s="439">
        <v>187966</v>
      </c>
    </row>
    <row r="504" spans="1:9" ht="22.5">
      <c r="A504" s="446">
        <v>6</v>
      </c>
      <c r="B504" s="446">
        <v>7</v>
      </c>
      <c r="C504" s="446">
        <v>7</v>
      </c>
      <c r="D504" s="438">
        <v>81017</v>
      </c>
      <c r="E504" s="448" t="s">
        <v>1577</v>
      </c>
      <c r="F504" s="447">
        <v>17702436</v>
      </c>
      <c r="G504" s="447">
        <v>15962639</v>
      </c>
      <c r="H504" s="447">
        <v>1739797</v>
      </c>
      <c r="I504" s="439">
        <v>14993734</v>
      </c>
    </row>
    <row r="505" spans="1:9">
      <c r="A505" s="446">
        <v>6</v>
      </c>
      <c r="B505" s="446">
        <v>7</v>
      </c>
      <c r="C505" s="446">
        <v>7</v>
      </c>
      <c r="D505" s="438">
        <v>81018</v>
      </c>
      <c r="E505" s="446" t="s">
        <v>1321</v>
      </c>
      <c r="F505" s="447">
        <v>115000000</v>
      </c>
      <c r="G505" s="447">
        <v>110965180</v>
      </c>
      <c r="H505" s="447">
        <v>4034820</v>
      </c>
      <c r="I505" s="439">
        <v>110392130</v>
      </c>
    </row>
    <row r="506" spans="1:9">
      <c r="A506" s="446">
        <v>6</v>
      </c>
      <c r="B506" s="446">
        <v>7</v>
      </c>
      <c r="C506" s="446">
        <v>7</v>
      </c>
      <c r="D506" s="438">
        <v>81019</v>
      </c>
      <c r="E506" s="446" t="s">
        <v>1322</v>
      </c>
      <c r="F506" s="447">
        <v>106306937</v>
      </c>
      <c r="G506" s="447">
        <v>106306937</v>
      </c>
      <c r="H506" s="446">
        <v>0</v>
      </c>
      <c r="I506" s="439">
        <v>110438860</v>
      </c>
    </row>
    <row r="507" spans="1:9">
      <c r="A507" s="446">
        <v>6</v>
      </c>
      <c r="B507" s="446">
        <v>7</v>
      </c>
      <c r="C507" s="446">
        <v>7</v>
      </c>
      <c r="D507" s="438">
        <v>81023</v>
      </c>
      <c r="E507" s="446" t="s">
        <v>1323</v>
      </c>
      <c r="F507" s="447">
        <v>350068</v>
      </c>
      <c r="G507" s="447">
        <v>394654</v>
      </c>
      <c r="H507" s="447">
        <v>-44586</v>
      </c>
      <c r="I507" s="439">
        <v>352600</v>
      </c>
    </row>
    <row r="508" spans="1:9">
      <c r="A508" s="446">
        <v>6</v>
      </c>
      <c r="B508" s="446">
        <v>7</v>
      </c>
      <c r="C508" s="446">
        <v>7</v>
      </c>
      <c r="D508" s="438">
        <v>81024</v>
      </c>
      <c r="E508" s="446" t="s">
        <v>1324</v>
      </c>
      <c r="F508" s="447">
        <v>626307</v>
      </c>
      <c r="G508" s="447">
        <v>592082</v>
      </c>
      <c r="H508" s="447">
        <v>34225</v>
      </c>
      <c r="I508" s="439">
        <v>400952</v>
      </c>
    </row>
    <row r="509" spans="1:9">
      <c r="A509" s="446">
        <v>6</v>
      </c>
      <c r="B509" s="446">
        <v>7</v>
      </c>
      <c r="C509" s="446">
        <v>7</v>
      </c>
      <c r="D509" s="438">
        <v>81999</v>
      </c>
      <c r="E509" s="446" t="s">
        <v>1325</v>
      </c>
      <c r="F509" s="447">
        <v>70000</v>
      </c>
      <c r="G509" s="447">
        <v>75000</v>
      </c>
      <c r="H509" s="447">
        <v>-5000</v>
      </c>
      <c r="I509" s="439">
        <v>30000</v>
      </c>
    </row>
    <row r="510" spans="1:9">
      <c r="A510" s="446">
        <v>6</v>
      </c>
      <c r="B510" s="446">
        <v>7</v>
      </c>
      <c r="C510" s="446">
        <v>8</v>
      </c>
      <c r="D510" s="438">
        <v>81021</v>
      </c>
      <c r="E510" s="446" t="s">
        <v>1326</v>
      </c>
      <c r="F510" s="447">
        <v>40000</v>
      </c>
      <c r="G510" s="447">
        <v>75954</v>
      </c>
      <c r="H510" s="447">
        <v>-35954</v>
      </c>
      <c r="I510" s="439">
        <v>56581</v>
      </c>
    </row>
    <row r="511" spans="1:9">
      <c r="A511" s="457">
        <v>6</v>
      </c>
      <c r="B511" s="457">
        <v>7</v>
      </c>
      <c r="C511" s="457">
        <v>9</v>
      </c>
      <c r="D511" s="458">
        <v>81999</v>
      </c>
      <c r="E511" s="457" t="s">
        <v>1325</v>
      </c>
      <c r="F511" s="459">
        <v>2369983</v>
      </c>
      <c r="G511" s="459">
        <v>1372985</v>
      </c>
      <c r="H511" s="459">
        <v>996998</v>
      </c>
      <c r="I511" s="460">
        <v>1526575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sheetPr>
  <dimension ref="A1:L61"/>
  <sheetViews>
    <sheetView rightToLeft="1" workbookViewId="0">
      <selection activeCell="D81" sqref="D81"/>
    </sheetView>
  </sheetViews>
  <sheetFormatPr defaultRowHeight="12.75"/>
  <sheetData>
    <row r="1" spans="1:12">
      <c r="A1" s="432" t="s">
        <v>591</v>
      </c>
    </row>
    <row r="3" spans="1:12" ht="14.25">
      <c r="A3" s="433" t="s">
        <v>771</v>
      </c>
      <c r="B3" s="433" t="s">
        <v>772</v>
      </c>
      <c r="C3" s="433" t="s">
        <v>863</v>
      </c>
      <c r="D3" s="433" t="s">
        <v>864</v>
      </c>
      <c r="E3" s="433" t="s">
        <v>865</v>
      </c>
      <c r="F3" s="433" t="s">
        <v>866</v>
      </c>
      <c r="G3" s="433" t="s">
        <v>867</v>
      </c>
      <c r="H3" s="433" t="s">
        <v>850</v>
      </c>
      <c r="I3" s="433" t="s">
        <v>777</v>
      </c>
      <c r="J3" s="433" t="s">
        <v>780</v>
      </c>
      <c r="K3" s="434" t="s">
        <v>781</v>
      </c>
      <c r="L3" s="434" t="s">
        <v>782</v>
      </c>
    </row>
    <row r="4" spans="1:12">
      <c r="A4" s="464" t="s">
        <v>868</v>
      </c>
      <c r="B4" s="464">
        <v>11</v>
      </c>
      <c r="C4" s="465">
        <v>4448291</v>
      </c>
      <c r="D4" s="465">
        <v>4157755</v>
      </c>
      <c r="E4" s="465">
        <v>89438</v>
      </c>
      <c r="F4" s="465">
        <v>19474</v>
      </c>
      <c r="G4" s="465">
        <v>7696</v>
      </c>
      <c r="H4" s="465">
        <v>10500000</v>
      </c>
      <c r="I4" s="466">
        <v>0</v>
      </c>
      <c r="J4" s="465">
        <v>19222655</v>
      </c>
      <c r="K4" s="465">
        <v>19342000</v>
      </c>
      <c r="L4" s="465">
        <v>19317706</v>
      </c>
    </row>
    <row r="5" spans="1:12">
      <c r="A5" s="467" t="s">
        <v>815</v>
      </c>
      <c r="B5" s="467">
        <v>12</v>
      </c>
      <c r="C5" s="468">
        <v>395050069</v>
      </c>
      <c r="D5" s="468">
        <v>30780129</v>
      </c>
      <c r="E5" s="468">
        <v>30375202</v>
      </c>
      <c r="F5" s="468">
        <v>18116011</v>
      </c>
      <c r="G5" s="468">
        <v>46106048</v>
      </c>
      <c r="H5" s="468">
        <v>365713</v>
      </c>
      <c r="I5" s="468">
        <v>1088181</v>
      </c>
      <c r="J5" s="468">
        <v>521881353</v>
      </c>
      <c r="K5" s="468">
        <v>494450000</v>
      </c>
      <c r="L5" s="468">
        <v>496154820</v>
      </c>
    </row>
    <row r="6" spans="1:12">
      <c r="A6" s="467" t="s">
        <v>784</v>
      </c>
      <c r="B6" s="467">
        <v>13</v>
      </c>
      <c r="C6" s="468">
        <v>319848072</v>
      </c>
      <c r="D6" s="468">
        <v>20592502</v>
      </c>
      <c r="E6" s="468">
        <v>7390622</v>
      </c>
      <c r="F6" s="468">
        <v>2181284</v>
      </c>
      <c r="G6" s="468">
        <v>7195715</v>
      </c>
      <c r="H6" s="469">
        <v>0</v>
      </c>
      <c r="I6" s="469">
        <v>0</v>
      </c>
      <c r="J6" s="468">
        <v>357208194</v>
      </c>
      <c r="K6" s="468">
        <v>355500000</v>
      </c>
      <c r="L6" s="468">
        <v>372640335</v>
      </c>
    </row>
    <row r="7" spans="1:12">
      <c r="A7" s="467" t="s">
        <v>785</v>
      </c>
      <c r="B7" s="467">
        <v>14</v>
      </c>
      <c r="C7" s="469">
        <v>0</v>
      </c>
      <c r="D7" s="469">
        <v>0</v>
      </c>
      <c r="E7" s="469">
        <v>0</v>
      </c>
      <c r="F7" s="469">
        <v>0</v>
      </c>
      <c r="G7" s="469">
        <v>0</v>
      </c>
      <c r="H7" s="468">
        <v>34842000</v>
      </c>
      <c r="I7" s="469">
        <v>0</v>
      </c>
      <c r="J7" s="468">
        <v>34842000</v>
      </c>
      <c r="K7" s="468">
        <v>34842000</v>
      </c>
      <c r="L7" s="468">
        <v>35889000</v>
      </c>
    </row>
    <row r="8" spans="1:12">
      <c r="A8" s="467" t="s">
        <v>786</v>
      </c>
      <c r="B8" s="467">
        <v>15</v>
      </c>
      <c r="C8" s="468">
        <v>2149402</v>
      </c>
      <c r="D8" s="468">
        <v>360078</v>
      </c>
      <c r="E8" s="468">
        <v>14814</v>
      </c>
      <c r="F8" s="467">
        <v>737</v>
      </c>
      <c r="G8" s="468">
        <v>5497</v>
      </c>
      <c r="H8" s="469">
        <v>0</v>
      </c>
      <c r="I8" s="469">
        <v>0</v>
      </c>
      <c r="J8" s="468">
        <v>2530528</v>
      </c>
      <c r="K8" s="468">
        <v>2530529</v>
      </c>
      <c r="L8" s="468">
        <v>2609942</v>
      </c>
    </row>
    <row r="9" spans="1:12">
      <c r="A9" s="467" t="s">
        <v>787</v>
      </c>
      <c r="B9" s="467">
        <v>16</v>
      </c>
      <c r="C9" s="468">
        <v>20086489</v>
      </c>
      <c r="D9" s="468">
        <v>9093747</v>
      </c>
      <c r="E9" s="468">
        <v>446210</v>
      </c>
      <c r="F9" s="468">
        <v>344379</v>
      </c>
      <c r="G9" s="468">
        <v>520856</v>
      </c>
      <c r="H9" s="469">
        <v>0</v>
      </c>
      <c r="I9" s="468">
        <v>75954</v>
      </c>
      <c r="J9" s="468">
        <v>30567635</v>
      </c>
      <c r="K9" s="468">
        <v>30569641</v>
      </c>
      <c r="L9" s="468">
        <v>30933748</v>
      </c>
    </row>
    <row r="10" spans="1:12">
      <c r="A10" s="467" t="s">
        <v>816</v>
      </c>
      <c r="B10" s="467">
        <v>17</v>
      </c>
      <c r="C10" s="468">
        <v>833523</v>
      </c>
      <c r="D10" s="468">
        <v>29720</v>
      </c>
      <c r="E10" s="468">
        <v>10927</v>
      </c>
      <c r="F10" s="468">
        <v>1731</v>
      </c>
      <c r="G10" s="468">
        <v>2388</v>
      </c>
      <c r="H10" s="469">
        <v>0</v>
      </c>
      <c r="I10" s="469">
        <v>0</v>
      </c>
      <c r="J10" s="468">
        <v>878289</v>
      </c>
      <c r="K10" s="468">
        <v>950000</v>
      </c>
      <c r="L10" s="468">
        <v>964152</v>
      </c>
    </row>
    <row r="11" spans="1:12">
      <c r="A11" s="467" t="s">
        <v>869</v>
      </c>
      <c r="B11" s="467">
        <v>18</v>
      </c>
      <c r="C11" s="468">
        <v>8682639</v>
      </c>
      <c r="D11" s="468">
        <v>2857973</v>
      </c>
      <c r="E11" s="468">
        <v>69978</v>
      </c>
      <c r="F11" s="468">
        <v>110568</v>
      </c>
      <c r="G11" s="468">
        <v>212876</v>
      </c>
      <c r="H11" s="468">
        <v>66952</v>
      </c>
      <c r="I11" s="468">
        <v>168500</v>
      </c>
      <c r="J11" s="468">
        <v>12169486</v>
      </c>
      <c r="K11" s="468">
        <v>11067765</v>
      </c>
      <c r="L11" s="468">
        <v>12475822</v>
      </c>
    </row>
    <row r="12" spans="1:12">
      <c r="A12" s="467" t="s">
        <v>789</v>
      </c>
      <c r="B12" s="467">
        <v>21</v>
      </c>
      <c r="C12" s="468">
        <v>287176271</v>
      </c>
      <c r="D12" s="468">
        <v>39300023</v>
      </c>
      <c r="E12" s="468">
        <v>4215261</v>
      </c>
      <c r="F12" s="468">
        <v>2125463</v>
      </c>
      <c r="G12" s="468">
        <v>1666730</v>
      </c>
      <c r="H12" s="469">
        <v>0</v>
      </c>
      <c r="I12" s="468">
        <v>75000</v>
      </c>
      <c r="J12" s="468">
        <v>334558748</v>
      </c>
      <c r="K12" s="468">
        <v>327143231</v>
      </c>
      <c r="L12" s="468">
        <v>334079328</v>
      </c>
    </row>
    <row r="13" spans="1:12">
      <c r="A13" s="467" t="s">
        <v>790</v>
      </c>
      <c r="B13" s="467">
        <v>22</v>
      </c>
      <c r="C13" s="468">
        <v>154125249</v>
      </c>
      <c r="D13" s="468">
        <v>31223179</v>
      </c>
      <c r="E13" s="468">
        <v>69912761</v>
      </c>
      <c r="F13" s="468">
        <v>1322012</v>
      </c>
      <c r="G13" s="468">
        <v>4519192</v>
      </c>
      <c r="H13" s="469">
        <v>0</v>
      </c>
      <c r="I13" s="468">
        <v>13700</v>
      </c>
      <c r="J13" s="468">
        <v>261116093</v>
      </c>
      <c r="K13" s="468">
        <v>262354534</v>
      </c>
      <c r="L13" s="468">
        <v>277946873</v>
      </c>
    </row>
    <row r="14" spans="1:12">
      <c r="A14" s="467" t="s">
        <v>870</v>
      </c>
      <c r="B14" s="467">
        <v>23</v>
      </c>
      <c r="C14" s="468">
        <v>8277344</v>
      </c>
      <c r="D14" s="468">
        <v>2027011</v>
      </c>
      <c r="E14" s="468">
        <v>279602</v>
      </c>
      <c r="F14" s="468">
        <v>87142</v>
      </c>
      <c r="G14" s="468">
        <v>79254</v>
      </c>
      <c r="H14" s="468">
        <v>5995</v>
      </c>
      <c r="I14" s="469">
        <v>0</v>
      </c>
      <c r="J14" s="468">
        <v>10756348</v>
      </c>
      <c r="K14" s="468">
        <v>11974408</v>
      </c>
      <c r="L14" s="468">
        <v>11763130</v>
      </c>
    </row>
    <row r="15" spans="1:12">
      <c r="A15" s="467" t="s">
        <v>821</v>
      </c>
      <c r="B15" s="467">
        <v>24</v>
      </c>
      <c r="C15" s="468">
        <v>5006075</v>
      </c>
      <c r="D15" s="468">
        <v>706822</v>
      </c>
      <c r="E15" s="468">
        <v>61168</v>
      </c>
      <c r="F15" s="468">
        <v>35232</v>
      </c>
      <c r="G15" s="468">
        <v>25110</v>
      </c>
      <c r="H15" s="469">
        <v>0</v>
      </c>
      <c r="I15" s="468">
        <v>200000</v>
      </c>
      <c r="J15" s="468">
        <v>6034407</v>
      </c>
      <c r="K15" s="468">
        <v>6034399</v>
      </c>
      <c r="L15" s="468">
        <v>6050055</v>
      </c>
    </row>
    <row r="16" spans="1:12">
      <c r="A16" s="467" t="s">
        <v>871</v>
      </c>
      <c r="B16" s="467">
        <v>26</v>
      </c>
      <c r="C16" s="468">
        <v>3590308</v>
      </c>
      <c r="D16" s="468">
        <v>3736917</v>
      </c>
      <c r="E16" s="468">
        <v>202683</v>
      </c>
      <c r="F16" s="468">
        <v>128112</v>
      </c>
      <c r="G16" s="468">
        <v>598594</v>
      </c>
      <c r="H16" s="468">
        <v>2350195</v>
      </c>
      <c r="I16" s="468">
        <v>1576203</v>
      </c>
      <c r="J16" s="468">
        <v>12183012</v>
      </c>
      <c r="K16" s="468">
        <v>12369000</v>
      </c>
      <c r="L16" s="468">
        <v>12228419</v>
      </c>
    </row>
    <row r="17" spans="1:12">
      <c r="A17" s="467" t="s">
        <v>872</v>
      </c>
      <c r="B17" s="467">
        <v>28</v>
      </c>
      <c r="C17" s="468">
        <v>1007597</v>
      </c>
      <c r="D17" s="468">
        <v>387221</v>
      </c>
      <c r="E17" s="468">
        <v>70828</v>
      </c>
      <c r="F17" s="468">
        <v>150222</v>
      </c>
      <c r="G17" s="468">
        <v>215646</v>
      </c>
      <c r="H17" s="469">
        <v>0</v>
      </c>
      <c r="I17" s="469">
        <v>0</v>
      </c>
      <c r="J17" s="468">
        <v>1831514</v>
      </c>
      <c r="K17" s="468">
        <v>1876000</v>
      </c>
      <c r="L17" s="468">
        <v>1663692</v>
      </c>
    </row>
    <row r="18" spans="1:12">
      <c r="A18" s="467" t="s">
        <v>794</v>
      </c>
      <c r="B18" s="467">
        <v>29</v>
      </c>
      <c r="C18" s="468">
        <v>7868950</v>
      </c>
      <c r="D18" s="468">
        <v>2326432</v>
      </c>
      <c r="E18" s="468">
        <v>162590</v>
      </c>
      <c r="F18" s="468">
        <v>48021</v>
      </c>
      <c r="G18" s="468">
        <v>171874</v>
      </c>
      <c r="H18" s="469">
        <v>0</v>
      </c>
      <c r="I18" s="468">
        <v>114020</v>
      </c>
      <c r="J18" s="468">
        <v>10691886</v>
      </c>
      <c r="K18" s="468">
        <v>11605403</v>
      </c>
      <c r="L18" s="468">
        <v>12079638</v>
      </c>
    </row>
    <row r="19" spans="1:12">
      <c r="A19" s="467" t="s">
        <v>825</v>
      </c>
      <c r="B19" s="467">
        <v>30</v>
      </c>
      <c r="C19" s="468">
        <v>692730</v>
      </c>
      <c r="D19" s="468">
        <v>306918</v>
      </c>
      <c r="E19" s="468">
        <v>4268</v>
      </c>
      <c r="F19" s="468">
        <v>5032</v>
      </c>
      <c r="G19" s="467">
        <v>415</v>
      </c>
      <c r="H19" s="469">
        <v>0</v>
      </c>
      <c r="I19" s="469">
        <v>0</v>
      </c>
      <c r="J19" s="468">
        <v>1009362</v>
      </c>
      <c r="K19" s="468">
        <v>1009363</v>
      </c>
      <c r="L19" s="468">
        <v>1003973</v>
      </c>
    </row>
    <row r="20" spans="1:12">
      <c r="A20" s="467" t="s">
        <v>873</v>
      </c>
      <c r="B20" s="467">
        <v>31</v>
      </c>
      <c r="C20" s="468">
        <v>219613</v>
      </c>
      <c r="D20" s="468">
        <v>58224</v>
      </c>
      <c r="E20" s="468">
        <v>5854</v>
      </c>
      <c r="F20" s="469">
        <v>0</v>
      </c>
      <c r="G20" s="469">
        <v>19</v>
      </c>
      <c r="H20" s="469">
        <v>0</v>
      </c>
      <c r="I20" s="469">
        <v>0</v>
      </c>
      <c r="J20" s="468">
        <v>283710</v>
      </c>
      <c r="K20" s="468">
        <v>283710</v>
      </c>
      <c r="L20" s="468">
        <v>266144</v>
      </c>
    </row>
    <row r="21" spans="1:12">
      <c r="A21" s="467" t="s">
        <v>827</v>
      </c>
      <c r="B21" s="467">
        <v>32</v>
      </c>
      <c r="C21" s="468">
        <v>356452</v>
      </c>
      <c r="D21" s="468">
        <v>183009</v>
      </c>
      <c r="E21" s="468">
        <v>8246</v>
      </c>
      <c r="F21" s="469">
        <v>0</v>
      </c>
      <c r="G21" s="469">
        <v>0</v>
      </c>
      <c r="H21" s="469">
        <v>0</v>
      </c>
      <c r="I21" s="469">
        <v>0</v>
      </c>
      <c r="J21" s="468">
        <v>547707</v>
      </c>
      <c r="K21" s="468">
        <v>547707</v>
      </c>
      <c r="L21" s="468">
        <v>556012</v>
      </c>
    </row>
    <row r="22" spans="1:12">
      <c r="A22" s="467" t="s">
        <v>795</v>
      </c>
      <c r="B22" s="467">
        <v>34</v>
      </c>
      <c r="C22" s="468">
        <v>7382398</v>
      </c>
      <c r="D22" s="468">
        <v>3740313</v>
      </c>
      <c r="E22" s="468">
        <v>125396</v>
      </c>
      <c r="F22" s="468">
        <v>180063</v>
      </c>
      <c r="G22" s="468">
        <v>182845</v>
      </c>
      <c r="H22" s="469">
        <v>0</v>
      </c>
      <c r="I22" s="469">
        <v>0</v>
      </c>
      <c r="J22" s="468">
        <v>11611016</v>
      </c>
      <c r="K22" s="468">
        <v>12835000</v>
      </c>
      <c r="L22" s="468">
        <v>12626368</v>
      </c>
    </row>
    <row r="23" spans="1:12">
      <c r="A23" s="467" t="s">
        <v>796</v>
      </c>
      <c r="B23" s="467">
        <v>36</v>
      </c>
      <c r="C23" s="468">
        <v>4244157</v>
      </c>
      <c r="D23" s="468">
        <v>654299</v>
      </c>
      <c r="E23" s="468">
        <v>62434</v>
      </c>
      <c r="F23" s="468">
        <v>49668</v>
      </c>
      <c r="G23" s="468">
        <v>103072</v>
      </c>
      <c r="H23" s="469">
        <v>0</v>
      </c>
      <c r="I23" s="469">
        <v>0</v>
      </c>
      <c r="J23" s="468">
        <v>5113629</v>
      </c>
      <c r="K23" s="468">
        <v>5113630</v>
      </c>
      <c r="L23" s="468">
        <v>5316719</v>
      </c>
    </row>
    <row r="24" spans="1:12">
      <c r="A24" s="467" t="s">
        <v>874</v>
      </c>
      <c r="B24" s="467">
        <v>37</v>
      </c>
      <c r="C24" s="468">
        <v>35473</v>
      </c>
      <c r="D24" s="468">
        <v>3840</v>
      </c>
      <c r="E24" s="467">
        <v>619</v>
      </c>
      <c r="F24" s="469">
        <v>0</v>
      </c>
      <c r="G24" s="469">
        <v>0</v>
      </c>
      <c r="H24" s="469">
        <v>0</v>
      </c>
      <c r="I24" s="469">
        <v>0</v>
      </c>
      <c r="J24" s="468">
        <v>39932</v>
      </c>
      <c r="K24" s="468">
        <v>142000</v>
      </c>
      <c r="L24" s="468">
        <v>130863</v>
      </c>
    </row>
    <row r="25" spans="1:12">
      <c r="A25" s="467" t="s">
        <v>831</v>
      </c>
      <c r="B25" s="467">
        <v>38</v>
      </c>
      <c r="C25" s="468">
        <v>114624</v>
      </c>
      <c r="D25" s="468">
        <v>55730</v>
      </c>
      <c r="E25" s="469">
        <v>0</v>
      </c>
      <c r="F25" s="469">
        <v>0</v>
      </c>
      <c r="G25" s="469">
        <v>0</v>
      </c>
      <c r="H25" s="469">
        <v>0</v>
      </c>
      <c r="I25" s="469">
        <v>0</v>
      </c>
      <c r="J25" s="468">
        <v>170354</v>
      </c>
      <c r="K25" s="468">
        <v>176000</v>
      </c>
      <c r="L25" s="468">
        <v>155629</v>
      </c>
    </row>
    <row r="26" spans="1:12">
      <c r="A26" s="467" t="s">
        <v>833</v>
      </c>
      <c r="B26" s="467">
        <v>40</v>
      </c>
      <c r="C26" s="468">
        <v>129194</v>
      </c>
      <c r="D26" s="468">
        <v>82876</v>
      </c>
      <c r="E26" s="468">
        <v>11710</v>
      </c>
      <c r="F26" s="468">
        <v>7999</v>
      </c>
      <c r="G26" s="467">
        <v>382</v>
      </c>
      <c r="H26" s="469">
        <v>0</v>
      </c>
      <c r="I26" s="469">
        <v>0</v>
      </c>
      <c r="J26" s="468">
        <v>232160</v>
      </c>
      <c r="K26" s="468">
        <v>271000</v>
      </c>
      <c r="L26" s="468">
        <v>206438</v>
      </c>
    </row>
    <row r="27" spans="1:12">
      <c r="A27" s="464" t="s">
        <v>875</v>
      </c>
      <c r="B27" s="464">
        <v>41</v>
      </c>
      <c r="C27" s="465">
        <v>4434452</v>
      </c>
      <c r="D27" s="465">
        <v>1015242</v>
      </c>
      <c r="E27" s="465">
        <v>154259</v>
      </c>
      <c r="F27" s="465">
        <v>100520</v>
      </c>
      <c r="G27" s="465">
        <v>224957</v>
      </c>
      <c r="H27" s="466">
        <v>0</v>
      </c>
      <c r="I27" s="466">
        <v>0</v>
      </c>
      <c r="J27" s="465">
        <v>5929430</v>
      </c>
      <c r="K27" s="465">
        <v>6542000</v>
      </c>
      <c r="L27" s="465">
        <v>6894164</v>
      </c>
    </row>
    <row r="28" spans="1:12">
      <c r="A28" s="467" t="s">
        <v>876</v>
      </c>
      <c r="B28" s="467">
        <v>43</v>
      </c>
      <c r="C28" s="468">
        <v>7574179</v>
      </c>
      <c r="D28" s="468">
        <v>229921</v>
      </c>
      <c r="E28" s="468">
        <v>6074739</v>
      </c>
      <c r="F28" s="468">
        <v>1238181</v>
      </c>
      <c r="G28" s="468">
        <v>347979</v>
      </c>
      <c r="H28" s="469">
        <v>0</v>
      </c>
      <c r="I28" s="469">
        <v>0</v>
      </c>
      <c r="J28" s="468">
        <v>15465000</v>
      </c>
      <c r="K28" s="468">
        <v>15465000</v>
      </c>
      <c r="L28" s="468">
        <v>15463922</v>
      </c>
    </row>
    <row r="29" spans="1:12">
      <c r="A29" s="467" t="s">
        <v>837</v>
      </c>
      <c r="B29" s="467">
        <v>44</v>
      </c>
      <c r="C29" s="468">
        <v>580007</v>
      </c>
      <c r="D29" s="468">
        <v>175803</v>
      </c>
      <c r="E29" s="468">
        <v>23758</v>
      </c>
      <c r="F29" s="468">
        <v>4454</v>
      </c>
      <c r="G29" s="468">
        <v>6725</v>
      </c>
      <c r="H29" s="469">
        <v>0</v>
      </c>
      <c r="I29" s="469">
        <v>0</v>
      </c>
      <c r="J29" s="468">
        <v>790747</v>
      </c>
      <c r="K29" s="468">
        <v>1060000</v>
      </c>
      <c r="L29" s="468">
        <v>778667</v>
      </c>
    </row>
    <row r="30" spans="1:12">
      <c r="A30" s="467" t="s">
        <v>870</v>
      </c>
      <c r="B30" s="467">
        <v>46</v>
      </c>
      <c r="C30" s="468">
        <v>24764674</v>
      </c>
      <c r="D30" s="468">
        <v>20140007</v>
      </c>
      <c r="E30" s="468">
        <v>152578</v>
      </c>
      <c r="F30" s="468">
        <v>25041</v>
      </c>
      <c r="G30" s="468">
        <v>118914</v>
      </c>
      <c r="H30" s="469">
        <v>0</v>
      </c>
      <c r="I30" s="469">
        <v>0</v>
      </c>
      <c r="J30" s="468">
        <v>45201215</v>
      </c>
      <c r="K30" s="468">
        <v>45456010</v>
      </c>
      <c r="L30" s="468">
        <v>45258497</v>
      </c>
    </row>
    <row r="31" spans="1:12">
      <c r="A31" s="467" t="s">
        <v>840</v>
      </c>
      <c r="B31" s="467">
        <v>47</v>
      </c>
      <c r="C31" s="469">
        <v>0</v>
      </c>
      <c r="D31" s="469">
        <v>0</v>
      </c>
      <c r="E31" s="469">
        <v>0</v>
      </c>
      <c r="F31" s="467">
        <v>0</v>
      </c>
      <c r="G31" s="469">
        <v>0</v>
      </c>
      <c r="H31" s="468">
        <v>268971800</v>
      </c>
      <c r="I31" s="469">
        <v>0</v>
      </c>
      <c r="J31" s="468">
        <v>268971800</v>
      </c>
      <c r="K31" s="468">
        <v>315735000</v>
      </c>
      <c r="L31" s="468">
        <v>325500000</v>
      </c>
    </row>
    <row r="32" spans="1:12">
      <c r="A32" s="467" t="s">
        <v>877</v>
      </c>
      <c r="B32" s="467">
        <v>48</v>
      </c>
      <c r="C32" s="468">
        <v>15777883</v>
      </c>
      <c r="D32" s="468">
        <v>15859581</v>
      </c>
      <c r="E32" s="468">
        <v>147655</v>
      </c>
      <c r="F32" s="468">
        <v>276285</v>
      </c>
      <c r="G32" s="468">
        <v>959397</v>
      </c>
      <c r="H32" s="469">
        <v>0</v>
      </c>
      <c r="I32" s="469">
        <v>0</v>
      </c>
      <c r="J32" s="468">
        <v>33020801</v>
      </c>
      <c r="K32" s="468">
        <v>33020801</v>
      </c>
      <c r="L32" s="468">
        <v>32609661</v>
      </c>
    </row>
    <row r="33" spans="1:12">
      <c r="A33" s="467" t="s">
        <v>843</v>
      </c>
      <c r="B33" s="467">
        <v>50</v>
      </c>
      <c r="C33" s="468">
        <v>39113112</v>
      </c>
      <c r="D33" s="468">
        <v>606380</v>
      </c>
      <c r="E33" s="468">
        <v>335975</v>
      </c>
      <c r="F33" s="467">
        <v>0</v>
      </c>
      <c r="G33" s="468">
        <v>33748</v>
      </c>
      <c r="H33" s="469">
        <v>0</v>
      </c>
      <c r="I33" s="468">
        <v>110784</v>
      </c>
      <c r="J33" s="468">
        <v>40200000</v>
      </c>
      <c r="K33" s="468">
        <v>40200000</v>
      </c>
      <c r="L33" s="468">
        <v>40050000</v>
      </c>
    </row>
    <row r="34" spans="1:12">
      <c r="A34" s="467" t="s">
        <v>798</v>
      </c>
      <c r="B34" s="467">
        <v>51</v>
      </c>
      <c r="C34" s="468">
        <v>1488739</v>
      </c>
      <c r="D34" s="468">
        <v>880632</v>
      </c>
      <c r="E34" s="468">
        <v>12529</v>
      </c>
      <c r="F34" s="468">
        <v>12330</v>
      </c>
      <c r="G34" s="468">
        <v>11666</v>
      </c>
      <c r="H34" s="469">
        <v>0</v>
      </c>
      <c r="I34" s="469">
        <v>0</v>
      </c>
      <c r="J34" s="468">
        <v>2405895</v>
      </c>
      <c r="K34" s="468">
        <v>2405895</v>
      </c>
      <c r="L34" s="468">
        <v>2515446</v>
      </c>
    </row>
    <row r="35" spans="1:12">
      <c r="A35" s="467" t="s">
        <v>878</v>
      </c>
      <c r="B35" s="467">
        <v>54</v>
      </c>
      <c r="C35" s="468">
        <v>1135286</v>
      </c>
      <c r="D35" s="468">
        <v>189458</v>
      </c>
      <c r="E35" s="468">
        <v>8600</v>
      </c>
      <c r="F35" s="468">
        <v>19842</v>
      </c>
      <c r="G35" s="467">
        <v>900</v>
      </c>
      <c r="H35" s="469">
        <v>0</v>
      </c>
      <c r="I35" s="469">
        <v>0</v>
      </c>
      <c r="J35" s="468">
        <v>1354086</v>
      </c>
      <c r="K35" s="468">
        <v>1404000</v>
      </c>
      <c r="L35" s="468">
        <v>1489032</v>
      </c>
    </row>
    <row r="36" spans="1:12">
      <c r="A36" s="467" t="s">
        <v>847</v>
      </c>
      <c r="B36" s="467"/>
      <c r="C36" s="468">
        <v>314882</v>
      </c>
      <c r="D36" s="468">
        <v>428499</v>
      </c>
      <c r="E36" s="468">
        <v>1185</v>
      </c>
      <c r="F36" s="468">
        <v>76957</v>
      </c>
      <c r="G36" s="469">
        <v>0</v>
      </c>
      <c r="H36" s="469">
        <v>0</v>
      </c>
      <c r="I36" s="469">
        <v>0</v>
      </c>
      <c r="J36" s="468">
        <v>821523</v>
      </c>
      <c r="K36" s="468">
        <v>885700</v>
      </c>
      <c r="L36" s="468">
        <v>700150</v>
      </c>
    </row>
    <row r="37" spans="1:12">
      <c r="A37" s="467" t="s">
        <v>799</v>
      </c>
      <c r="B37" s="467">
        <v>59</v>
      </c>
      <c r="C37" s="468">
        <v>706027</v>
      </c>
      <c r="D37" s="468">
        <v>254761</v>
      </c>
      <c r="E37" s="468">
        <v>20012</v>
      </c>
      <c r="F37" s="468">
        <v>2738</v>
      </c>
      <c r="G37" s="468">
        <v>3046</v>
      </c>
      <c r="H37" s="469">
        <v>0</v>
      </c>
      <c r="I37" s="469">
        <v>0</v>
      </c>
      <c r="J37" s="468">
        <v>986584</v>
      </c>
      <c r="K37" s="468">
        <v>1125000</v>
      </c>
      <c r="L37" s="468">
        <v>1159177</v>
      </c>
    </row>
    <row r="38" spans="1:12">
      <c r="A38" s="467" t="s">
        <v>850</v>
      </c>
      <c r="B38" s="467">
        <v>60</v>
      </c>
      <c r="C38" s="469">
        <v>0</v>
      </c>
      <c r="D38" s="468">
        <v>2500878</v>
      </c>
      <c r="E38" s="469">
        <v>0</v>
      </c>
      <c r="F38" s="467">
        <v>0</v>
      </c>
      <c r="G38" s="469">
        <v>0</v>
      </c>
      <c r="H38" s="468">
        <v>283106986</v>
      </c>
      <c r="I38" s="468">
        <v>629417311</v>
      </c>
      <c r="J38" s="468">
        <v>915025176</v>
      </c>
      <c r="K38" s="468">
        <v>967776980</v>
      </c>
      <c r="L38" s="468">
        <v>839384766</v>
      </c>
    </row>
    <row r="39" spans="1:12">
      <c r="A39" s="467" t="s">
        <v>1354</v>
      </c>
      <c r="B39" s="467">
        <v>61</v>
      </c>
      <c r="C39" s="468">
        <v>61667</v>
      </c>
      <c r="D39" s="468">
        <v>20194</v>
      </c>
      <c r="E39" s="468">
        <v>1671</v>
      </c>
      <c r="F39" s="468">
        <v>6461</v>
      </c>
      <c r="G39" s="469">
        <v>0</v>
      </c>
      <c r="H39" s="469">
        <v>0</v>
      </c>
      <c r="I39" s="469">
        <v>0</v>
      </c>
      <c r="J39" s="468">
        <v>89993</v>
      </c>
      <c r="K39" s="468">
        <v>148550</v>
      </c>
      <c r="L39" s="469">
        <v>0</v>
      </c>
    </row>
    <row r="40" spans="1:12">
      <c r="A40" s="467" t="s">
        <v>801</v>
      </c>
      <c r="B40" s="467"/>
      <c r="C40" s="468">
        <v>13129291</v>
      </c>
      <c r="D40" s="468">
        <v>6087053</v>
      </c>
      <c r="E40" s="468">
        <v>1547181</v>
      </c>
      <c r="F40" s="468">
        <v>217367</v>
      </c>
      <c r="G40" s="468">
        <v>456463</v>
      </c>
      <c r="H40" s="469">
        <v>0</v>
      </c>
      <c r="I40" s="468">
        <v>55000</v>
      </c>
      <c r="J40" s="468">
        <v>21492355</v>
      </c>
      <c r="K40" s="468">
        <v>22660700</v>
      </c>
      <c r="L40" s="468">
        <v>22993263</v>
      </c>
    </row>
    <row r="41" spans="1:12">
      <c r="A41" s="467" t="s">
        <v>879</v>
      </c>
      <c r="B41" s="467">
        <v>66</v>
      </c>
      <c r="C41" s="468">
        <v>3841539</v>
      </c>
      <c r="D41" s="468">
        <v>2538116</v>
      </c>
      <c r="E41" s="468">
        <v>42315</v>
      </c>
      <c r="F41" s="468">
        <v>35568</v>
      </c>
      <c r="G41" s="468">
        <v>203001</v>
      </c>
      <c r="H41" s="468">
        <v>800000</v>
      </c>
      <c r="I41" s="468">
        <v>185100</v>
      </c>
      <c r="J41" s="468">
        <v>7645639</v>
      </c>
      <c r="K41" s="468">
        <v>7645639</v>
      </c>
      <c r="L41" s="468">
        <v>7672969</v>
      </c>
    </row>
    <row r="42" spans="1:12">
      <c r="A42" s="467" t="s">
        <v>854</v>
      </c>
      <c r="B42" s="467">
        <v>67</v>
      </c>
      <c r="C42" s="468">
        <v>111749</v>
      </c>
      <c r="D42" s="468">
        <v>116270</v>
      </c>
      <c r="E42" s="468">
        <v>3573</v>
      </c>
      <c r="F42" s="468">
        <v>4747</v>
      </c>
      <c r="G42" s="468">
        <v>3239</v>
      </c>
      <c r="H42" s="469">
        <v>0</v>
      </c>
      <c r="I42" s="469">
        <v>0</v>
      </c>
      <c r="J42" s="468">
        <v>239579</v>
      </c>
      <c r="K42" s="468">
        <v>271000</v>
      </c>
      <c r="L42" s="468">
        <v>279388</v>
      </c>
    </row>
    <row r="43" spans="1:12">
      <c r="A43" s="467" t="s">
        <v>880</v>
      </c>
      <c r="B43" s="467">
        <v>68</v>
      </c>
      <c r="C43" s="468">
        <v>2430836</v>
      </c>
      <c r="D43" s="468">
        <v>864210</v>
      </c>
      <c r="E43" s="468">
        <v>60770</v>
      </c>
      <c r="F43" s="468">
        <v>76377</v>
      </c>
      <c r="G43" s="468">
        <v>96044</v>
      </c>
      <c r="H43" s="469">
        <v>0</v>
      </c>
      <c r="I43" s="469">
        <v>0</v>
      </c>
      <c r="J43" s="468">
        <v>3528236</v>
      </c>
      <c r="K43" s="468">
        <v>3528237</v>
      </c>
      <c r="L43" s="468">
        <v>3361118</v>
      </c>
    </row>
    <row r="44" spans="1:12">
      <c r="A44" s="467" t="s">
        <v>881</v>
      </c>
      <c r="B44" s="467">
        <v>70</v>
      </c>
      <c r="C44" s="468">
        <v>1065007</v>
      </c>
      <c r="D44" s="468">
        <v>195369</v>
      </c>
      <c r="E44" s="468">
        <v>57708</v>
      </c>
      <c r="F44" s="468">
        <v>90453</v>
      </c>
      <c r="G44" s="468">
        <v>1294</v>
      </c>
      <c r="H44" s="469">
        <v>0</v>
      </c>
      <c r="I44" s="468">
        <v>20000</v>
      </c>
      <c r="J44" s="468">
        <v>1429831</v>
      </c>
      <c r="K44" s="468">
        <v>1804000</v>
      </c>
      <c r="L44" s="468">
        <v>1316372</v>
      </c>
    </row>
    <row r="45" spans="1:12">
      <c r="A45" s="467" t="s">
        <v>857</v>
      </c>
      <c r="B45" s="467">
        <v>71</v>
      </c>
      <c r="C45" s="468">
        <v>1146535</v>
      </c>
      <c r="D45" s="468">
        <v>178781</v>
      </c>
      <c r="E45" s="468">
        <v>16481</v>
      </c>
      <c r="F45" s="468">
        <v>11302</v>
      </c>
      <c r="G45" s="468">
        <v>3159</v>
      </c>
      <c r="H45" s="469">
        <v>0</v>
      </c>
      <c r="I45" s="469">
        <v>0</v>
      </c>
      <c r="J45" s="468">
        <v>1356257</v>
      </c>
      <c r="K45" s="468">
        <v>1519000</v>
      </c>
      <c r="L45" s="468">
        <v>1429566</v>
      </c>
    </row>
    <row r="46" spans="1:12">
      <c r="A46" s="467" t="s">
        <v>802</v>
      </c>
      <c r="B46" s="467">
        <v>72</v>
      </c>
      <c r="C46" s="468">
        <v>5062822</v>
      </c>
      <c r="D46" s="468">
        <v>794381</v>
      </c>
      <c r="E46" s="468">
        <v>26037</v>
      </c>
      <c r="F46" s="468">
        <v>18966</v>
      </c>
      <c r="G46" s="468">
        <v>14126</v>
      </c>
      <c r="H46" s="469">
        <v>0</v>
      </c>
      <c r="I46" s="469">
        <v>0</v>
      </c>
      <c r="J46" s="468">
        <v>5916333</v>
      </c>
      <c r="K46" s="468">
        <v>6602000</v>
      </c>
      <c r="L46" s="468">
        <v>5916829</v>
      </c>
    </row>
    <row r="47" spans="1:12">
      <c r="A47" s="467" t="s">
        <v>803</v>
      </c>
      <c r="B47" s="467">
        <v>73</v>
      </c>
      <c r="C47" s="468">
        <v>6080873</v>
      </c>
      <c r="D47" s="468">
        <v>920456</v>
      </c>
      <c r="E47" s="468">
        <v>1634136</v>
      </c>
      <c r="F47" s="468">
        <v>55039</v>
      </c>
      <c r="G47" s="468">
        <v>397152</v>
      </c>
      <c r="H47" s="469">
        <v>0</v>
      </c>
      <c r="I47" s="469">
        <v>0</v>
      </c>
      <c r="J47" s="468">
        <v>9087656</v>
      </c>
      <c r="K47" s="468">
        <v>8441318</v>
      </c>
      <c r="L47" s="468">
        <v>9016838</v>
      </c>
    </row>
    <row r="48" spans="1:12">
      <c r="A48" s="467" t="s">
        <v>858</v>
      </c>
      <c r="B48" s="467">
        <v>74</v>
      </c>
      <c r="C48" s="468">
        <v>556497</v>
      </c>
      <c r="D48" s="468">
        <v>8194</v>
      </c>
      <c r="E48" s="468">
        <v>9454</v>
      </c>
      <c r="F48" s="468">
        <v>1785</v>
      </c>
      <c r="G48" s="469">
        <v>0</v>
      </c>
      <c r="H48" s="469">
        <v>0</v>
      </c>
      <c r="I48" s="469">
        <v>0</v>
      </c>
      <c r="J48" s="468">
        <v>575930</v>
      </c>
      <c r="K48" s="468">
        <v>625000</v>
      </c>
      <c r="L48" s="468">
        <v>535328</v>
      </c>
    </row>
    <row r="49" spans="1:12">
      <c r="A49" s="467" t="s">
        <v>882</v>
      </c>
      <c r="B49" s="467">
        <v>75</v>
      </c>
      <c r="C49" s="468">
        <v>728094</v>
      </c>
      <c r="D49" s="468">
        <v>196097</v>
      </c>
      <c r="E49" s="468">
        <v>10607</v>
      </c>
      <c r="F49" s="468">
        <v>3863</v>
      </c>
      <c r="G49" s="468">
        <v>9603</v>
      </c>
      <c r="H49" s="468">
        <v>10106757</v>
      </c>
      <c r="I49" s="469">
        <v>0</v>
      </c>
      <c r="J49" s="468">
        <v>11055020</v>
      </c>
      <c r="K49" s="468">
        <v>11061268</v>
      </c>
      <c r="L49" s="468">
        <v>11175615</v>
      </c>
    </row>
    <row r="50" spans="1:12">
      <c r="A50" s="470" t="s">
        <v>860</v>
      </c>
      <c r="B50" s="470">
        <v>76</v>
      </c>
      <c r="C50" s="471">
        <v>12102511</v>
      </c>
      <c r="D50" s="471">
        <v>958261</v>
      </c>
      <c r="E50" s="471">
        <v>22777</v>
      </c>
      <c r="F50" s="471">
        <v>52725</v>
      </c>
      <c r="G50" s="471">
        <v>3563</v>
      </c>
      <c r="H50" s="470">
        <v>0</v>
      </c>
      <c r="I50" s="464">
        <v>0</v>
      </c>
      <c r="J50" s="471">
        <v>13139836</v>
      </c>
      <c r="K50" s="465">
        <v>12692000</v>
      </c>
      <c r="L50" s="465">
        <v>13009294</v>
      </c>
    </row>
    <row r="51" spans="1:12">
      <c r="A51" s="472" t="s">
        <v>869</v>
      </c>
      <c r="B51" s="472">
        <v>77</v>
      </c>
      <c r="C51" s="473">
        <v>1796626</v>
      </c>
      <c r="D51" s="473">
        <v>2402459</v>
      </c>
      <c r="E51" s="473">
        <v>10372</v>
      </c>
      <c r="F51" s="473">
        <v>31074</v>
      </c>
      <c r="G51" s="473">
        <v>30049</v>
      </c>
      <c r="H51" s="472">
        <v>0</v>
      </c>
      <c r="I51" s="467">
        <v>0</v>
      </c>
      <c r="J51" s="473">
        <v>4270581</v>
      </c>
      <c r="K51" s="468">
        <v>4270582</v>
      </c>
      <c r="L51" s="468">
        <v>4255942</v>
      </c>
    </row>
    <row r="52" spans="1:12">
      <c r="A52" s="472" t="s">
        <v>805</v>
      </c>
      <c r="B52" s="472">
        <v>78</v>
      </c>
      <c r="C52" s="473">
        <v>5577298</v>
      </c>
      <c r="D52" s="473">
        <v>2579260</v>
      </c>
      <c r="E52" s="473">
        <v>69240</v>
      </c>
      <c r="F52" s="473">
        <v>36337</v>
      </c>
      <c r="G52" s="473">
        <v>238932</v>
      </c>
      <c r="H52" s="472">
        <v>0</v>
      </c>
      <c r="I52" s="467">
        <v>0</v>
      </c>
      <c r="J52" s="473">
        <v>8501068</v>
      </c>
      <c r="K52" s="468">
        <v>8546000</v>
      </c>
      <c r="L52" s="468">
        <v>8656734</v>
      </c>
    </row>
    <row r="53" spans="1:12">
      <c r="A53" s="472" t="s">
        <v>883</v>
      </c>
      <c r="B53" s="472">
        <v>79</v>
      </c>
      <c r="C53" s="472">
        <v>0</v>
      </c>
      <c r="D53" s="472">
        <v>0</v>
      </c>
      <c r="E53" s="472">
        <v>0</v>
      </c>
      <c r="F53" s="472">
        <v>0</v>
      </c>
      <c r="G53" s="472">
        <v>0</v>
      </c>
      <c r="H53" s="472">
        <v>0</v>
      </c>
      <c r="I53" s="467">
        <v>0</v>
      </c>
      <c r="J53" s="472">
        <v>0</v>
      </c>
      <c r="K53" s="469">
        <v>0</v>
      </c>
      <c r="L53" s="468">
        <v>235180</v>
      </c>
    </row>
    <row r="54" spans="1:12">
      <c r="A54" s="472" t="s">
        <v>806</v>
      </c>
      <c r="B54" s="472">
        <v>81</v>
      </c>
      <c r="C54" s="473">
        <v>6229341</v>
      </c>
      <c r="D54" s="473">
        <v>1155748</v>
      </c>
      <c r="E54" s="473">
        <v>82114</v>
      </c>
      <c r="F54" s="473">
        <v>74543</v>
      </c>
      <c r="G54" s="473">
        <v>172841</v>
      </c>
      <c r="H54" s="472">
        <v>0</v>
      </c>
      <c r="I54" s="467">
        <v>0</v>
      </c>
      <c r="J54" s="473">
        <v>7714586</v>
      </c>
      <c r="K54" s="468">
        <v>8876000</v>
      </c>
      <c r="L54" s="468">
        <v>7939930</v>
      </c>
    </row>
    <row r="55" spans="1:12">
      <c r="A55" s="472" t="s">
        <v>807</v>
      </c>
      <c r="B55" s="472">
        <v>83</v>
      </c>
      <c r="C55" s="473">
        <v>17001938</v>
      </c>
      <c r="D55" s="473">
        <v>1067929</v>
      </c>
      <c r="E55" s="473">
        <v>194487</v>
      </c>
      <c r="F55" s="473">
        <v>123984</v>
      </c>
      <c r="G55" s="473">
        <v>91933</v>
      </c>
      <c r="H55" s="472">
        <v>0</v>
      </c>
      <c r="I55" s="467">
        <v>0</v>
      </c>
      <c r="J55" s="473">
        <v>18480271</v>
      </c>
      <c r="K55" s="468">
        <v>15714000</v>
      </c>
      <c r="L55" s="468">
        <v>17919129</v>
      </c>
    </row>
    <row r="56" spans="1:12">
      <c r="A56" s="472" t="s">
        <v>884</v>
      </c>
      <c r="B56" s="472">
        <v>88</v>
      </c>
      <c r="C56" s="473">
        <v>23863169</v>
      </c>
      <c r="D56" s="473">
        <v>2157246</v>
      </c>
      <c r="E56" s="473">
        <v>9491127</v>
      </c>
      <c r="F56" s="473">
        <v>1816354</v>
      </c>
      <c r="G56" s="473">
        <v>1698038</v>
      </c>
      <c r="H56" s="472">
        <v>0</v>
      </c>
      <c r="I56" s="467">
        <v>0</v>
      </c>
      <c r="J56" s="473">
        <v>39025934</v>
      </c>
      <c r="K56" s="468">
        <v>37430000</v>
      </c>
      <c r="L56" s="468">
        <v>41160509</v>
      </c>
    </row>
    <row r="57" spans="1:12">
      <c r="A57" s="472" t="s">
        <v>1388</v>
      </c>
      <c r="B57" s="472">
        <v>89</v>
      </c>
      <c r="C57" s="473">
        <v>1143818</v>
      </c>
      <c r="D57" s="473">
        <v>691049</v>
      </c>
      <c r="E57" s="473">
        <v>42726</v>
      </c>
      <c r="F57" s="473">
        <v>79788</v>
      </c>
      <c r="G57" s="473">
        <v>7941</v>
      </c>
      <c r="H57" s="472">
        <v>0</v>
      </c>
      <c r="I57" s="467">
        <v>0</v>
      </c>
      <c r="J57" s="473">
        <v>1965323</v>
      </c>
      <c r="K57" s="468">
        <v>2651000</v>
      </c>
      <c r="L57" s="469">
        <v>0</v>
      </c>
    </row>
    <row r="58" spans="1:12">
      <c r="A58" s="430" t="s">
        <v>892</v>
      </c>
      <c r="B58" s="430" t="s">
        <v>890</v>
      </c>
      <c r="C58" s="431">
        <f>C20+C24+C25</f>
        <v>369710</v>
      </c>
      <c r="D58" s="431">
        <f t="shared" ref="D58:L58" si="0">D20+D24+D25</f>
        <v>117794</v>
      </c>
      <c r="E58" s="431">
        <f t="shared" si="0"/>
        <v>6473</v>
      </c>
      <c r="F58" s="431">
        <f t="shared" si="0"/>
        <v>0</v>
      </c>
      <c r="G58" s="431">
        <f t="shared" si="0"/>
        <v>19</v>
      </c>
      <c r="H58" s="431">
        <f t="shared" si="0"/>
        <v>0</v>
      </c>
      <c r="I58" s="431">
        <f t="shared" si="0"/>
        <v>0</v>
      </c>
      <c r="J58" s="431">
        <f t="shared" si="0"/>
        <v>493996</v>
      </c>
      <c r="K58" s="431">
        <f t="shared" si="0"/>
        <v>601710</v>
      </c>
      <c r="L58" s="431">
        <f t="shared" si="0"/>
        <v>552636</v>
      </c>
    </row>
    <row r="59" spans="1:12">
      <c r="A59" s="430" t="s">
        <v>889</v>
      </c>
      <c r="B59" s="430" t="s">
        <v>891</v>
      </c>
      <c r="C59" s="431">
        <f>C10+C19+C29+C48</f>
        <v>2662757</v>
      </c>
      <c r="D59" s="431">
        <f t="shared" ref="D59:L59" si="1">D10+D19+D29+D48</f>
        <v>520635</v>
      </c>
      <c r="E59" s="431">
        <f t="shared" si="1"/>
        <v>48407</v>
      </c>
      <c r="F59" s="431">
        <f t="shared" si="1"/>
        <v>13002</v>
      </c>
      <c r="G59" s="431">
        <f t="shared" si="1"/>
        <v>9528</v>
      </c>
      <c r="H59" s="431">
        <f t="shared" si="1"/>
        <v>0</v>
      </c>
      <c r="I59" s="431">
        <f t="shared" si="1"/>
        <v>0</v>
      </c>
      <c r="J59" s="431">
        <f t="shared" si="1"/>
        <v>3254328</v>
      </c>
      <c r="K59" s="431">
        <f t="shared" si="1"/>
        <v>3644363</v>
      </c>
      <c r="L59" s="431">
        <f t="shared" si="1"/>
        <v>3282120</v>
      </c>
    </row>
    <row r="60" spans="1:12">
      <c r="A60" s="161"/>
      <c r="B60" s="159"/>
      <c r="C60" s="162"/>
      <c r="D60" s="162"/>
      <c r="E60" s="162"/>
      <c r="F60" s="162"/>
      <c r="G60" s="162"/>
      <c r="H60" s="162"/>
      <c r="I60" s="162"/>
      <c r="J60" s="162"/>
      <c r="K60" s="162"/>
      <c r="L60" s="160"/>
    </row>
    <row r="61" spans="1:12">
      <c r="A61" s="161" t="s">
        <v>847</v>
      </c>
      <c r="B61" s="159">
        <v>55</v>
      </c>
      <c r="C61" s="162">
        <f>SUM(C36,C40)</f>
        <v>13444173</v>
      </c>
      <c r="D61" s="162">
        <f t="shared" ref="D61:L61" si="2">SUM(D36,D40)</f>
        <v>6515552</v>
      </c>
      <c r="E61" s="162">
        <f t="shared" si="2"/>
        <v>1548366</v>
      </c>
      <c r="F61" s="162">
        <f t="shared" si="2"/>
        <v>294324</v>
      </c>
      <c r="G61" s="162">
        <f t="shared" si="2"/>
        <v>456463</v>
      </c>
      <c r="H61" s="162">
        <f t="shared" si="2"/>
        <v>0</v>
      </c>
      <c r="I61" s="162">
        <f t="shared" si="2"/>
        <v>55000</v>
      </c>
      <c r="J61" s="162">
        <f t="shared" si="2"/>
        <v>22313878</v>
      </c>
      <c r="K61" s="162">
        <f t="shared" si="2"/>
        <v>23546400</v>
      </c>
      <c r="L61" s="162">
        <f t="shared" si="2"/>
        <v>23693413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E38"/>
  <sheetViews>
    <sheetView rightToLeft="1" workbookViewId="0">
      <selection activeCell="D81" sqref="D81"/>
    </sheetView>
  </sheetViews>
  <sheetFormatPr defaultRowHeight="12.75"/>
  <sheetData>
    <row r="1" spans="1:5">
      <c r="A1" s="432" t="s">
        <v>510</v>
      </c>
    </row>
    <row r="3" spans="1:5">
      <c r="A3" s="450" t="s">
        <v>771</v>
      </c>
      <c r="B3" s="450" t="s">
        <v>772</v>
      </c>
      <c r="C3" s="450" t="s">
        <v>781</v>
      </c>
      <c r="D3" s="450" t="s">
        <v>885</v>
      </c>
      <c r="E3" s="450" t="s">
        <v>782</v>
      </c>
    </row>
    <row r="4" spans="1:5">
      <c r="A4" s="474" t="s">
        <v>784</v>
      </c>
      <c r="B4" s="474">
        <v>13</v>
      </c>
      <c r="C4" s="475">
        <v>22000000</v>
      </c>
      <c r="D4" s="475">
        <v>21997018</v>
      </c>
      <c r="E4" s="475">
        <v>31276833</v>
      </c>
    </row>
    <row r="5" spans="1:5">
      <c r="A5" s="474" t="s">
        <v>787</v>
      </c>
      <c r="B5" s="474">
        <v>16</v>
      </c>
      <c r="C5" s="475">
        <v>7055405</v>
      </c>
      <c r="D5" s="475">
        <v>5671647</v>
      </c>
      <c r="E5" s="475">
        <v>987912</v>
      </c>
    </row>
    <row r="6" spans="1:5">
      <c r="A6" s="474" t="s">
        <v>816</v>
      </c>
      <c r="B6" s="474">
        <v>17</v>
      </c>
      <c r="C6" s="475">
        <v>60000</v>
      </c>
      <c r="D6" s="475">
        <v>60000</v>
      </c>
      <c r="E6" s="475">
        <v>15000</v>
      </c>
    </row>
    <row r="7" spans="1:5">
      <c r="A7" s="474" t="s">
        <v>817</v>
      </c>
      <c r="B7" s="474">
        <v>18</v>
      </c>
      <c r="C7" s="475">
        <v>1565500</v>
      </c>
      <c r="D7" s="475">
        <v>401395</v>
      </c>
      <c r="E7" s="475">
        <v>200090</v>
      </c>
    </row>
    <row r="8" spans="1:5">
      <c r="A8" s="474" t="s">
        <v>789</v>
      </c>
      <c r="B8" s="474">
        <v>21</v>
      </c>
      <c r="C8" s="475">
        <v>10380801</v>
      </c>
      <c r="D8" s="475">
        <v>5271730</v>
      </c>
      <c r="E8" s="475">
        <v>4432953</v>
      </c>
    </row>
    <row r="9" spans="1:5">
      <c r="A9" s="474" t="s">
        <v>790</v>
      </c>
      <c r="B9" s="474">
        <v>22</v>
      </c>
      <c r="C9" s="475">
        <v>10487893</v>
      </c>
      <c r="D9" s="475">
        <v>10487893</v>
      </c>
      <c r="E9" s="475">
        <v>8570086</v>
      </c>
    </row>
    <row r="10" spans="1:5">
      <c r="A10" s="474" t="s">
        <v>820</v>
      </c>
      <c r="B10" s="474">
        <v>23</v>
      </c>
      <c r="C10" s="475">
        <v>17678608</v>
      </c>
      <c r="D10" s="475">
        <v>11601891</v>
      </c>
      <c r="E10" s="475">
        <v>8548357</v>
      </c>
    </row>
    <row r="11" spans="1:5">
      <c r="A11" s="474" t="s">
        <v>821</v>
      </c>
      <c r="B11" s="474">
        <v>24</v>
      </c>
      <c r="C11" s="475">
        <v>193666</v>
      </c>
      <c r="D11" s="475">
        <v>95560</v>
      </c>
      <c r="E11" s="475">
        <v>181466</v>
      </c>
    </row>
    <row r="12" spans="1:5">
      <c r="A12" s="474" t="s">
        <v>793</v>
      </c>
      <c r="B12" s="474">
        <v>26</v>
      </c>
      <c r="C12" s="475">
        <v>5298704</v>
      </c>
      <c r="D12" s="475">
        <v>5298704</v>
      </c>
      <c r="E12" s="475">
        <v>6911289</v>
      </c>
    </row>
    <row r="13" spans="1:5">
      <c r="A13" s="474" t="s">
        <v>824</v>
      </c>
      <c r="B13" s="474">
        <v>28</v>
      </c>
      <c r="C13" s="475">
        <v>35408</v>
      </c>
      <c r="D13" s="475">
        <v>21478</v>
      </c>
      <c r="E13" s="475">
        <v>261070</v>
      </c>
    </row>
    <row r="14" spans="1:5">
      <c r="A14" s="474" t="s">
        <v>794</v>
      </c>
      <c r="B14" s="474">
        <v>29</v>
      </c>
      <c r="C14" s="475">
        <v>1348397</v>
      </c>
      <c r="D14" s="475">
        <v>800656</v>
      </c>
      <c r="E14" s="475">
        <v>970328</v>
      </c>
    </row>
    <row r="15" spans="1:5">
      <c r="A15" s="474" t="s">
        <v>795</v>
      </c>
      <c r="B15" s="474">
        <v>34</v>
      </c>
      <c r="C15" s="475">
        <v>4810000</v>
      </c>
      <c r="D15" s="475">
        <v>4603811</v>
      </c>
      <c r="E15" s="475">
        <v>4793449</v>
      </c>
    </row>
    <row r="16" spans="1:5">
      <c r="A16" s="474" t="s">
        <v>796</v>
      </c>
      <c r="B16" s="474">
        <v>36</v>
      </c>
      <c r="C16" s="475">
        <v>157738569</v>
      </c>
      <c r="D16" s="475">
        <v>143004455</v>
      </c>
      <c r="E16" s="475">
        <v>141827915</v>
      </c>
    </row>
    <row r="17" spans="1:5">
      <c r="A17" s="474" t="s">
        <v>834</v>
      </c>
      <c r="B17" s="474">
        <v>41</v>
      </c>
      <c r="C17" s="475">
        <v>1000000</v>
      </c>
      <c r="D17" s="475">
        <v>195681</v>
      </c>
      <c r="E17" s="475">
        <v>211391</v>
      </c>
    </row>
    <row r="18" spans="1:5">
      <c r="A18" s="474" t="s">
        <v>839</v>
      </c>
      <c r="B18" s="474">
        <v>46</v>
      </c>
      <c r="C18" s="475">
        <v>108762065</v>
      </c>
      <c r="D18" s="475">
        <v>62029663</v>
      </c>
      <c r="E18" s="475">
        <v>86617663</v>
      </c>
    </row>
    <row r="19" spans="1:5">
      <c r="A19" s="474" t="s">
        <v>841</v>
      </c>
      <c r="B19" s="474">
        <v>48</v>
      </c>
      <c r="C19" s="475">
        <v>6748789</v>
      </c>
      <c r="D19" s="475">
        <v>3708048</v>
      </c>
      <c r="E19" s="475">
        <v>4039329</v>
      </c>
    </row>
    <row r="20" spans="1:5">
      <c r="A20" s="474" t="s">
        <v>843</v>
      </c>
      <c r="B20" s="474">
        <v>50</v>
      </c>
      <c r="C20" s="475">
        <v>4080115</v>
      </c>
      <c r="D20" s="475">
        <v>4070533</v>
      </c>
      <c r="E20" s="475">
        <v>5953424</v>
      </c>
    </row>
    <row r="21" spans="1:5">
      <c r="A21" s="474" t="s">
        <v>847</v>
      </c>
      <c r="B21" s="474"/>
      <c r="C21" s="475">
        <v>3151115</v>
      </c>
      <c r="D21" s="475">
        <v>491198</v>
      </c>
      <c r="E21" s="475">
        <v>1091600</v>
      </c>
    </row>
    <row r="22" spans="1:5">
      <c r="A22" s="474" t="s">
        <v>799</v>
      </c>
      <c r="B22" s="474">
        <v>59</v>
      </c>
      <c r="C22" s="475">
        <v>200000</v>
      </c>
      <c r="D22" s="475">
        <v>137365</v>
      </c>
      <c r="E22" s="475">
        <v>114432</v>
      </c>
    </row>
    <row r="23" spans="1:5">
      <c r="A23" s="474" t="s">
        <v>850</v>
      </c>
      <c r="B23" s="474">
        <v>60</v>
      </c>
      <c r="C23" s="475">
        <v>141803771</v>
      </c>
      <c r="D23" s="475">
        <v>93671804</v>
      </c>
      <c r="E23" s="475">
        <v>100302253</v>
      </c>
    </row>
    <row r="24" spans="1:5">
      <c r="A24" s="474" t="s">
        <v>801</v>
      </c>
      <c r="B24" s="474"/>
      <c r="C24" s="475">
        <v>10003046</v>
      </c>
      <c r="D24" s="475">
        <v>5857139</v>
      </c>
      <c r="E24" s="475">
        <v>7511345</v>
      </c>
    </row>
    <row r="25" spans="1:5">
      <c r="A25" s="474" t="s">
        <v>853</v>
      </c>
      <c r="B25" s="474">
        <v>66</v>
      </c>
      <c r="C25" s="475">
        <v>8416185</v>
      </c>
      <c r="D25" s="475">
        <v>6609206</v>
      </c>
      <c r="E25" s="475">
        <v>4650195</v>
      </c>
    </row>
    <row r="26" spans="1:5">
      <c r="A26" s="474" t="s">
        <v>854</v>
      </c>
      <c r="B26" s="474">
        <v>67</v>
      </c>
      <c r="C26" s="475">
        <v>1600000</v>
      </c>
      <c r="D26" s="475">
        <v>248534</v>
      </c>
      <c r="E26" s="475">
        <v>237637</v>
      </c>
    </row>
    <row r="27" spans="1:5">
      <c r="A27" s="474" t="s">
        <v>856</v>
      </c>
      <c r="B27" s="474">
        <v>70</v>
      </c>
      <c r="C27" s="475">
        <v>3000000</v>
      </c>
      <c r="D27" s="475">
        <v>3000000</v>
      </c>
      <c r="E27" s="475">
        <v>3000000</v>
      </c>
    </row>
    <row r="28" spans="1:5">
      <c r="A28" s="474" t="s">
        <v>802</v>
      </c>
      <c r="B28" s="474">
        <v>72</v>
      </c>
      <c r="C28" s="475">
        <v>700000</v>
      </c>
      <c r="D28" s="475">
        <v>175796</v>
      </c>
      <c r="E28" s="475">
        <v>134694</v>
      </c>
    </row>
    <row r="29" spans="1:5">
      <c r="A29" s="474" t="s">
        <v>803</v>
      </c>
      <c r="B29" s="474">
        <v>73</v>
      </c>
      <c r="C29" s="475">
        <v>2508644</v>
      </c>
      <c r="D29" s="475">
        <v>977881</v>
      </c>
      <c r="E29" s="475">
        <v>4768215</v>
      </c>
    </row>
    <row r="30" spans="1:5">
      <c r="A30" s="474" t="s">
        <v>860</v>
      </c>
      <c r="B30" s="474">
        <v>76</v>
      </c>
      <c r="C30" s="475">
        <v>150000</v>
      </c>
      <c r="D30" s="475">
        <v>105607</v>
      </c>
      <c r="E30" s="475">
        <v>123848</v>
      </c>
    </row>
    <row r="31" spans="1:5">
      <c r="A31" s="474" t="s">
        <v>861</v>
      </c>
      <c r="B31" s="474">
        <v>77</v>
      </c>
      <c r="C31" s="475">
        <v>1100000</v>
      </c>
      <c r="D31" s="475">
        <v>1063630</v>
      </c>
      <c r="E31" s="475">
        <v>1037004</v>
      </c>
    </row>
    <row r="32" spans="1:5">
      <c r="A32" s="474" t="s">
        <v>805</v>
      </c>
      <c r="B32" s="474">
        <v>78</v>
      </c>
      <c r="C32" s="475">
        <v>1000000</v>
      </c>
      <c r="D32" s="475">
        <v>434961</v>
      </c>
      <c r="E32" s="475">
        <v>543113</v>
      </c>
    </row>
    <row r="33" spans="1:5">
      <c r="A33" s="474" t="s">
        <v>806</v>
      </c>
      <c r="B33" s="474">
        <v>81</v>
      </c>
      <c r="C33" s="475">
        <v>2500000</v>
      </c>
      <c r="D33" s="475">
        <v>1728391</v>
      </c>
      <c r="E33" s="475">
        <v>2483482</v>
      </c>
    </row>
    <row r="34" spans="1:5">
      <c r="A34" s="474" t="s">
        <v>807</v>
      </c>
      <c r="B34" s="474">
        <v>83</v>
      </c>
      <c r="C34" s="475">
        <v>1700000</v>
      </c>
      <c r="D34" s="475">
        <v>1138004</v>
      </c>
      <c r="E34" s="475">
        <v>1648470</v>
      </c>
    </row>
    <row r="35" spans="1:5">
      <c r="A35" s="474" t="s">
        <v>884</v>
      </c>
      <c r="B35" s="474">
        <v>88</v>
      </c>
      <c r="C35" s="476">
        <v>15923320</v>
      </c>
      <c r="D35" s="476">
        <v>15923320</v>
      </c>
      <c r="E35" s="476">
        <v>10234270</v>
      </c>
    </row>
    <row r="36" spans="1:5" ht="13.5">
      <c r="A36" s="503"/>
      <c r="B36" s="503"/>
      <c r="C36" s="504"/>
      <c r="D36" s="504"/>
      <c r="E36" s="504"/>
    </row>
    <row r="37" spans="1:5">
      <c r="A37" s="474" t="s">
        <v>847</v>
      </c>
      <c r="B37" s="429">
        <v>55</v>
      </c>
      <c r="C37" s="428">
        <f>SUM(C21,C24)</f>
        <v>13154161</v>
      </c>
      <c r="D37" s="428">
        <f t="shared" ref="D37:E37" si="0">SUM(D21,D24)</f>
        <v>6348337</v>
      </c>
      <c r="E37" s="428">
        <f t="shared" si="0"/>
        <v>8602945</v>
      </c>
    </row>
    <row r="38" spans="1:5">
      <c r="A38" s="426"/>
      <c r="B38" s="429"/>
      <c r="C38" s="427"/>
      <c r="D38" s="427"/>
      <c r="E38" s="42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13"/>
  <sheetViews>
    <sheetView rightToLeft="1" topLeftCell="A67" workbookViewId="0">
      <selection activeCell="D81" sqref="D81"/>
    </sheetView>
  </sheetViews>
  <sheetFormatPr defaultRowHeight="12.75"/>
  <cols>
    <col min="3" max="3" width="3.7109375" style="344" customWidth="1"/>
  </cols>
  <sheetData>
    <row r="1" spans="1:8">
      <c r="A1" s="195" t="s">
        <v>894</v>
      </c>
    </row>
    <row r="2" spans="1:8" ht="15">
      <c r="A2" s="202" t="s">
        <v>303</v>
      </c>
      <c r="B2" s="204">
        <v>11</v>
      </c>
      <c r="D2" t="s">
        <v>172</v>
      </c>
      <c r="H2" s="487" t="s">
        <v>1396</v>
      </c>
    </row>
    <row r="3" spans="1:8" ht="15">
      <c r="A3" s="202" t="s">
        <v>517</v>
      </c>
      <c r="B3" s="204">
        <v>12</v>
      </c>
      <c r="D3" t="s">
        <v>772</v>
      </c>
    </row>
    <row r="4" spans="1:8" ht="15">
      <c r="A4" s="202" t="s">
        <v>185</v>
      </c>
      <c r="B4" s="204">
        <v>13</v>
      </c>
      <c r="D4" t="s">
        <v>173</v>
      </c>
      <c r="E4" t="s">
        <v>174</v>
      </c>
      <c r="F4" t="s">
        <v>175</v>
      </c>
      <c r="G4" t="s">
        <v>176</v>
      </c>
    </row>
    <row r="5" spans="1:8" ht="15">
      <c r="A5" s="202" t="s">
        <v>243</v>
      </c>
      <c r="B5" s="204">
        <v>14</v>
      </c>
      <c r="D5" t="s">
        <v>1050</v>
      </c>
      <c r="E5" t="s">
        <v>1328</v>
      </c>
      <c r="F5" t="s">
        <v>1329</v>
      </c>
      <c r="G5" t="s">
        <v>1330</v>
      </c>
    </row>
    <row r="6" spans="1:8" ht="15">
      <c r="A6" s="202" t="s">
        <v>710</v>
      </c>
      <c r="B6" s="204">
        <v>15</v>
      </c>
      <c r="F6">
        <v>1</v>
      </c>
      <c r="G6">
        <v>4</v>
      </c>
      <c r="H6" s="487" t="s">
        <v>36</v>
      </c>
    </row>
    <row r="7" spans="1:8" ht="15">
      <c r="A7" s="202" t="s">
        <v>186</v>
      </c>
      <c r="B7" s="204">
        <v>16</v>
      </c>
      <c r="E7">
        <v>1</v>
      </c>
      <c r="F7">
        <v>1</v>
      </c>
      <c r="G7">
        <v>4</v>
      </c>
      <c r="H7" s="487" t="s">
        <v>37</v>
      </c>
    </row>
    <row r="8" spans="1:8" ht="15">
      <c r="A8" s="202" t="s">
        <v>895</v>
      </c>
      <c r="B8" s="204">
        <v>17</v>
      </c>
      <c r="D8">
        <v>40011</v>
      </c>
      <c r="E8">
        <v>1</v>
      </c>
      <c r="F8">
        <v>1</v>
      </c>
      <c r="G8">
        <v>4</v>
      </c>
      <c r="H8" s="487" t="s">
        <v>1397</v>
      </c>
    </row>
    <row r="9" spans="1:8" ht="15">
      <c r="A9" s="202" t="s">
        <v>1339</v>
      </c>
      <c r="B9" s="204">
        <v>18</v>
      </c>
      <c r="D9">
        <v>40012</v>
      </c>
      <c r="E9">
        <v>1</v>
      </c>
      <c r="F9">
        <v>1</v>
      </c>
      <c r="G9">
        <v>4</v>
      </c>
      <c r="H9" s="487" t="s">
        <v>38</v>
      </c>
    </row>
    <row r="10" spans="1:8" ht="15">
      <c r="A10" s="202" t="s">
        <v>187</v>
      </c>
      <c r="B10" s="204">
        <v>21</v>
      </c>
      <c r="D10">
        <v>40014</v>
      </c>
      <c r="E10">
        <v>1</v>
      </c>
      <c r="F10">
        <v>1</v>
      </c>
      <c r="G10">
        <v>4</v>
      </c>
      <c r="H10" s="488" t="s">
        <v>1398</v>
      </c>
    </row>
    <row r="11" spans="1:8" ht="15">
      <c r="A11" s="202" t="s">
        <v>188</v>
      </c>
      <c r="B11" s="204">
        <v>22</v>
      </c>
      <c r="E11">
        <v>2</v>
      </c>
      <c r="F11">
        <v>1</v>
      </c>
      <c r="G11">
        <v>4</v>
      </c>
      <c r="H11" s="487" t="s">
        <v>39</v>
      </c>
    </row>
    <row r="12" spans="1:8" ht="15">
      <c r="A12" s="202" t="s">
        <v>1580</v>
      </c>
      <c r="B12" s="204">
        <v>23</v>
      </c>
      <c r="D12">
        <v>40031</v>
      </c>
      <c r="E12">
        <v>2</v>
      </c>
      <c r="F12">
        <v>1</v>
      </c>
      <c r="G12">
        <v>4</v>
      </c>
      <c r="H12" s="487" t="s">
        <v>40</v>
      </c>
    </row>
    <row r="13" spans="1:8" ht="15">
      <c r="A13" s="202" t="s">
        <v>1581</v>
      </c>
      <c r="B13" s="204">
        <v>24</v>
      </c>
      <c r="D13">
        <v>40032</v>
      </c>
      <c r="E13">
        <v>2</v>
      </c>
      <c r="F13">
        <v>1</v>
      </c>
      <c r="G13">
        <v>4</v>
      </c>
      <c r="H13" s="487" t="s">
        <v>41</v>
      </c>
    </row>
    <row r="14" spans="1:8" ht="15">
      <c r="A14" s="202" t="s">
        <v>886</v>
      </c>
      <c r="B14" s="204">
        <v>26</v>
      </c>
      <c r="D14">
        <v>40033</v>
      </c>
      <c r="E14">
        <v>2</v>
      </c>
      <c r="F14">
        <v>1</v>
      </c>
      <c r="G14">
        <v>4</v>
      </c>
      <c r="H14" s="487" t="s">
        <v>42</v>
      </c>
    </row>
    <row r="15" spans="1:8" ht="15">
      <c r="A15" s="202" t="s">
        <v>553</v>
      </c>
      <c r="B15" s="204">
        <v>28</v>
      </c>
      <c r="D15">
        <v>40034</v>
      </c>
      <c r="E15">
        <v>2</v>
      </c>
      <c r="F15">
        <v>1</v>
      </c>
      <c r="G15">
        <v>4</v>
      </c>
      <c r="H15" s="487" t="s">
        <v>43</v>
      </c>
    </row>
    <row r="16" spans="1:8" ht="15">
      <c r="A16" s="202" t="s">
        <v>1582</v>
      </c>
      <c r="B16" s="204">
        <v>29</v>
      </c>
      <c r="D16">
        <v>40035</v>
      </c>
      <c r="E16">
        <v>2</v>
      </c>
      <c r="F16">
        <v>1</v>
      </c>
      <c r="G16">
        <v>4</v>
      </c>
      <c r="H16" s="487" t="s">
        <v>1399</v>
      </c>
    </row>
    <row r="17" spans="1:8" ht="15">
      <c r="A17" s="202" t="s">
        <v>896</v>
      </c>
      <c r="B17" s="204">
        <v>30</v>
      </c>
      <c r="D17">
        <v>40036</v>
      </c>
      <c r="E17">
        <v>2</v>
      </c>
      <c r="F17">
        <v>1</v>
      </c>
      <c r="G17">
        <v>4</v>
      </c>
      <c r="H17" s="487" t="s">
        <v>1400</v>
      </c>
    </row>
    <row r="18" spans="1:8" ht="15">
      <c r="A18" s="202" t="s">
        <v>897</v>
      </c>
      <c r="B18" s="204">
        <v>31</v>
      </c>
      <c r="D18">
        <v>40037</v>
      </c>
      <c r="E18">
        <v>2</v>
      </c>
      <c r="F18">
        <v>1</v>
      </c>
      <c r="G18">
        <v>4</v>
      </c>
      <c r="H18" s="487" t="s">
        <v>1401</v>
      </c>
    </row>
    <row r="19" spans="1:8" ht="15">
      <c r="A19" s="202" t="s">
        <v>887</v>
      </c>
      <c r="B19" s="204">
        <v>32</v>
      </c>
      <c r="D19">
        <v>40051</v>
      </c>
      <c r="E19">
        <v>2</v>
      </c>
      <c r="F19">
        <v>1</v>
      </c>
      <c r="G19">
        <v>4</v>
      </c>
      <c r="H19" s="487" t="s">
        <v>1402</v>
      </c>
    </row>
    <row r="20" spans="1:8" ht="15">
      <c r="A20" s="202" t="s">
        <v>898</v>
      </c>
      <c r="B20" s="204">
        <v>33</v>
      </c>
      <c r="D20">
        <v>40052</v>
      </c>
      <c r="E20">
        <v>2</v>
      </c>
      <c r="F20">
        <v>1</v>
      </c>
      <c r="G20">
        <v>4</v>
      </c>
      <c r="H20" s="487" t="s">
        <v>44</v>
      </c>
    </row>
    <row r="21" spans="1:8" ht="15">
      <c r="A21" s="202" t="s">
        <v>1350</v>
      </c>
      <c r="B21" s="204">
        <v>34</v>
      </c>
      <c r="D21">
        <v>40053</v>
      </c>
      <c r="E21">
        <v>2</v>
      </c>
      <c r="F21">
        <v>1</v>
      </c>
      <c r="G21">
        <v>4</v>
      </c>
      <c r="H21" s="487" t="s">
        <v>45</v>
      </c>
    </row>
    <row r="22" spans="1:8" ht="15">
      <c r="A22" s="202" t="s">
        <v>899</v>
      </c>
      <c r="B22" s="204">
        <v>35</v>
      </c>
      <c r="D22">
        <v>40054</v>
      </c>
      <c r="E22">
        <v>2</v>
      </c>
      <c r="F22">
        <v>1</v>
      </c>
      <c r="G22">
        <v>4</v>
      </c>
      <c r="H22" s="487" t="s">
        <v>46</v>
      </c>
    </row>
    <row r="23" spans="1:8" ht="15">
      <c r="A23" s="203" t="s">
        <v>295</v>
      </c>
      <c r="B23" s="205">
        <v>36</v>
      </c>
      <c r="E23">
        <v>3</v>
      </c>
      <c r="F23">
        <v>1</v>
      </c>
      <c r="G23">
        <v>4</v>
      </c>
      <c r="H23" s="487" t="s">
        <v>47</v>
      </c>
    </row>
    <row r="24" spans="1:8" ht="15">
      <c r="A24" s="203" t="s">
        <v>900</v>
      </c>
      <c r="B24" s="205">
        <v>37</v>
      </c>
      <c r="D24">
        <v>42011</v>
      </c>
      <c r="E24">
        <v>3</v>
      </c>
      <c r="F24">
        <v>1</v>
      </c>
      <c r="G24">
        <v>4</v>
      </c>
      <c r="H24" s="487" t="s">
        <v>48</v>
      </c>
    </row>
    <row r="25" spans="1:8" ht="15">
      <c r="A25" s="203" t="s">
        <v>901</v>
      </c>
      <c r="B25" s="205">
        <v>38</v>
      </c>
      <c r="D25">
        <v>42013</v>
      </c>
      <c r="E25">
        <v>3</v>
      </c>
      <c r="F25">
        <v>1</v>
      </c>
      <c r="G25">
        <v>4</v>
      </c>
      <c r="H25" s="487" t="s">
        <v>51</v>
      </c>
    </row>
    <row r="26" spans="1:8" ht="15">
      <c r="A26" s="203" t="s">
        <v>1392</v>
      </c>
      <c r="B26" s="205">
        <v>40</v>
      </c>
      <c r="F26">
        <v>2</v>
      </c>
      <c r="G26">
        <v>4</v>
      </c>
      <c r="H26" s="487" t="s">
        <v>26</v>
      </c>
    </row>
    <row r="27" spans="1:8" ht="15">
      <c r="A27" s="203" t="s">
        <v>597</v>
      </c>
      <c r="B27" s="205">
        <v>41</v>
      </c>
      <c r="E27">
        <v>1</v>
      </c>
      <c r="F27">
        <v>2</v>
      </c>
      <c r="G27">
        <v>4</v>
      </c>
      <c r="H27" s="487" t="s">
        <v>50</v>
      </c>
    </row>
    <row r="28" spans="1:8" ht="15">
      <c r="A28" s="202" t="s">
        <v>902</v>
      </c>
      <c r="B28" s="204">
        <v>44</v>
      </c>
      <c r="D28">
        <v>42013</v>
      </c>
      <c r="E28">
        <v>1</v>
      </c>
      <c r="F28">
        <v>2</v>
      </c>
      <c r="G28">
        <v>4</v>
      </c>
      <c r="H28" s="487" t="s">
        <v>51</v>
      </c>
    </row>
    <row r="29" spans="1:8" ht="15">
      <c r="A29" s="202" t="s">
        <v>1583</v>
      </c>
      <c r="B29" s="204">
        <v>46</v>
      </c>
      <c r="E29">
        <v>2</v>
      </c>
      <c r="F29">
        <v>2</v>
      </c>
      <c r="G29">
        <v>4</v>
      </c>
      <c r="H29" s="487" t="s">
        <v>52</v>
      </c>
    </row>
    <row r="30" spans="1:8" ht="15">
      <c r="A30" s="202" t="s">
        <v>738</v>
      </c>
      <c r="B30" s="204">
        <v>48</v>
      </c>
      <c r="D30">
        <v>42501</v>
      </c>
      <c r="E30">
        <v>2</v>
      </c>
      <c r="F30">
        <v>2</v>
      </c>
      <c r="G30">
        <v>4</v>
      </c>
      <c r="H30" s="487" t="s">
        <v>53</v>
      </c>
    </row>
    <row r="31" spans="1:8" ht="15">
      <c r="A31" s="202" t="s">
        <v>201</v>
      </c>
      <c r="B31" s="204">
        <v>50</v>
      </c>
      <c r="D31">
        <v>42502</v>
      </c>
      <c r="E31">
        <v>2</v>
      </c>
      <c r="F31">
        <v>2</v>
      </c>
      <c r="G31">
        <v>4</v>
      </c>
      <c r="H31" s="487" t="s">
        <v>1531</v>
      </c>
    </row>
    <row r="32" spans="1:8" ht="15">
      <c r="A32" s="202" t="s">
        <v>245</v>
      </c>
      <c r="B32" s="204">
        <v>51</v>
      </c>
      <c r="D32">
        <v>42504</v>
      </c>
      <c r="E32">
        <v>2</v>
      </c>
      <c r="F32">
        <v>2</v>
      </c>
      <c r="G32">
        <v>4</v>
      </c>
      <c r="H32" s="487" t="s">
        <v>55</v>
      </c>
    </row>
    <row r="33" spans="1:8" ht="15">
      <c r="A33" s="202" t="s">
        <v>903</v>
      </c>
      <c r="B33" s="204">
        <v>53</v>
      </c>
      <c r="D33">
        <v>42505</v>
      </c>
      <c r="E33">
        <v>2</v>
      </c>
      <c r="F33">
        <v>2</v>
      </c>
      <c r="G33">
        <v>4</v>
      </c>
      <c r="H33" s="487" t="s">
        <v>56</v>
      </c>
    </row>
    <row r="34" spans="1:8" ht="15">
      <c r="A34" s="202" t="s">
        <v>290</v>
      </c>
      <c r="B34" s="204">
        <v>54</v>
      </c>
      <c r="D34">
        <v>42507</v>
      </c>
      <c r="E34">
        <v>2</v>
      </c>
      <c r="F34">
        <v>2</v>
      </c>
      <c r="G34">
        <v>4</v>
      </c>
      <c r="H34" s="487" t="s">
        <v>58</v>
      </c>
    </row>
    <row r="35" spans="1:8" ht="15">
      <c r="A35" s="202" t="s">
        <v>904</v>
      </c>
      <c r="B35" s="204">
        <v>55</v>
      </c>
      <c r="D35">
        <v>42503</v>
      </c>
      <c r="E35">
        <v>2</v>
      </c>
      <c r="F35">
        <v>2</v>
      </c>
      <c r="G35">
        <v>4</v>
      </c>
      <c r="H35" s="487" t="s">
        <v>1403</v>
      </c>
    </row>
    <row r="36" spans="1:8" ht="15">
      <c r="A36" s="202" t="s">
        <v>905</v>
      </c>
      <c r="B36" s="204">
        <v>58</v>
      </c>
      <c r="D36">
        <v>42506</v>
      </c>
      <c r="E36">
        <v>2</v>
      </c>
      <c r="F36">
        <v>2</v>
      </c>
      <c r="G36">
        <v>4</v>
      </c>
      <c r="H36" s="487" t="s">
        <v>1404</v>
      </c>
    </row>
    <row r="37" spans="1:8" ht="15">
      <c r="A37" s="202" t="s">
        <v>909</v>
      </c>
      <c r="B37" s="204">
        <v>59</v>
      </c>
      <c r="E37">
        <v>3</v>
      </c>
      <c r="F37">
        <v>2</v>
      </c>
      <c r="G37">
        <v>4</v>
      </c>
      <c r="H37" s="487" t="s">
        <v>59</v>
      </c>
    </row>
    <row r="38" spans="1:8" ht="15">
      <c r="A38" s="215" t="s">
        <v>218</v>
      </c>
      <c r="B38" s="214">
        <v>60</v>
      </c>
      <c r="D38">
        <v>43011</v>
      </c>
      <c r="E38">
        <v>3</v>
      </c>
      <c r="F38">
        <v>2</v>
      </c>
      <c r="G38">
        <v>4</v>
      </c>
      <c r="H38" s="487" t="s">
        <v>60</v>
      </c>
    </row>
    <row r="39" spans="1:8" ht="15">
      <c r="A39" s="215" t="s">
        <v>189</v>
      </c>
      <c r="B39" s="214">
        <v>61</v>
      </c>
      <c r="D39">
        <v>43021</v>
      </c>
      <c r="E39">
        <v>3</v>
      </c>
      <c r="F39">
        <v>2</v>
      </c>
      <c r="G39">
        <v>4</v>
      </c>
      <c r="H39" s="487" t="s">
        <v>61</v>
      </c>
    </row>
    <row r="40" spans="1:8" ht="15">
      <c r="A40" s="215" t="s">
        <v>231</v>
      </c>
      <c r="B40" s="214">
        <v>62</v>
      </c>
      <c r="D40">
        <v>43031</v>
      </c>
      <c r="E40">
        <v>3</v>
      </c>
      <c r="F40">
        <v>2</v>
      </c>
      <c r="G40">
        <v>4</v>
      </c>
      <c r="H40" s="487" t="s">
        <v>62</v>
      </c>
    </row>
    <row r="41" spans="1:8" ht="15">
      <c r="A41" s="202" t="s">
        <v>482</v>
      </c>
      <c r="B41" s="204">
        <v>65</v>
      </c>
      <c r="D41">
        <v>43041</v>
      </c>
      <c r="E41">
        <v>3</v>
      </c>
      <c r="F41">
        <v>2</v>
      </c>
      <c r="G41">
        <v>4</v>
      </c>
      <c r="H41" s="487" t="s">
        <v>63</v>
      </c>
    </row>
    <row r="42" spans="1:8" ht="15">
      <c r="A42" s="202" t="s">
        <v>888</v>
      </c>
      <c r="B42" s="204">
        <v>66</v>
      </c>
      <c r="D42">
        <v>43042</v>
      </c>
      <c r="E42">
        <v>3</v>
      </c>
      <c r="F42">
        <v>2</v>
      </c>
      <c r="G42">
        <v>4</v>
      </c>
      <c r="H42" s="487" t="s">
        <v>1405</v>
      </c>
    </row>
    <row r="43" spans="1:8" ht="15">
      <c r="A43" s="202" t="s">
        <v>893</v>
      </c>
      <c r="B43" s="204">
        <v>68</v>
      </c>
      <c r="D43">
        <v>43043</v>
      </c>
      <c r="E43">
        <v>3</v>
      </c>
      <c r="F43">
        <v>2</v>
      </c>
      <c r="G43">
        <v>4</v>
      </c>
      <c r="H43" s="487" t="s">
        <v>1406</v>
      </c>
    </row>
    <row r="44" spans="1:8" ht="15">
      <c r="A44" s="202" t="s">
        <v>906</v>
      </c>
      <c r="B44" s="204">
        <v>70</v>
      </c>
      <c r="D44">
        <v>43051</v>
      </c>
      <c r="E44">
        <v>3</v>
      </c>
      <c r="F44">
        <v>2</v>
      </c>
      <c r="G44">
        <v>4</v>
      </c>
      <c r="H44" s="487" t="s">
        <v>64</v>
      </c>
    </row>
    <row r="45" spans="1:8" ht="15">
      <c r="A45" s="202" t="s">
        <v>726</v>
      </c>
      <c r="B45" s="204">
        <v>71</v>
      </c>
      <c r="D45">
        <v>43061</v>
      </c>
      <c r="E45">
        <v>3</v>
      </c>
      <c r="F45">
        <v>2</v>
      </c>
      <c r="G45">
        <v>4</v>
      </c>
      <c r="H45" s="487" t="s">
        <v>65</v>
      </c>
    </row>
    <row r="46" spans="1:8" ht="15">
      <c r="A46" s="202" t="s">
        <v>190</v>
      </c>
      <c r="B46" s="204">
        <v>72</v>
      </c>
      <c r="D46">
        <v>43071</v>
      </c>
      <c r="E46">
        <v>3</v>
      </c>
      <c r="F46">
        <v>2</v>
      </c>
      <c r="G46">
        <v>4</v>
      </c>
      <c r="H46" s="487" t="s">
        <v>66</v>
      </c>
    </row>
    <row r="47" spans="1:8" ht="15">
      <c r="A47" s="202" t="s">
        <v>1584</v>
      </c>
      <c r="B47" s="204">
        <v>73</v>
      </c>
      <c r="D47">
        <v>43081</v>
      </c>
      <c r="E47">
        <v>3</v>
      </c>
      <c r="F47">
        <v>2</v>
      </c>
      <c r="G47">
        <v>4</v>
      </c>
      <c r="H47" s="487" t="s">
        <v>1533</v>
      </c>
    </row>
    <row r="48" spans="1:8" ht="15">
      <c r="A48" s="202" t="s">
        <v>907</v>
      </c>
      <c r="B48" s="204">
        <v>74</v>
      </c>
      <c r="D48">
        <v>43091</v>
      </c>
      <c r="E48">
        <v>3</v>
      </c>
      <c r="F48">
        <v>2</v>
      </c>
      <c r="G48">
        <v>4</v>
      </c>
      <c r="H48" s="487" t="s">
        <v>1407</v>
      </c>
    </row>
    <row r="49" spans="1:8" ht="15">
      <c r="A49" s="202" t="s">
        <v>534</v>
      </c>
      <c r="B49" s="204">
        <v>75</v>
      </c>
      <c r="D49">
        <v>44041</v>
      </c>
      <c r="E49">
        <v>3</v>
      </c>
      <c r="F49">
        <v>2</v>
      </c>
      <c r="G49">
        <v>4</v>
      </c>
      <c r="H49" s="487" t="s">
        <v>1408</v>
      </c>
    </row>
    <row r="50" spans="1:8" ht="15">
      <c r="A50" s="202" t="s">
        <v>908</v>
      </c>
      <c r="B50" s="204">
        <v>76</v>
      </c>
      <c r="D50">
        <v>44042</v>
      </c>
      <c r="E50">
        <v>3</v>
      </c>
      <c r="F50">
        <v>2</v>
      </c>
      <c r="G50">
        <v>4</v>
      </c>
      <c r="H50" s="487" t="s">
        <v>1534</v>
      </c>
    </row>
    <row r="51" spans="1:8" ht="15">
      <c r="A51" s="202" t="s">
        <v>1340</v>
      </c>
      <c r="B51" s="204">
        <v>77</v>
      </c>
      <c r="D51">
        <v>44043</v>
      </c>
      <c r="E51">
        <v>3</v>
      </c>
      <c r="F51">
        <v>2</v>
      </c>
      <c r="G51">
        <v>4</v>
      </c>
      <c r="H51" s="487" t="s">
        <v>1535</v>
      </c>
    </row>
    <row r="52" spans="1:8" ht="15">
      <c r="A52" s="202" t="s">
        <v>202</v>
      </c>
      <c r="B52" s="204">
        <v>78</v>
      </c>
      <c r="D52">
        <v>43044</v>
      </c>
      <c r="E52">
        <v>3</v>
      </c>
      <c r="F52">
        <v>2</v>
      </c>
      <c r="G52">
        <v>4</v>
      </c>
      <c r="H52" s="487" t="s">
        <v>1409</v>
      </c>
    </row>
    <row r="53" spans="1:8" ht="15">
      <c r="A53" s="215" t="s">
        <v>1349</v>
      </c>
      <c r="B53" s="214">
        <v>79</v>
      </c>
      <c r="D53">
        <v>43045</v>
      </c>
      <c r="E53">
        <v>3</v>
      </c>
      <c r="F53">
        <v>2</v>
      </c>
      <c r="G53">
        <v>4</v>
      </c>
      <c r="H53" s="487" t="s">
        <v>1410</v>
      </c>
    </row>
    <row r="54" spans="1:8" ht="15">
      <c r="A54" s="202" t="s">
        <v>225</v>
      </c>
      <c r="B54" s="204">
        <v>81</v>
      </c>
      <c r="E54">
        <v>4</v>
      </c>
      <c r="F54">
        <v>2</v>
      </c>
      <c r="G54">
        <v>4</v>
      </c>
      <c r="H54" s="487" t="s">
        <v>67</v>
      </c>
    </row>
    <row r="55" spans="1:8" ht="15">
      <c r="A55" s="202" t="s">
        <v>291</v>
      </c>
      <c r="B55" s="204">
        <v>83</v>
      </c>
      <c r="D55">
        <v>44011</v>
      </c>
      <c r="E55">
        <v>4</v>
      </c>
      <c r="F55">
        <v>2</v>
      </c>
      <c r="G55">
        <v>4</v>
      </c>
      <c r="H55" s="487" t="s">
        <v>68</v>
      </c>
    </row>
    <row r="56" spans="1:8" ht="15">
      <c r="A56" s="195" t="s">
        <v>703</v>
      </c>
      <c r="B56" s="299">
        <v>67</v>
      </c>
      <c r="D56">
        <v>44012</v>
      </c>
      <c r="E56">
        <v>4</v>
      </c>
      <c r="F56">
        <v>2</v>
      </c>
      <c r="G56">
        <v>4</v>
      </c>
      <c r="H56" s="487" t="s">
        <v>69</v>
      </c>
    </row>
    <row r="57" spans="1:8" ht="15">
      <c r="A57" s="195" t="s">
        <v>533</v>
      </c>
      <c r="B57" s="299">
        <v>43</v>
      </c>
      <c r="D57">
        <v>44013</v>
      </c>
      <c r="E57">
        <v>4</v>
      </c>
      <c r="F57">
        <v>2</v>
      </c>
      <c r="G57">
        <v>4</v>
      </c>
      <c r="H57" s="487" t="s">
        <v>70</v>
      </c>
    </row>
    <row r="58" spans="1:8" ht="15">
      <c r="A58" s="195" t="s">
        <v>518</v>
      </c>
      <c r="B58" s="299">
        <v>47</v>
      </c>
      <c r="D58">
        <v>44014</v>
      </c>
      <c r="E58">
        <v>4</v>
      </c>
      <c r="F58">
        <v>2</v>
      </c>
      <c r="G58">
        <v>4</v>
      </c>
      <c r="H58" s="487" t="s">
        <v>71</v>
      </c>
    </row>
    <row r="59" spans="1:8" ht="15">
      <c r="A59" s="195" t="s">
        <v>1348</v>
      </c>
      <c r="B59" s="299">
        <v>88</v>
      </c>
      <c r="D59">
        <v>44015</v>
      </c>
      <c r="E59">
        <v>4</v>
      </c>
      <c r="F59">
        <v>2</v>
      </c>
      <c r="G59">
        <v>4</v>
      </c>
      <c r="H59" s="487" t="s">
        <v>88</v>
      </c>
    </row>
    <row r="60" spans="1:8">
      <c r="A60" s="195" t="s">
        <v>1394</v>
      </c>
      <c r="B60" s="195">
        <v>89</v>
      </c>
      <c r="D60">
        <v>44031</v>
      </c>
      <c r="E60">
        <v>4</v>
      </c>
      <c r="F60">
        <v>2</v>
      </c>
      <c r="G60">
        <v>4</v>
      </c>
      <c r="H60" s="487" t="s">
        <v>73</v>
      </c>
    </row>
    <row r="61" spans="1:8">
      <c r="A61" s="195" t="s">
        <v>751</v>
      </c>
      <c r="B61" s="195" t="s">
        <v>891</v>
      </c>
      <c r="D61">
        <v>44032</v>
      </c>
      <c r="E61">
        <v>4</v>
      </c>
      <c r="F61">
        <v>2</v>
      </c>
      <c r="G61">
        <v>4</v>
      </c>
      <c r="H61" s="487" t="s">
        <v>74</v>
      </c>
    </row>
    <row r="62" spans="1:8">
      <c r="A62" s="195" t="s">
        <v>752</v>
      </c>
      <c r="B62" s="195" t="s">
        <v>890</v>
      </c>
      <c r="D62">
        <v>44051</v>
      </c>
      <c r="E62">
        <v>4</v>
      </c>
      <c r="F62">
        <v>2</v>
      </c>
      <c r="G62">
        <v>4</v>
      </c>
      <c r="H62" s="487" t="s">
        <v>75</v>
      </c>
    </row>
    <row r="63" spans="1:8">
      <c r="D63">
        <v>44052</v>
      </c>
      <c r="E63">
        <v>4</v>
      </c>
      <c r="F63">
        <v>2</v>
      </c>
      <c r="G63">
        <v>4</v>
      </c>
      <c r="H63" s="487" t="s">
        <v>76</v>
      </c>
    </row>
    <row r="64" spans="1:8">
      <c r="D64">
        <v>44071</v>
      </c>
      <c r="E64">
        <v>4</v>
      </c>
      <c r="F64">
        <v>2</v>
      </c>
      <c r="G64">
        <v>4</v>
      </c>
      <c r="H64" s="487" t="s">
        <v>79</v>
      </c>
    </row>
    <row r="65" spans="4:8">
      <c r="D65">
        <v>44072</v>
      </c>
      <c r="E65">
        <v>4</v>
      </c>
      <c r="F65">
        <v>2</v>
      </c>
      <c r="G65">
        <v>4</v>
      </c>
      <c r="H65" s="487" t="s">
        <v>80</v>
      </c>
    </row>
    <row r="66" spans="4:8">
      <c r="D66">
        <v>44091</v>
      </c>
      <c r="E66">
        <v>4</v>
      </c>
      <c r="F66">
        <v>2</v>
      </c>
      <c r="G66">
        <v>4</v>
      </c>
      <c r="H66" s="487" t="s">
        <v>77</v>
      </c>
    </row>
    <row r="67" spans="4:8">
      <c r="D67">
        <v>44092</v>
      </c>
      <c r="E67">
        <v>4</v>
      </c>
      <c r="F67">
        <v>2</v>
      </c>
      <c r="G67">
        <v>4</v>
      </c>
      <c r="H67" s="487" t="s">
        <v>78</v>
      </c>
    </row>
    <row r="68" spans="4:8">
      <c r="D68">
        <v>44093</v>
      </c>
      <c r="E68">
        <v>4</v>
      </c>
      <c r="F68">
        <v>2</v>
      </c>
      <c r="G68">
        <v>4</v>
      </c>
      <c r="H68" s="487" t="s">
        <v>89</v>
      </c>
    </row>
    <row r="69" spans="4:8">
      <c r="D69">
        <v>44094</v>
      </c>
      <c r="E69">
        <v>4</v>
      </c>
      <c r="F69">
        <v>2</v>
      </c>
      <c r="G69">
        <v>4</v>
      </c>
      <c r="H69" s="487" t="s">
        <v>1411</v>
      </c>
    </row>
    <row r="70" spans="4:8">
      <c r="D70">
        <v>44095</v>
      </c>
      <c r="E70">
        <v>4</v>
      </c>
      <c r="F70">
        <v>2</v>
      </c>
      <c r="G70">
        <v>4</v>
      </c>
      <c r="H70" s="487" t="s">
        <v>1412</v>
      </c>
    </row>
    <row r="71" spans="4:8">
      <c r="D71">
        <v>44111</v>
      </c>
      <c r="E71">
        <v>4</v>
      </c>
      <c r="F71">
        <v>2</v>
      </c>
      <c r="G71">
        <v>4</v>
      </c>
      <c r="H71" s="487" t="s">
        <v>81</v>
      </c>
    </row>
    <row r="72" spans="4:8">
      <c r="D72">
        <v>44112</v>
      </c>
      <c r="E72">
        <v>4</v>
      </c>
      <c r="F72">
        <v>2</v>
      </c>
      <c r="G72">
        <v>4</v>
      </c>
      <c r="H72" s="487" t="s">
        <v>1413</v>
      </c>
    </row>
    <row r="73" spans="4:8">
      <c r="D73">
        <v>44131</v>
      </c>
      <c r="E73">
        <v>4</v>
      </c>
      <c r="F73">
        <v>2</v>
      </c>
      <c r="G73">
        <v>4</v>
      </c>
      <c r="H73" s="487" t="s">
        <v>87</v>
      </c>
    </row>
    <row r="74" spans="4:8">
      <c r="D74">
        <v>44132</v>
      </c>
      <c r="E74">
        <v>4</v>
      </c>
      <c r="F74">
        <v>2</v>
      </c>
      <c r="G74">
        <v>4</v>
      </c>
      <c r="H74" s="487" t="s">
        <v>83</v>
      </c>
    </row>
    <row r="75" spans="4:8">
      <c r="D75">
        <v>44151</v>
      </c>
      <c r="E75">
        <v>4</v>
      </c>
      <c r="F75">
        <v>2</v>
      </c>
      <c r="G75">
        <v>4</v>
      </c>
      <c r="H75" s="487" t="s">
        <v>84</v>
      </c>
    </row>
    <row r="76" spans="4:8">
      <c r="D76">
        <v>44152</v>
      </c>
      <c r="E76">
        <v>4</v>
      </c>
      <c r="F76">
        <v>2</v>
      </c>
      <c r="G76">
        <v>4</v>
      </c>
      <c r="H76" s="487" t="s">
        <v>85</v>
      </c>
    </row>
    <row r="77" spans="4:8">
      <c r="D77">
        <v>44153</v>
      </c>
      <c r="E77">
        <v>4</v>
      </c>
      <c r="F77">
        <v>2</v>
      </c>
      <c r="G77">
        <v>4</v>
      </c>
      <c r="H77" s="487" t="s">
        <v>86</v>
      </c>
    </row>
    <row r="78" spans="4:8">
      <c r="D78">
        <v>44171</v>
      </c>
      <c r="E78">
        <v>4</v>
      </c>
      <c r="F78">
        <v>2</v>
      </c>
      <c r="G78">
        <v>4</v>
      </c>
      <c r="H78" s="487" t="s">
        <v>90</v>
      </c>
    </row>
    <row r="79" spans="4:8">
      <c r="D79">
        <v>44172</v>
      </c>
      <c r="E79">
        <v>4</v>
      </c>
      <c r="F79">
        <v>2</v>
      </c>
      <c r="G79">
        <v>4</v>
      </c>
      <c r="H79" s="487" t="s">
        <v>91</v>
      </c>
    </row>
    <row r="80" spans="4:8">
      <c r="D80">
        <v>44181</v>
      </c>
      <c r="E80">
        <v>4</v>
      </c>
      <c r="F80">
        <v>2</v>
      </c>
      <c r="G80">
        <v>4</v>
      </c>
      <c r="H80" s="487" t="s">
        <v>1414</v>
      </c>
    </row>
    <row r="81" spans="4:8">
      <c r="D81">
        <v>44182</v>
      </c>
      <c r="E81">
        <v>4</v>
      </c>
      <c r="F81">
        <v>2</v>
      </c>
      <c r="G81">
        <v>4</v>
      </c>
      <c r="H81" s="487" t="s">
        <v>1415</v>
      </c>
    </row>
    <row r="82" spans="4:8">
      <c r="D82">
        <v>44191</v>
      </c>
      <c r="E82">
        <v>4</v>
      </c>
      <c r="F82">
        <v>2</v>
      </c>
      <c r="G82">
        <v>4</v>
      </c>
      <c r="H82" s="487" t="s">
        <v>92</v>
      </c>
    </row>
    <row r="83" spans="4:8">
      <c r="D83">
        <v>44192</v>
      </c>
      <c r="E83">
        <v>4</v>
      </c>
      <c r="F83">
        <v>2</v>
      </c>
      <c r="G83">
        <v>4</v>
      </c>
      <c r="H83" s="487" t="s">
        <v>1416</v>
      </c>
    </row>
    <row r="84" spans="4:8">
      <c r="D84">
        <v>44211</v>
      </c>
      <c r="E84">
        <v>4</v>
      </c>
      <c r="F84">
        <v>2</v>
      </c>
      <c r="G84">
        <v>4</v>
      </c>
      <c r="H84" s="487" t="s">
        <v>1417</v>
      </c>
    </row>
    <row r="85" spans="4:8">
      <c r="D85">
        <v>44212</v>
      </c>
      <c r="E85">
        <v>4</v>
      </c>
      <c r="F85">
        <v>2</v>
      </c>
      <c r="G85">
        <v>4</v>
      </c>
      <c r="H85" s="487" t="s">
        <v>82</v>
      </c>
    </row>
    <row r="86" spans="4:8">
      <c r="D86">
        <v>44901</v>
      </c>
      <c r="E86">
        <v>4</v>
      </c>
      <c r="F86">
        <v>2</v>
      </c>
      <c r="G86">
        <v>4</v>
      </c>
      <c r="H86" s="487" t="s">
        <v>93</v>
      </c>
    </row>
    <row r="87" spans="4:8">
      <c r="D87">
        <v>44902</v>
      </c>
      <c r="E87">
        <v>4</v>
      </c>
      <c r="F87">
        <v>2</v>
      </c>
      <c r="G87">
        <v>4</v>
      </c>
      <c r="H87" s="487" t="s">
        <v>94</v>
      </c>
    </row>
    <row r="88" spans="4:8">
      <c r="D88">
        <v>44904</v>
      </c>
      <c r="E88">
        <v>4</v>
      </c>
      <c r="F88">
        <v>2</v>
      </c>
      <c r="G88">
        <v>4</v>
      </c>
      <c r="H88" s="487" t="s">
        <v>72</v>
      </c>
    </row>
    <row r="89" spans="4:8">
      <c r="D89">
        <v>44905</v>
      </c>
      <c r="E89">
        <v>4</v>
      </c>
      <c r="F89">
        <v>2</v>
      </c>
      <c r="G89">
        <v>4</v>
      </c>
      <c r="H89" s="487" t="s">
        <v>1418</v>
      </c>
    </row>
    <row r="90" spans="4:8">
      <c r="D90">
        <v>44908</v>
      </c>
      <c r="E90">
        <v>4</v>
      </c>
      <c r="F90">
        <v>2</v>
      </c>
      <c r="G90">
        <v>4</v>
      </c>
      <c r="H90" s="487" t="s">
        <v>95</v>
      </c>
    </row>
    <row r="91" spans="4:8">
      <c r="D91">
        <v>42012</v>
      </c>
      <c r="E91">
        <v>4</v>
      </c>
      <c r="F91">
        <v>2</v>
      </c>
      <c r="G91">
        <v>4</v>
      </c>
      <c r="H91" s="487" t="s">
        <v>49</v>
      </c>
    </row>
    <row r="92" spans="4:8">
      <c r="D92">
        <v>44016</v>
      </c>
      <c r="E92">
        <v>4</v>
      </c>
      <c r="F92">
        <v>2</v>
      </c>
      <c r="G92">
        <v>4</v>
      </c>
      <c r="H92" s="487" t="s">
        <v>1419</v>
      </c>
    </row>
    <row r="93" spans="4:8">
      <c r="D93">
        <v>44021</v>
      </c>
      <c r="E93">
        <v>4</v>
      </c>
      <c r="F93">
        <v>2</v>
      </c>
      <c r="G93">
        <v>4</v>
      </c>
      <c r="H93" s="487" t="s">
        <v>1420</v>
      </c>
    </row>
    <row r="94" spans="4:8">
      <c r="F94">
        <v>3</v>
      </c>
      <c r="G94">
        <v>4</v>
      </c>
      <c r="H94" s="487" t="s">
        <v>96</v>
      </c>
    </row>
    <row r="95" spans="4:8">
      <c r="E95">
        <v>1</v>
      </c>
      <c r="F95">
        <v>3</v>
      </c>
      <c r="G95">
        <v>4</v>
      </c>
      <c r="H95" s="487" t="s">
        <v>97</v>
      </c>
    </row>
    <row r="96" spans="4:8">
      <c r="D96">
        <v>40136</v>
      </c>
      <c r="E96">
        <v>1</v>
      </c>
      <c r="F96">
        <v>3</v>
      </c>
      <c r="G96">
        <v>4</v>
      </c>
      <c r="H96" s="487" t="s">
        <v>191</v>
      </c>
    </row>
    <row r="97" spans="4:8">
      <c r="D97">
        <v>41011</v>
      </c>
      <c r="E97">
        <v>1</v>
      </c>
      <c r="F97">
        <v>3</v>
      </c>
      <c r="G97">
        <v>4</v>
      </c>
      <c r="H97" s="487" t="s">
        <v>98</v>
      </c>
    </row>
    <row r="98" spans="4:8">
      <c r="D98">
        <v>41012</v>
      </c>
      <c r="E98">
        <v>1</v>
      </c>
      <c r="F98">
        <v>3</v>
      </c>
      <c r="G98">
        <v>4</v>
      </c>
      <c r="H98" s="487" t="s">
        <v>100</v>
      </c>
    </row>
    <row r="99" spans="4:8">
      <c r="D99">
        <v>41013</v>
      </c>
      <c r="E99">
        <v>1</v>
      </c>
      <c r="F99">
        <v>3</v>
      </c>
      <c r="G99">
        <v>4</v>
      </c>
      <c r="H99" s="487" t="s">
        <v>747</v>
      </c>
    </row>
    <row r="100" spans="4:8">
      <c r="D100">
        <v>41014</v>
      </c>
      <c r="E100">
        <v>1</v>
      </c>
      <c r="F100">
        <v>3</v>
      </c>
      <c r="G100">
        <v>4</v>
      </c>
      <c r="H100" s="487" t="s">
        <v>102</v>
      </c>
    </row>
    <row r="101" spans="4:8">
      <c r="D101">
        <v>41015</v>
      </c>
      <c r="E101">
        <v>1</v>
      </c>
      <c r="F101">
        <v>3</v>
      </c>
      <c r="G101">
        <v>4</v>
      </c>
      <c r="H101" s="487" t="s">
        <v>105</v>
      </c>
    </row>
    <row r="102" spans="4:8">
      <c r="D102">
        <v>41016</v>
      </c>
      <c r="E102">
        <v>1</v>
      </c>
      <c r="F102">
        <v>3</v>
      </c>
      <c r="G102">
        <v>4</v>
      </c>
      <c r="H102" s="487" t="s">
        <v>101</v>
      </c>
    </row>
    <row r="103" spans="4:8">
      <c r="D103">
        <v>41017</v>
      </c>
      <c r="E103">
        <v>1</v>
      </c>
      <c r="F103">
        <v>3</v>
      </c>
      <c r="G103">
        <v>4</v>
      </c>
      <c r="H103" s="487" t="s">
        <v>99</v>
      </c>
    </row>
    <row r="104" spans="4:8">
      <c r="D104">
        <v>41018</v>
      </c>
      <c r="E104">
        <v>1</v>
      </c>
      <c r="F104">
        <v>3</v>
      </c>
      <c r="G104">
        <v>4</v>
      </c>
      <c r="H104" s="487" t="s">
        <v>103</v>
      </c>
    </row>
    <row r="105" spans="4:8">
      <c r="D105">
        <v>41019</v>
      </c>
      <c r="E105">
        <v>1</v>
      </c>
      <c r="F105">
        <v>3</v>
      </c>
      <c r="G105">
        <v>4</v>
      </c>
      <c r="H105" s="487" t="s">
        <v>104</v>
      </c>
    </row>
    <row r="106" spans="4:8">
      <c r="D106">
        <v>41021</v>
      </c>
      <c r="E106">
        <v>1</v>
      </c>
      <c r="F106">
        <v>3</v>
      </c>
      <c r="G106">
        <v>4</v>
      </c>
      <c r="H106" s="487" t="s">
        <v>106</v>
      </c>
    </row>
    <row r="107" spans="4:8">
      <c r="D107">
        <v>41027</v>
      </c>
      <c r="E107">
        <v>1</v>
      </c>
      <c r="F107">
        <v>3</v>
      </c>
      <c r="G107">
        <v>4</v>
      </c>
      <c r="H107" s="487" t="s">
        <v>1343</v>
      </c>
    </row>
    <row r="108" spans="4:8">
      <c r="D108">
        <v>41028</v>
      </c>
      <c r="E108">
        <v>1</v>
      </c>
      <c r="F108">
        <v>3</v>
      </c>
      <c r="G108">
        <v>4</v>
      </c>
      <c r="H108" s="487" t="s">
        <v>1421</v>
      </c>
    </row>
    <row r="109" spans="4:8">
      <c r="D109">
        <v>41029</v>
      </c>
      <c r="E109">
        <v>1</v>
      </c>
      <c r="F109">
        <v>3</v>
      </c>
      <c r="G109">
        <v>4</v>
      </c>
      <c r="H109" s="487" t="s">
        <v>1344</v>
      </c>
    </row>
    <row r="110" spans="4:8">
      <c r="D110">
        <v>41031</v>
      </c>
      <c r="E110">
        <v>1</v>
      </c>
      <c r="F110">
        <v>3</v>
      </c>
      <c r="G110">
        <v>4</v>
      </c>
      <c r="H110" s="487" t="s">
        <v>107</v>
      </c>
    </row>
    <row r="111" spans="4:8">
      <c r="D111">
        <v>41032</v>
      </c>
      <c r="E111">
        <v>1</v>
      </c>
      <c r="F111">
        <v>3</v>
      </c>
      <c r="G111">
        <v>4</v>
      </c>
      <c r="H111" s="487" t="s">
        <v>108</v>
      </c>
    </row>
    <row r="112" spans="4:8">
      <c r="D112">
        <v>41033</v>
      </c>
      <c r="E112">
        <v>1</v>
      </c>
      <c r="F112">
        <v>3</v>
      </c>
      <c r="G112">
        <v>4</v>
      </c>
      <c r="H112" s="487" t="s">
        <v>109</v>
      </c>
    </row>
    <row r="113" spans="4:8">
      <c r="D113">
        <v>41034</v>
      </c>
      <c r="E113">
        <v>1</v>
      </c>
      <c r="F113">
        <v>3</v>
      </c>
      <c r="G113">
        <v>4</v>
      </c>
      <c r="H113" s="487" t="s">
        <v>110</v>
      </c>
    </row>
    <row r="114" spans="4:8">
      <c r="D114">
        <v>41035</v>
      </c>
      <c r="E114">
        <v>1</v>
      </c>
      <c r="F114">
        <v>3</v>
      </c>
      <c r="G114">
        <v>4</v>
      </c>
      <c r="H114" s="487" t="s">
        <v>111</v>
      </c>
    </row>
    <row r="115" spans="4:8">
      <c r="D115">
        <v>41051</v>
      </c>
      <c r="E115">
        <v>1</v>
      </c>
      <c r="F115">
        <v>3</v>
      </c>
      <c r="G115">
        <v>4</v>
      </c>
      <c r="H115" s="487" t="s">
        <v>112</v>
      </c>
    </row>
    <row r="116" spans="4:8">
      <c r="D116">
        <v>41052</v>
      </c>
      <c r="E116">
        <v>1</v>
      </c>
      <c r="F116">
        <v>3</v>
      </c>
      <c r="G116">
        <v>4</v>
      </c>
      <c r="H116" s="487" t="s">
        <v>113</v>
      </c>
    </row>
    <row r="117" spans="4:8">
      <c r="D117">
        <v>41053</v>
      </c>
      <c r="E117">
        <v>1</v>
      </c>
      <c r="F117">
        <v>3</v>
      </c>
      <c r="G117">
        <v>4</v>
      </c>
      <c r="H117" s="487" t="s">
        <v>114</v>
      </c>
    </row>
    <row r="118" spans="4:8">
      <c r="D118">
        <v>41054</v>
      </c>
      <c r="E118">
        <v>1</v>
      </c>
      <c r="F118">
        <v>3</v>
      </c>
      <c r="G118">
        <v>4</v>
      </c>
      <c r="H118" s="487" t="s">
        <v>115</v>
      </c>
    </row>
    <row r="119" spans="4:8">
      <c r="D119">
        <v>41055</v>
      </c>
      <c r="E119">
        <v>1</v>
      </c>
      <c r="F119">
        <v>3</v>
      </c>
      <c r="G119">
        <v>4</v>
      </c>
      <c r="H119" s="487" t="s">
        <v>116</v>
      </c>
    </row>
    <row r="120" spans="4:8">
      <c r="D120">
        <v>41056</v>
      </c>
      <c r="E120">
        <v>1</v>
      </c>
      <c r="F120">
        <v>3</v>
      </c>
      <c r="G120">
        <v>4</v>
      </c>
      <c r="H120" s="487" t="s">
        <v>117</v>
      </c>
    </row>
    <row r="121" spans="4:8">
      <c r="D121">
        <v>41071</v>
      </c>
      <c r="E121">
        <v>1</v>
      </c>
      <c r="F121">
        <v>3</v>
      </c>
      <c r="G121">
        <v>4</v>
      </c>
      <c r="H121" s="487" t="s">
        <v>118</v>
      </c>
    </row>
    <row r="122" spans="4:8">
      <c r="D122">
        <v>41072</v>
      </c>
      <c r="E122">
        <v>1</v>
      </c>
      <c r="F122">
        <v>3</v>
      </c>
      <c r="G122">
        <v>4</v>
      </c>
      <c r="H122" s="487" t="s">
        <v>119</v>
      </c>
    </row>
    <row r="123" spans="4:8">
      <c r="D123">
        <v>41073</v>
      </c>
      <c r="E123">
        <v>1</v>
      </c>
      <c r="F123">
        <v>3</v>
      </c>
      <c r="G123">
        <v>4</v>
      </c>
      <c r="H123" s="487" t="s">
        <v>1422</v>
      </c>
    </row>
    <row r="124" spans="4:8">
      <c r="D124">
        <v>41091</v>
      </c>
      <c r="E124">
        <v>1</v>
      </c>
      <c r="F124">
        <v>3</v>
      </c>
      <c r="G124">
        <v>4</v>
      </c>
      <c r="H124" s="487" t="s">
        <v>120</v>
      </c>
    </row>
    <row r="125" spans="4:8">
      <c r="D125">
        <v>41111</v>
      </c>
      <c r="E125">
        <v>1</v>
      </c>
      <c r="F125">
        <v>3</v>
      </c>
      <c r="G125">
        <v>4</v>
      </c>
      <c r="H125" s="487" t="s">
        <v>121</v>
      </c>
    </row>
    <row r="126" spans="4:8">
      <c r="D126">
        <v>41112</v>
      </c>
      <c r="E126">
        <v>1</v>
      </c>
      <c r="F126">
        <v>3</v>
      </c>
      <c r="G126">
        <v>4</v>
      </c>
      <c r="H126" s="487" t="s">
        <v>122</v>
      </c>
    </row>
    <row r="127" spans="4:8">
      <c r="D127">
        <v>41131</v>
      </c>
      <c r="E127">
        <v>1</v>
      </c>
      <c r="F127">
        <v>3</v>
      </c>
      <c r="G127">
        <v>4</v>
      </c>
      <c r="H127" s="487" t="s">
        <v>1423</v>
      </c>
    </row>
    <row r="128" spans="4:8">
      <c r="D128">
        <v>41132</v>
      </c>
      <c r="E128">
        <v>1</v>
      </c>
      <c r="F128">
        <v>3</v>
      </c>
      <c r="G128">
        <v>4</v>
      </c>
      <c r="H128" s="487" t="s">
        <v>1424</v>
      </c>
    </row>
    <row r="129" spans="4:8">
      <c r="D129">
        <v>41151</v>
      </c>
      <c r="E129">
        <v>1</v>
      </c>
      <c r="F129">
        <v>3</v>
      </c>
      <c r="G129">
        <v>4</v>
      </c>
      <c r="H129" s="487" t="s">
        <v>124</v>
      </c>
    </row>
    <row r="130" spans="4:8">
      <c r="D130">
        <v>41171</v>
      </c>
      <c r="E130">
        <v>1</v>
      </c>
      <c r="F130">
        <v>3</v>
      </c>
      <c r="G130">
        <v>4</v>
      </c>
      <c r="H130" s="487" t="s">
        <v>127</v>
      </c>
    </row>
    <row r="131" spans="4:8">
      <c r="D131">
        <v>41191</v>
      </c>
      <c r="E131">
        <v>1</v>
      </c>
      <c r="F131">
        <v>3</v>
      </c>
      <c r="G131">
        <v>4</v>
      </c>
      <c r="H131" s="487" t="s">
        <v>131</v>
      </c>
    </row>
    <row r="132" spans="4:8">
      <c r="D132">
        <v>41211</v>
      </c>
      <c r="E132">
        <v>1</v>
      </c>
      <c r="F132">
        <v>3</v>
      </c>
      <c r="G132">
        <v>4</v>
      </c>
      <c r="H132" s="487" t="s">
        <v>1425</v>
      </c>
    </row>
    <row r="133" spans="4:8">
      <c r="D133">
        <v>41212</v>
      </c>
      <c r="E133">
        <v>1</v>
      </c>
      <c r="F133">
        <v>3</v>
      </c>
      <c r="G133">
        <v>4</v>
      </c>
      <c r="H133" s="487" t="s">
        <v>123</v>
      </c>
    </row>
    <row r="134" spans="4:8">
      <c r="D134">
        <v>41231</v>
      </c>
      <c r="E134">
        <v>1</v>
      </c>
      <c r="F134">
        <v>3</v>
      </c>
      <c r="G134">
        <v>4</v>
      </c>
      <c r="H134" s="487" t="s">
        <v>128</v>
      </c>
    </row>
    <row r="135" spans="4:8">
      <c r="D135">
        <v>41232</v>
      </c>
      <c r="E135">
        <v>1</v>
      </c>
      <c r="F135">
        <v>3</v>
      </c>
      <c r="G135">
        <v>4</v>
      </c>
      <c r="H135" s="487" t="s">
        <v>129</v>
      </c>
    </row>
    <row r="136" spans="4:8">
      <c r="D136">
        <v>41901</v>
      </c>
      <c r="E136">
        <v>1</v>
      </c>
      <c r="F136">
        <v>3</v>
      </c>
      <c r="G136">
        <v>4</v>
      </c>
      <c r="H136" s="487" t="s">
        <v>125</v>
      </c>
    </row>
    <row r="137" spans="4:8">
      <c r="D137">
        <v>41902</v>
      </c>
      <c r="E137">
        <v>1</v>
      </c>
      <c r="F137">
        <v>3</v>
      </c>
      <c r="G137">
        <v>4</v>
      </c>
      <c r="H137" s="487" t="s">
        <v>126</v>
      </c>
    </row>
    <row r="138" spans="4:8">
      <c r="D138">
        <v>41903</v>
      </c>
      <c r="E138">
        <v>1</v>
      </c>
      <c r="F138">
        <v>3</v>
      </c>
      <c r="G138">
        <v>4</v>
      </c>
      <c r="H138" s="487" t="s">
        <v>130</v>
      </c>
    </row>
    <row r="139" spans="4:8">
      <c r="D139">
        <v>41020</v>
      </c>
      <c r="E139">
        <v>1</v>
      </c>
      <c r="F139">
        <v>3</v>
      </c>
      <c r="G139">
        <v>4</v>
      </c>
      <c r="H139" s="487" t="s">
        <v>1426</v>
      </c>
    </row>
    <row r="140" spans="4:8">
      <c r="D140">
        <v>41023</v>
      </c>
      <c r="E140">
        <v>1</v>
      </c>
      <c r="F140">
        <v>3</v>
      </c>
      <c r="G140">
        <v>4</v>
      </c>
      <c r="H140" s="487" t="s">
        <v>1427</v>
      </c>
    </row>
    <row r="141" spans="4:8">
      <c r="D141">
        <v>41024</v>
      </c>
      <c r="E141">
        <v>1</v>
      </c>
      <c r="F141">
        <v>3</v>
      </c>
      <c r="G141">
        <v>4</v>
      </c>
      <c r="H141" s="487" t="s">
        <v>299</v>
      </c>
    </row>
    <row r="142" spans="4:8">
      <c r="D142">
        <v>41025</v>
      </c>
      <c r="E142">
        <v>1</v>
      </c>
      <c r="F142">
        <v>3</v>
      </c>
      <c r="G142">
        <v>4</v>
      </c>
      <c r="H142" s="487" t="s">
        <v>1428</v>
      </c>
    </row>
    <row r="143" spans="4:8">
      <c r="D143">
        <v>41026</v>
      </c>
      <c r="E143">
        <v>1</v>
      </c>
      <c r="F143">
        <v>3</v>
      </c>
      <c r="G143">
        <v>4</v>
      </c>
      <c r="H143" s="487" t="s">
        <v>1429</v>
      </c>
    </row>
    <row r="144" spans="4:8">
      <c r="D144">
        <v>41905</v>
      </c>
      <c r="E144">
        <v>1</v>
      </c>
      <c r="F144">
        <v>3</v>
      </c>
      <c r="G144">
        <v>4</v>
      </c>
      <c r="H144" s="487" t="s">
        <v>1430</v>
      </c>
    </row>
    <row r="145" spans="4:8">
      <c r="D145">
        <v>41906</v>
      </c>
      <c r="E145">
        <v>1</v>
      </c>
      <c r="F145">
        <v>3</v>
      </c>
      <c r="G145">
        <v>4</v>
      </c>
      <c r="H145" s="487" t="s">
        <v>1431</v>
      </c>
    </row>
    <row r="146" spans="4:8">
      <c r="E146">
        <v>2</v>
      </c>
      <c r="F146">
        <v>3</v>
      </c>
      <c r="G146">
        <v>4</v>
      </c>
      <c r="H146" s="487" t="s">
        <v>132</v>
      </c>
    </row>
    <row r="147" spans="4:8">
      <c r="D147">
        <v>40071</v>
      </c>
      <c r="E147">
        <v>2</v>
      </c>
      <c r="F147">
        <v>3</v>
      </c>
      <c r="G147">
        <v>4</v>
      </c>
      <c r="H147" s="487" t="s">
        <v>133</v>
      </c>
    </row>
    <row r="148" spans="4:8">
      <c r="D148">
        <v>40072</v>
      </c>
      <c r="E148">
        <v>2</v>
      </c>
      <c r="F148">
        <v>3</v>
      </c>
      <c r="G148">
        <v>4</v>
      </c>
      <c r="H148" s="487" t="s">
        <v>135</v>
      </c>
    </row>
    <row r="149" spans="4:8">
      <c r="D149">
        <v>40091</v>
      </c>
      <c r="E149">
        <v>2</v>
      </c>
      <c r="F149">
        <v>3</v>
      </c>
      <c r="G149">
        <v>4</v>
      </c>
      <c r="H149" s="487" t="s">
        <v>134</v>
      </c>
    </row>
    <row r="150" spans="4:8">
      <c r="D150">
        <v>40092</v>
      </c>
      <c r="E150">
        <v>2</v>
      </c>
      <c r="F150">
        <v>3</v>
      </c>
      <c r="G150">
        <v>4</v>
      </c>
      <c r="H150" s="487" t="s">
        <v>136</v>
      </c>
    </row>
    <row r="151" spans="4:8">
      <c r="D151">
        <v>40111</v>
      </c>
      <c r="E151">
        <v>2</v>
      </c>
      <c r="F151">
        <v>3</v>
      </c>
      <c r="G151">
        <v>4</v>
      </c>
      <c r="H151" s="487" t="s">
        <v>137</v>
      </c>
    </row>
    <row r="152" spans="4:8">
      <c r="D152">
        <v>40112</v>
      </c>
      <c r="E152">
        <v>2</v>
      </c>
      <c r="F152">
        <v>3</v>
      </c>
      <c r="G152">
        <v>4</v>
      </c>
      <c r="H152" s="487" t="s">
        <v>138</v>
      </c>
    </row>
    <row r="153" spans="4:8">
      <c r="D153">
        <v>40131</v>
      </c>
      <c r="E153">
        <v>2</v>
      </c>
      <c r="F153">
        <v>3</v>
      </c>
      <c r="G153">
        <v>4</v>
      </c>
      <c r="H153" s="487" t="s">
        <v>139</v>
      </c>
    </row>
    <row r="154" spans="4:8">
      <c r="D154">
        <v>40132</v>
      </c>
      <c r="E154">
        <v>2</v>
      </c>
      <c r="F154">
        <v>3</v>
      </c>
      <c r="G154">
        <v>4</v>
      </c>
      <c r="H154" s="487" t="s">
        <v>140</v>
      </c>
    </row>
    <row r="155" spans="4:8">
      <c r="D155">
        <v>40133</v>
      </c>
      <c r="E155">
        <v>2</v>
      </c>
      <c r="F155">
        <v>3</v>
      </c>
      <c r="G155">
        <v>4</v>
      </c>
      <c r="H155" s="487" t="s">
        <v>141</v>
      </c>
    </row>
    <row r="156" spans="4:8">
      <c r="D156">
        <v>40134</v>
      </c>
      <c r="E156">
        <v>2</v>
      </c>
      <c r="F156">
        <v>3</v>
      </c>
      <c r="G156">
        <v>4</v>
      </c>
      <c r="H156" s="487" t="s">
        <v>142</v>
      </c>
    </row>
    <row r="157" spans="4:8">
      <c r="D157">
        <v>40135</v>
      </c>
      <c r="E157">
        <v>2</v>
      </c>
      <c r="F157">
        <v>3</v>
      </c>
      <c r="G157">
        <v>4</v>
      </c>
      <c r="H157" s="487" t="s">
        <v>143</v>
      </c>
    </row>
    <row r="158" spans="4:8">
      <c r="D158">
        <v>40151</v>
      </c>
      <c r="E158">
        <v>2</v>
      </c>
      <c r="F158">
        <v>3</v>
      </c>
      <c r="G158">
        <v>4</v>
      </c>
      <c r="H158" s="487" t="s">
        <v>144</v>
      </c>
    </row>
    <row r="159" spans="4:8">
      <c r="D159">
        <v>40136</v>
      </c>
      <c r="E159">
        <v>2</v>
      </c>
      <c r="F159">
        <v>3</v>
      </c>
      <c r="G159">
        <v>4</v>
      </c>
      <c r="H159" s="487" t="s">
        <v>1432</v>
      </c>
    </row>
    <row r="160" spans="4:8">
      <c r="D160">
        <v>40914</v>
      </c>
      <c r="E160">
        <v>2</v>
      </c>
      <c r="F160">
        <v>3</v>
      </c>
      <c r="G160">
        <v>4</v>
      </c>
      <c r="H160" s="487" t="s">
        <v>1433</v>
      </c>
    </row>
    <row r="161" spans="4:8">
      <c r="D161">
        <v>40915</v>
      </c>
      <c r="E161">
        <v>2</v>
      </c>
      <c r="F161">
        <v>3</v>
      </c>
      <c r="G161">
        <v>4</v>
      </c>
      <c r="H161" s="487" t="s">
        <v>1434</v>
      </c>
    </row>
    <row r="162" spans="4:8">
      <c r="F162">
        <v>4</v>
      </c>
      <c r="G162">
        <v>4</v>
      </c>
      <c r="H162" s="487" t="s">
        <v>27</v>
      </c>
    </row>
    <row r="163" spans="4:8">
      <c r="E163">
        <v>1</v>
      </c>
      <c r="F163">
        <v>4</v>
      </c>
      <c r="G163">
        <v>4</v>
      </c>
      <c r="H163" s="487" t="s">
        <v>145</v>
      </c>
    </row>
    <row r="164" spans="4:8">
      <c r="D164">
        <v>45011</v>
      </c>
      <c r="E164">
        <v>1</v>
      </c>
      <c r="F164">
        <v>4</v>
      </c>
      <c r="G164">
        <v>4</v>
      </c>
      <c r="H164" s="487" t="s">
        <v>146</v>
      </c>
    </row>
    <row r="165" spans="4:8">
      <c r="D165">
        <v>45012</v>
      </c>
      <c r="E165">
        <v>1</v>
      </c>
      <c r="F165">
        <v>4</v>
      </c>
      <c r="G165">
        <v>4</v>
      </c>
      <c r="H165" s="487" t="s">
        <v>1435</v>
      </c>
    </row>
    <row r="166" spans="4:8">
      <c r="D166">
        <v>45013</v>
      </c>
      <c r="E166">
        <v>1</v>
      </c>
      <c r="F166">
        <v>4</v>
      </c>
      <c r="G166">
        <v>4</v>
      </c>
      <c r="H166" s="487" t="s">
        <v>1436</v>
      </c>
    </row>
    <row r="167" spans="4:8">
      <c r="D167">
        <v>45102</v>
      </c>
      <c r="E167">
        <v>1</v>
      </c>
      <c r="F167">
        <v>4</v>
      </c>
      <c r="G167">
        <v>4</v>
      </c>
      <c r="H167" s="487" t="s">
        <v>147</v>
      </c>
    </row>
    <row r="168" spans="4:8">
      <c r="D168">
        <v>45501</v>
      </c>
      <c r="E168">
        <v>1</v>
      </c>
      <c r="F168">
        <v>4</v>
      </c>
      <c r="G168">
        <v>4</v>
      </c>
      <c r="H168" s="487" t="s">
        <v>148</v>
      </c>
    </row>
    <row r="169" spans="4:8">
      <c r="D169">
        <v>45014</v>
      </c>
      <c r="E169">
        <v>1</v>
      </c>
      <c r="F169">
        <v>4</v>
      </c>
      <c r="G169">
        <v>4</v>
      </c>
      <c r="H169" s="487" t="s">
        <v>1437</v>
      </c>
    </row>
    <row r="170" spans="4:8">
      <c r="D170">
        <v>45015</v>
      </c>
      <c r="E170">
        <v>1</v>
      </c>
      <c r="F170">
        <v>4</v>
      </c>
      <c r="G170">
        <v>4</v>
      </c>
      <c r="H170" s="487" t="s">
        <v>1438</v>
      </c>
    </row>
    <row r="171" spans="4:8">
      <c r="D171">
        <v>45016</v>
      </c>
      <c r="E171">
        <v>1</v>
      </c>
      <c r="F171">
        <v>4</v>
      </c>
      <c r="G171">
        <v>4</v>
      </c>
      <c r="H171" s="487" t="s">
        <v>1439</v>
      </c>
    </row>
    <row r="172" spans="4:8">
      <c r="E172">
        <v>2</v>
      </c>
      <c r="F172">
        <v>4</v>
      </c>
      <c r="G172">
        <v>4</v>
      </c>
      <c r="H172" s="487" t="s">
        <v>149</v>
      </c>
    </row>
    <row r="173" spans="4:8">
      <c r="D173">
        <v>46011</v>
      </c>
      <c r="E173">
        <v>2</v>
      </c>
      <c r="F173">
        <v>4</v>
      </c>
      <c r="G173">
        <v>4</v>
      </c>
      <c r="H173" s="487" t="s">
        <v>1440</v>
      </c>
    </row>
    <row r="174" spans="4:8">
      <c r="D174">
        <v>46021</v>
      </c>
      <c r="E174">
        <v>2</v>
      </c>
      <c r="F174">
        <v>4</v>
      </c>
      <c r="G174">
        <v>4</v>
      </c>
      <c r="H174" s="487" t="s">
        <v>1441</v>
      </c>
    </row>
    <row r="175" spans="4:8">
      <c r="D175">
        <v>46031</v>
      </c>
      <c r="E175">
        <v>2</v>
      </c>
      <c r="F175">
        <v>4</v>
      </c>
      <c r="G175">
        <v>4</v>
      </c>
      <c r="H175" s="487" t="s">
        <v>1442</v>
      </c>
    </row>
    <row r="176" spans="4:8">
      <c r="D176">
        <v>46041</v>
      </c>
      <c r="E176">
        <v>2</v>
      </c>
      <c r="F176">
        <v>4</v>
      </c>
      <c r="G176">
        <v>4</v>
      </c>
      <c r="H176" s="487" t="s">
        <v>1443</v>
      </c>
    </row>
    <row r="177" spans="4:8">
      <c r="D177">
        <v>46061</v>
      </c>
      <c r="E177">
        <v>2</v>
      </c>
      <c r="F177">
        <v>4</v>
      </c>
      <c r="G177">
        <v>4</v>
      </c>
      <c r="H177" s="487" t="s">
        <v>150</v>
      </c>
    </row>
    <row r="178" spans="4:8">
      <c r="D178">
        <v>46071</v>
      </c>
      <c r="E178">
        <v>2</v>
      </c>
      <c r="F178">
        <v>4</v>
      </c>
      <c r="G178">
        <v>4</v>
      </c>
      <c r="H178" s="487" t="s">
        <v>1444</v>
      </c>
    </row>
    <row r="179" spans="4:8">
      <c r="D179">
        <v>46051</v>
      </c>
      <c r="E179">
        <v>2</v>
      </c>
      <c r="F179">
        <v>4</v>
      </c>
      <c r="G179">
        <v>4</v>
      </c>
      <c r="H179" s="487" t="s">
        <v>1445</v>
      </c>
    </row>
    <row r="180" spans="4:8">
      <c r="D180">
        <v>46081</v>
      </c>
      <c r="E180">
        <v>2</v>
      </c>
      <c r="F180">
        <v>4</v>
      </c>
      <c r="G180">
        <v>4</v>
      </c>
      <c r="H180" s="487" t="s">
        <v>1446</v>
      </c>
    </row>
    <row r="181" spans="4:8">
      <c r="E181">
        <v>3</v>
      </c>
      <c r="F181">
        <v>4</v>
      </c>
      <c r="G181">
        <v>4</v>
      </c>
      <c r="H181" s="487" t="s">
        <v>151</v>
      </c>
    </row>
    <row r="182" spans="4:8">
      <c r="D182">
        <v>45103</v>
      </c>
      <c r="E182">
        <v>3</v>
      </c>
      <c r="F182">
        <v>4</v>
      </c>
      <c r="G182">
        <v>4</v>
      </c>
      <c r="H182" s="487" t="s">
        <v>152</v>
      </c>
    </row>
    <row r="183" spans="4:8">
      <c r="D183">
        <v>40201</v>
      </c>
      <c r="E183">
        <v>3</v>
      </c>
      <c r="F183">
        <v>4</v>
      </c>
      <c r="G183">
        <v>4</v>
      </c>
      <c r="H183" s="487" t="s">
        <v>192</v>
      </c>
    </row>
    <row r="184" spans="4:8">
      <c r="F184">
        <v>5</v>
      </c>
      <c r="G184">
        <v>4</v>
      </c>
      <c r="H184" s="487" t="s">
        <v>1</v>
      </c>
    </row>
    <row r="185" spans="4:8">
      <c r="E185">
        <v>1</v>
      </c>
      <c r="F185">
        <v>5</v>
      </c>
      <c r="G185">
        <v>4</v>
      </c>
      <c r="H185" s="487" t="s">
        <v>153</v>
      </c>
    </row>
    <row r="186" spans="4:8">
      <c r="D186">
        <v>47011</v>
      </c>
      <c r="E186">
        <v>1</v>
      </c>
      <c r="F186">
        <v>5</v>
      </c>
      <c r="G186">
        <v>4</v>
      </c>
      <c r="H186" s="487" t="s">
        <v>153</v>
      </c>
    </row>
    <row r="187" spans="4:8">
      <c r="F187">
        <v>6</v>
      </c>
      <c r="G187">
        <v>4</v>
      </c>
      <c r="H187" s="487" t="s">
        <v>28</v>
      </c>
    </row>
    <row r="188" spans="4:8">
      <c r="E188">
        <v>1</v>
      </c>
      <c r="F188">
        <v>6</v>
      </c>
      <c r="G188">
        <v>4</v>
      </c>
      <c r="H188" s="487" t="s">
        <v>154</v>
      </c>
    </row>
    <row r="189" spans="4:8">
      <c r="D189">
        <v>48011</v>
      </c>
      <c r="E189">
        <v>1</v>
      </c>
      <c r="F189">
        <v>6</v>
      </c>
      <c r="G189">
        <v>4</v>
      </c>
      <c r="H189" s="487" t="s">
        <v>155</v>
      </c>
    </row>
    <row r="190" spans="4:8">
      <c r="D190">
        <v>48012</v>
      </c>
      <c r="E190">
        <v>1</v>
      </c>
      <c r="F190">
        <v>6</v>
      </c>
      <c r="G190">
        <v>4</v>
      </c>
      <c r="H190" s="487" t="s">
        <v>156</v>
      </c>
    </row>
    <row r="191" spans="4:8">
      <c r="D191">
        <v>48013</v>
      </c>
      <c r="E191">
        <v>1</v>
      </c>
      <c r="F191">
        <v>6</v>
      </c>
      <c r="G191">
        <v>4</v>
      </c>
      <c r="H191" s="487" t="s">
        <v>157</v>
      </c>
    </row>
    <row r="192" spans="4:8">
      <c r="D192">
        <v>48014</v>
      </c>
      <c r="E192">
        <v>1</v>
      </c>
      <c r="F192">
        <v>6</v>
      </c>
      <c r="G192">
        <v>4</v>
      </c>
      <c r="H192" s="487" t="s">
        <v>158</v>
      </c>
    </row>
    <row r="193" spans="4:8">
      <c r="D193">
        <v>48015</v>
      </c>
      <c r="E193">
        <v>1</v>
      </c>
      <c r="F193">
        <v>6</v>
      </c>
      <c r="G193">
        <v>4</v>
      </c>
      <c r="H193" s="487" t="s">
        <v>1331</v>
      </c>
    </row>
    <row r="194" spans="4:8">
      <c r="D194">
        <v>48101</v>
      </c>
      <c r="E194">
        <v>2</v>
      </c>
      <c r="F194">
        <v>6</v>
      </c>
      <c r="G194">
        <v>4</v>
      </c>
      <c r="H194" s="487" t="s">
        <v>1536</v>
      </c>
    </row>
    <row r="195" spans="4:8">
      <c r="D195">
        <v>48102</v>
      </c>
      <c r="E195">
        <v>2</v>
      </c>
      <c r="F195">
        <v>6</v>
      </c>
      <c r="G195">
        <v>4</v>
      </c>
      <c r="H195" s="487" t="s">
        <v>1537</v>
      </c>
    </row>
    <row r="196" spans="4:8">
      <c r="E196">
        <v>3</v>
      </c>
      <c r="F196">
        <v>6</v>
      </c>
      <c r="G196">
        <v>4</v>
      </c>
      <c r="H196" s="487" t="s">
        <v>159</v>
      </c>
    </row>
    <row r="197" spans="4:8">
      <c r="D197">
        <v>48501</v>
      </c>
      <c r="E197">
        <v>3</v>
      </c>
      <c r="F197">
        <v>6</v>
      </c>
      <c r="G197">
        <v>4</v>
      </c>
      <c r="H197" s="487" t="s">
        <v>159</v>
      </c>
    </row>
    <row r="198" spans="4:8">
      <c r="F198">
        <v>7</v>
      </c>
      <c r="G198">
        <v>4</v>
      </c>
      <c r="H198" s="487" t="s">
        <v>1332</v>
      </c>
    </row>
    <row r="199" spans="4:8">
      <c r="E199">
        <v>1</v>
      </c>
      <c r="F199">
        <v>7</v>
      </c>
      <c r="G199">
        <v>4</v>
      </c>
      <c r="H199" s="487" t="s">
        <v>160</v>
      </c>
    </row>
    <row r="200" spans="4:8">
      <c r="D200">
        <v>49011</v>
      </c>
      <c r="E200">
        <v>1</v>
      </c>
      <c r="F200">
        <v>7</v>
      </c>
      <c r="G200">
        <v>4</v>
      </c>
      <c r="H200" s="487" t="s">
        <v>163</v>
      </c>
    </row>
    <row r="201" spans="4:8">
      <c r="D201">
        <v>49021</v>
      </c>
      <c r="E201">
        <v>1</v>
      </c>
      <c r="F201">
        <v>7</v>
      </c>
      <c r="G201">
        <v>4</v>
      </c>
      <c r="H201" s="487" t="s">
        <v>161</v>
      </c>
    </row>
    <row r="202" spans="4:8">
      <c r="D202">
        <v>49031</v>
      </c>
      <c r="E202">
        <v>1</v>
      </c>
      <c r="F202">
        <v>7</v>
      </c>
      <c r="G202">
        <v>4</v>
      </c>
      <c r="H202" s="487" t="s">
        <v>164</v>
      </c>
    </row>
    <row r="203" spans="4:8">
      <c r="D203">
        <v>49051</v>
      </c>
      <c r="E203">
        <v>1</v>
      </c>
      <c r="F203">
        <v>7</v>
      </c>
      <c r="G203">
        <v>4</v>
      </c>
      <c r="H203" s="487" t="s">
        <v>165</v>
      </c>
    </row>
    <row r="204" spans="4:8">
      <c r="D204">
        <v>49052</v>
      </c>
      <c r="E204">
        <v>1</v>
      </c>
      <c r="F204">
        <v>7</v>
      </c>
      <c r="G204">
        <v>4</v>
      </c>
      <c r="H204" s="487" t="s">
        <v>166</v>
      </c>
    </row>
    <row r="205" spans="4:8">
      <c r="D205">
        <v>49061</v>
      </c>
      <c r="E205">
        <v>1</v>
      </c>
      <c r="F205">
        <v>7</v>
      </c>
      <c r="G205">
        <v>4</v>
      </c>
      <c r="H205" s="487" t="s">
        <v>162</v>
      </c>
    </row>
    <row r="206" spans="4:8">
      <c r="E206">
        <v>2</v>
      </c>
      <c r="F206">
        <v>7</v>
      </c>
      <c r="G206">
        <v>4</v>
      </c>
      <c r="H206" s="487" t="s">
        <v>1333</v>
      </c>
    </row>
    <row r="207" spans="4:8">
      <c r="D207">
        <v>31012</v>
      </c>
      <c r="E207">
        <v>2</v>
      </c>
      <c r="F207">
        <v>7</v>
      </c>
      <c r="G207">
        <v>4</v>
      </c>
      <c r="H207" s="487" t="s">
        <v>167</v>
      </c>
    </row>
    <row r="208" spans="4:8">
      <c r="D208">
        <v>49042</v>
      </c>
      <c r="E208">
        <v>2</v>
      </c>
      <c r="F208">
        <v>7</v>
      </c>
      <c r="G208">
        <v>4</v>
      </c>
      <c r="H208" s="487" t="s">
        <v>1447</v>
      </c>
    </row>
    <row r="209" spans="4:8">
      <c r="D209">
        <v>49062</v>
      </c>
      <c r="E209">
        <v>2</v>
      </c>
      <c r="F209">
        <v>7</v>
      </c>
      <c r="G209">
        <v>4</v>
      </c>
      <c r="H209" s="487" t="s">
        <v>1447</v>
      </c>
    </row>
    <row r="210" spans="4:8">
      <c r="D210">
        <v>49901</v>
      </c>
      <c r="E210">
        <v>2</v>
      </c>
      <c r="F210">
        <v>7</v>
      </c>
      <c r="G210">
        <v>4</v>
      </c>
      <c r="H210" s="487" t="s">
        <v>168</v>
      </c>
    </row>
    <row r="211" spans="4:8">
      <c r="D211">
        <v>49902</v>
      </c>
      <c r="E211">
        <v>2</v>
      </c>
      <c r="F211">
        <v>7</v>
      </c>
      <c r="G211">
        <v>4</v>
      </c>
      <c r="H211" s="487" t="s">
        <v>169</v>
      </c>
    </row>
    <row r="212" spans="4:8">
      <c r="D212">
        <v>49903</v>
      </c>
      <c r="E212">
        <v>2</v>
      </c>
      <c r="F212">
        <v>7</v>
      </c>
      <c r="G212">
        <v>4</v>
      </c>
      <c r="H212" s="487" t="s">
        <v>170</v>
      </c>
    </row>
    <row r="213" spans="4:8">
      <c r="D213">
        <v>49905</v>
      </c>
      <c r="E213">
        <v>2</v>
      </c>
      <c r="F213">
        <v>7</v>
      </c>
      <c r="G213">
        <v>4</v>
      </c>
      <c r="H213" s="487" t="s">
        <v>724</v>
      </c>
    </row>
    <row r="214" spans="4:8">
      <c r="D214">
        <v>49906</v>
      </c>
      <c r="E214">
        <v>2</v>
      </c>
      <c r="F214">
        <v>7</v>
      </c>
      <c r="G214">
        <v>4</v>
      </c>
      <c r="H214" s="487" t="s">
        <v>1448</v>
      </c>
    </row>
    <row r="215" spans="4:8">
      <c r="D215">
        <v>49907</v>
      </c>
      <c r="E215">
        <v>2</v>
      </c>
      <c r="F215">
        <v>7</v>
      </c>
      <c r="G215">
        <v>4</v>
      </c>
      <c r="H215" s="487" t="s">
        <v>1449</v>
      </c>
    </row>
    <row r="216" spans="4:8">
      <c r="D216">
        <v>49908</v>
      </c>
      <c r="E216">
        <v>2</v>
      </c>
      <c r="F216">
        <v>7</v>
      </c>
      <c r="G216">
        <v>4</v>
      </c>
      <c r="H216" s="487" t="s">
        <v>1450</v>
      </c>
    </row>
    <row r="217" spans="4:8">
      <c r="D217">
        <v>49999</v>
      </c>
      <c r="E217">
        <v>2</v>
      </c>
      <c r="F217">
        <v>7</v>
      </c>
      <c r="G217">
        <v>4</v>
      </c>
      <c r="H217" s="487" t="s">
        <v>171</v>
      </c>
    </row>
    <row r="219" spans="4:8">
      <c r="D219" t="s">
        <v>172</v>
      </c>
      <c r="H219" s="487" t="s">
        <v>200</v>
      </c>
    </row>
    <row r="220" spans="4:8">
      <c r="D220" t="s">
        <v>772</v>
      </c>
    </row>
    <row r="221" spans="4:8">
      <c r="D221" t="s">
        <v>173</v>
      </c>
      <c r="E221" t="s">
        <v>174</v>
      </c>
      <c r="F221" t="s">
        <v>175</v>
      </c>
      <c r="G221" t="s">
        <v>176</v>
      </c>
    </row>
    <row r="222" spans="4:8">
      <c r="D222" t="s">
        <v>1050</v>
      </c>
      <c r="E222" t="s">
        <v>1328</v>
      </c>
      <c r="F222" t="s">
        <v>1329</v>
      </c>
      <c r="G222" t="s">
        <v>1330</v>
      </c>
    </row>
    <row r="223" spans="4:8">
      <c r="D223">
        <v>0</v>
      </c>
      <c r="E223">
        <v>0</v>
      </c>
      <c r="F223">
        <v>1</v>
      </c>
      <c r="G223">
        <v>6</v>
      </c>
      <c r="H223" s="487" t="s">
        <v>313</v>
      </c>
    </row>
    <row r="224" spans="4:8">
      <c r="D224">
        <v>0</v>
      </c>
      <c r="E224">
        <v>1</v>
      </c>
      <c r="F224">
        <v>1</v>
      </c>
      <c r="G224">
        <v>6</v>
      </c>
      <c r="H224" s="487" t="s">
        <v>314</v>
      </c>
    </row>
    <row r="225" spans="4:8">
      <c r="D225">
        <v>60011</v>
      </c>
      <c r="E225">
        <v>1</v>
      </c>
      <c r="F225">
        <v>1</v>
      </c>
      <c r="G225">
        <v>6</v>
      </c>
      <c r="H225" s="487" t="s">
        <v>315</v>
      </c>
    </row>
    <row r="226" spans="4:8">
      <c r="D226">
        <v>60021</v>
      </c>
      <c r="E226">
        <v>1</v>
      </c>
      <c r="F226">
        <v>1</v>
      </c>
      <c r="G226">
        <v>6</v>
      </c>
      <c r="H226" s="487" t="s">
        <v>316</v>
      </c>
    </row>
    <row r="227" spans="4:8">
      <c r="D227">
        <v>61011</v>
      </c>
      <c r="E227">
        <v>1</v>
      </c>
      <c r="F227">
        <v>1</v>
      </c>
      <c r="G227">
        <v>6</v>
      </c>
      <c r="H227" s="487" t="s">
        <v>639</v>
      </c>
    </row>
    <row r="228" spans="4:8">
      <c r="D228">
        <v>61012</v>
      </c>
      <c r="E228">
        <v>1</v>
      </c>
      <c r="F228">
        <v>1</v>
      </c>
      <c r="G228">
        <v>6</v>
      </c>
      <c r="H228" s="487" t="s">
        <v>640</v>
      </c>
    </row>
    <row r="229" spans="4:8">
      <c r="D229">
        <v>61013</v>
      </c>
      <c r="E229">
        <v>1</v>
      </c>
      <c r="F229">
        <v>1</v>
      </c>
      <c r="G229">
        <v>6</v>
      </c>
      <c r="H229" s="487" t="s">
        <v>1451</v>
      </c>
    </row>
    <row r="230" spans="4:8">
      <c r="D230">
        <v>61014</v>
      </c>
      <c r="E230">
        <v>1</v>
      </c>
      <c r="F230">
        <v>1</v>
      </c>
      <c r="G230">
        <v>6</v>
      </c>
      <c r="H230" s="487" t="s">
        <v>1452</v>
      </c>
    </row>
    <row r="231" spans="4:8">
      <c r="D231">
        <v>61015</v>
      </c>
      <c r="E231">
        <v>1</v>
      </c>
      <c r="F231">
        <v>1</v>
      </c>
      <c r="G231">
        <v>6</v>
      </c>
      <c r="H231" s="487" t="s">
        <v>1453</v>
      </c>
    </row>
    <row r="232" spans="4:8">
      <c r="D232">
        <v>61016</v>
      </c>
      <c r="E232">
        <v>1</v>
      </c>
      <c r="F232">
        <v>1</v>
      </c>
      <c r="G232">
        <v>6</v>
      </c>
      <c r="H232" s="487" t="s">
        <v>1454</v>
      </c>
    </row>
    <row r="233" spans="4:8">
      <c r="D233">
        <v>61017</v>
      </c>
      <c r="E233">
        <v>1</v>
      </c>
      <c r="F233">
        <v>1</v>
      </c>
      <c r="G233">
        <v>6</v>
      </c>
      <c r="H233" s="487" t="s">
        <v>1455</v>
      </c>
    </row>
    <row r="234" spans="4:8">
      <c r="D234">
        <v>61021</v>
      </c>
      <c r="E234">
        <v>1</v>
      </c>
      <c r="F234">
        <v>1</v>
      </c>
      <c r="G234">
        <v>6</v>
      </c>
      <c r="H234" s="487" t="s">
        <v>1456</v>
      </c>
    </row>
    <row r="235" spans="4:8">
      <c r="D235">
        <v>61022</v>
      </c>
      <c r="E235">
        <v>1</v>
      </c>
      <c r="F235">
        <v>1</v>
      </c>
      <c r="G235">
        <v>6</v>
      </c>
      <c r="H235" s="487" t="s">
        <v>1457</v>
      </c>
    </row>
    <row r="236" spans="4:8">
      <c r="D236">
        <v>61031</v>
      </c>
      <c r="E236">
        <v>1</v>
      </c>
      <c r="F236">
        <v>1</v>
      </c>
      <c r="G236">
        <v>6</v>
      </c>
      <c r="H236" s="487" t="s">
        <v>317</v>
      </c>
    </row>
    <row r="237" spans="4:8">
      <c r="D237">
        <v>61032</v>
      </c>
      <c r="E237">
        <v>1</v>
      </c>
      <c r="F237">
        <v>1</v>
      </c>
      <c r="G237">
        <v>6</v>
      </c>
      <c r="H237" s="487" t="s">
        <v>1458</v>
      </c>
    </row>
    <row r="238" spans="4:8">
      <c r="D238">
        <v>61033</v>
      </c>
      <c r="E238">
        <v>1</v>
      </c>
      <c r="F238">
        <v>1</v>
      </c>
      <c r="G238">
        <v>6</v>
      </c>
      <c r="H238" s="487" t="s">
        <v>1459</v>
      </c>
    </row>
    <row r="239" spans="4:8">
      <c r="D239">
        <v>61034</v>
      </c>
      <c r="E239">
        <v>1</v>
      </c>
      <c r="F239">
        <v>1</v>
      </c>
      <c r="G239">
        <v>6</v>
      </c>
      <c r="H239" s="487" t="s">
        <v>1334</v>
      </c>
    </row>
    <row r="240" spans="4:8">
      <c r="D240">
        <v>61035</v>
      </c>
      <c r="E240">
        <v>1</v>
      </c>
      <c r="F240">
        <v>1</v>
      </c>
      <c r="G240">
        <v>6</v>
      </c>
      <c r="H240" s="487" t="s">
        <v>1460</v>
      </c>
    </row>
    <row r="241" spans="4:8">
      <c r="D241">
        <v>61036</v>
      </c>
      <c r="E241">
        <v>1</v>
      </c>
      <c r="F241">
        <v>1</v>
      </c>
      <c r="G241">
        <v>6</v>
      </c>
      <c r="H241" s="487" t="s">
        <v>642</v>
      </c>
    </row>
    <row r="242" spans="4:8">
      <c r="D242">
        <v>61038</v>
      </c>
      <c r="E242">
        <v>1</v>
      </c>
      <c r="F242">
        <v>1</v>
      </c>
      <c r="G242">
        <v>6</v>
      </c>
      <c r="H242" s="487" t="s">
        <v>643</v>
      </c>
    </row>
    <row r="243" spans="4:8">
      <c r="D243">
        <v>61039</v>
      </c>
      <c r="E243">
        <v>1</v>
      </c>
      <c r="F243">
        <v>1</v>
      </c>
      <c r="G243">
        <v>6</v>
      </c>
      <c r="H243" s="487" t="s">
        <v>608</v>
      </c>
    </row>
    <row r="244" spans="4:8">
      <c r="D244">
        <v>61044</v>
      </c>
      <c r="E244">
        <v>1</v>
      </c>
      <c r="F244">
        <v>1</v>
      </c>
      <c r="G244">
        <v>6</v>
      </c>
      <c r="H244" s="487" t="s">
        <v>480</v>
      </c>
    </row>
    <row r="245" spans="4:8">
      <c r="D245">
        <v>61045</v>
      </c>
      <c r="E245">
        <v>1</v>
      </c>
      <c r="F245">
        <v>1</v>
      </c>
      <c r="G245">
        <v>6</v>
      </c>
      <c r="H245" s="487" t="s">
        <v>1461</v>
      </c>
    </row>
    <row r="246" spans="4:8">
      <c r="D246">
        <v>61991</v>
      </c>
      <c r="E246">
        <v>1</v>
      </c>
      <c r="F246">
        <v>1</v>
      </c>
      <c r="G246">
        <v>6</v>
      </c>
      <c r="H246" s="487" t="s">
        <v>644</v>
      </c>
    </row>
    <row r="247" spans="4:8">
      <c r="D247">
        <v>0</v>
      </c>
      <c r="E247">
        <v>2</v>
      </c>
      <c r="F247">
        <v>1</v>
      </c>
      <c r="G247">
        <v>6</v>
      </c>
      <c r="H247" s="487" t="s">
        <v>319</v>
      </c>
    </row>
    <row r="248" spans="4:8">
      <c r="D248">
        <v>60011</v>
      </c>
      <c r="E248">
        <v>2</v>
      </c>
      <c r="F248">
        <v>1</v>
      </c>
      <c r="G248">
        <v>6</v>
      </c>
      <c r="H248" s="487" t="s">
        <v>315</v>
      </c>
    </row>
    <row r="249" spans="4:8">
      <c r="D249">
        <v>60021</v>
      </c>
      <c r="E249">
        <v>2</v>
      </c>
      <c r="F249">
        <v>1</v>
      </c>
      <c r="G249">
        <v>6</v>
      </c>
      <c r="H249" s="487" t="s">
        <v>316</v>
      </c>
    </row>
    <row r="250" spans="4:8">
      <c r="D250">
        <v>61011</v>
      </c>
      <c r="E250">
        <v>2</v>
      </c>
      <c r="F250">
        <v>1</v>
      </c>
      <c r="G250">
        <v>6</v>
      </c>
      <c r="H250" s="487" t="s">
        <v>639</v>
      </c>
    </row>
    <row r="251" spans="4:8">
      <c r="D251">
        <v>61013</v>
      </c>
      <c r="E251">
        <v>2</v>
      </c>
      <c r="F251">
        <v>1</v>
      </c>
      <c r="G251">
        <v>6</v>
      </c>
      <c r="H251" s="487" t="s">
        <v>1451</v>
      </c>
    </row>
    <row r="252" spans="4:8">
      <c r="D252">
        <v>61016</v>
      </c>
      <c r="E252">
        <v>2</v>
      </c>
      <c r="F252">
        <v>1</v>
      </c>
      <c r="G252">
        <v>6</v>
      </c>
      <c r="H252" s="487" t="s">
        <v>1454</v>
      </c>
    </row>
    <row r="253" spans="4:8">
      <c r="D253">
        <v>61017</v>
      </c>
      <c r="E253">
        <v>2</v>
      </c>
      <c r="F253">
        <v>1</v>
      </c>
      <c r="G253">
        <v>6</v>
      </c>
      <c r="H253" s="487" t="s">
        <v>1455</v>
      </c>
    </row>
    <row r="254" spans="4:8">
      <c r="D254">
        <v>61021</v>
      </c>
      <c r="E254">
        <v>2</v>
      </c>
      <c r="F254">
        <v>1</v>
      </c>
      <c r="G254">
        <v>6</v>
      </c>
      <c r="H254" s="487" t="s">
        <v>1456</v>
      </c>
    </row>
    <row r="255" spans="4:8">
      <c r="D255">
        <v>61022</v>
      </c>
      <c r="E255">
        <v>2</v>
      </c>
      <c r="F255">
        <v>1</v>
      </c>
      <c r="G255">
        <v>6</v>
      </c>
      <c r="H255" s="487" t="s">
        <v>1457</v>
      </c>
    </row>
    <row r="256" spans="4:8">
      <c r="D256">
        <v>61031</v>
      </c>
      <c r="E256">
        <v>2</v>
      </c>
      <c r="F256">
        <v>1</v>
      </c>
      <c r="G256">
        <v>6</v>
      </c>
      <c r="H256" s="487" t="s">
        <v>317</v>
      </c>
    </row>
    <row r="257" spans="4:8">
      <c r="D257">
        <v>61034</v>
      </c>
      <c r="E257">
        <v>2</v>
      </c>
      <c r="F257">
        <v>1</v>
      </c>
      <c r="G257">
        <v>6</v>
      </c>
      <c r="H257" s="487" t="s">
        <v>1334</v>
      </c>
    </row>
    <row r="258" spans="4:8">
      <c r="D258">
        <v>61035</v>
      </c>
      <c r="E258">
        <v>2</v>
      </c>
      <c r="F258">
        <v>1</v>
      </c>
      <c r="G258">
        <v>6</v>
      </c>
      <c r="H258" s="487" t="s">
        <v>1460</v>
      </c>
    </row>
    <row r="259" spans="4:8">
      <c r="D259">
        <v>61036</v>
      </c>
      <c r="E259">
        <v>2</v>
      </c>
      <c r="F259">
        <v>1</v>
      </c>
      <c r="G259">
        <v>6</v>
      </c>
      <c r="H259" s="487" t="s">
        <v>1462</v>
      </c>
    </row>
    <row r="260" spans="4:8">
      <c r="D260">
        <v>64021</v>
      </c>
      <c r="E260">
        <v>2</v>
      </c>
      <c r="F260">
        <v>1</v>
      </c>
      <c r="G260">
        <v>6</v>
      </c>
      <c r="H260" s="487" t="s">
        <v>330</v>
      </c>
    </row>
    <row r="261" spans="4:8">
      <c r="D261">
        <v>61041</v>
      </c>
      <c r="E261">
        <v>2</v>
      </c>
      <c r="F261">
        <v>1</v>
      </c>
      <c r="G261">
        <v>6</v>
      </c>
      <c r="H261" s="487" t="s">
        <v>1538</v>
      </c>
    </row>
    <row r="262" spans="4:8">
      <c r="D262">
        <v>61042</v>
      </c>
      <c r="E262">
        <v>2</v>
      </c>
      <c r="F262">
        <v>1</v>
      </c>
      <c r="G262">
        <v>6</v>
      </c>
      <c r="H262" s="487" t="s">
        <v>1539</v>
      </c>
    </row>
    <row r="263" spans="4:8">
      <c r="D263">
        <v>61043</v>
      </c>
      <c r="E263">
        <v>2</v>
      </c>
      <c r="F263">
        <v>1</v>
      </c>
      <c r="G263">
        <v>6</v>
      </c>
      <c r="H263" s="487" t="s">
        <v>645</v>
      </c>
    </row>
    <row r="264" spans="4:8">
      <c r="D264">
        <v>61991</v>
      </c>
      <c r="E264">
        <v>2</v>
      </c>
      <c r="F264">
        <v>1</v>
      </c>
      <c r="G264">
        <v>6</v>
      </c>
      <c r="H264" s="487" t="s">
        <v>644</v>
      </c>
    </row>
    <row r="265" spans="4:8">
      <c r="D265">
        <v>0</v>
      </c>
      <c r="E265">
        <v>3</v>
      </c>
      <c r="F265">
        <v>1</v>
      </c>
      <c r="G265">
        <v>6</v>
      </c>
      <c r="H265" s="487" t="s">
        <v>321</v>
      </c>
    </row>
    <row r="266" spans="4:8">
      <c r="D266">
        <v>60011</v>
      </c>
      <c r="E266">
        <v>3</v>
      </c>
      <c r="F266">
        <v>1</v>
      </c>
      <c r="G266">
        <v>6</v>
      </c>
      <c r="H266" s="487" t="s">
        <v>315</v>
      </c>
    </row>
    <row r="267" spans="4:8">
      <c r="D267">
        <v>60021</v>
      </c>
      <c r="E267">
        <v>3</v>
      </c>
      <c r="F267">
        <v>1</v>
      </c>
      <c r="G267">
        <v>6</v>
      </c>
      <c r="H267" s="487" t="s">
        <v>316</v>
      </c>
    </row>
    <row r="268" spans="4:8">
      <c r="D268">
        <v>61011</v>
      </c>
      <c r="E268">
        <v>3</v>
      </c>
      <c r="F268">
        <v>1</v>
      </c>
      <c r="G268">
        <v>6</v>
      </c>
      <c r="H268" s="487" t="s">
        <v>639</v>
      </c>
    </row>
    <row r="269" spans="4:8">
      <c r="D269">
        <v>61013</v>
      </c>
      <c r="E269">
        <v>3</v>
      </c>
      <c r="F269">
        <v>1</v>
      </c>
      <c r="G269">
        <v>6</v>
      </c>
      <c r="H269" s="487" t="s">
        <v>1451</v>
      </c>
    </row>
    <row r="270" spans="4:8">
      <c r="D270">
        <v>61021</v>
      </c>
      <c r="E270">
        <v>3</v>
      </c>
      <c r="F270">
        <v>1</v>
      </c>
      <c r="G270">
        <v>6</v>
      </c>
      <c r="H270" s="487" t="s">
        <v>1456</v>
      </c>
    </row>
    <row r="271" spans="4:8">
      <c r="D271">
        <v>61031</v>
      </c>
      <c r="E271">
        <v>3</v>
      </c>
      <c r="F271">
        <v>1</v>
      </c>
      <c r="G271">
        <v>6</v>
      </c>
      <c r="H271" s="487" t="s">
        <v>317</v>
      </c>
    </row>
    <row r="272" spans="4:8">
      <c r="D272">
        <v>61991</v>
      </c>
      <c r="E272">
        <v>3</v>
      </c>
      <c r="F272">
        <v>1</v>
      </c>
      <c r="G272">
        <v>6</v>
      </c>
      <c r="H272" s="487" t="s">
        <v>644</v>
      </c>
    </row>
    <row r="273" spans="4:8">
      <c r="D273">
        <v>0</v>
      </c>
      <c r="E273">
        <v>4</v>
      </c>
      <c r="F273">
        <v>1</v>
      </c>
      <c r="G273">
        <v>6</v>
      </c>
      <c r="H273" s="487" t="s">
        <v>322</v>
      </c>
    </row>
    <row r="274" spans="4:8">
      <c r="D274">
        <v>60011</v>
      </c>
      <c r="E274">
        <v>4</v>
      </c>
      <c r="F274">
        <v>1</v>
      </c>
      <c r="G274">
        <v>6</v>
      </c>
      <c r="H274" s="487" t="s">
        <v>315</v>
      </c>
    </row>
    <row r="275" spans="4:8">
      <c r="D275">
        <v>60021</v>
      </c>
      <c r="E275">
        <v>4</v>
      </c>
      <c r="F275">
        <v>1</v>
      </c>
      <c r="G275">
        <v>6</v>
      </c>
      <c r="H275" s="487" t="s">
        <v>316</v>
      </c>
    </row>
    <row r="276" spans="4:8">
      <c r="D276">
        <v>61011</v>
      </c>
      <c r="E276">
        <v>4</v>
      </c>
      <c r="F276">
        <v>1</v>
      </c>
      <c r="G276">
        <v>6</v>
      </c>
      <c r="H276" s="487" t="s">
        <v>639</v>
      </c>
    </row>
    <row r="277" spans="4:8">
      <c r="D277">
        <v>61013</v>
      </c>
      <c r="E277">
        <v>4</v>
      </c>
      <c r="F277">
        <v>1</v>
      </c>
      <c r="G277">
        <v>6</v>
      </c>
      <c r="H277" s="487" t="s">
        <v>1451</v>
      </c>
    </row>
    <row r="278" spans="4:8">
      <c r="D278">
        <v>61021</v>
      </c>
      <c r="E278">
        <v>4</v>
      </c>
      <c r="F278">
        <v>1</v>
      </c>
      <c r="G278">
        <v>6</v>
      </c>
      <c r="H278" s="487" t="s">
        <v>1456</v>
      </c>
    </row>
    <row r="279" spans="4:8">
      <c r="D279">
        <v>61031</v>
      </c>
      <c r="E279">
        <v>4</v>
      </c>
      <c r="F279">
        <v>1</v>
      </c>
      <c r="G279">
        <v>6</v>
      </c>
      <c r="H279" s="487" t="s">
        <v>317</v>
      </c>
    </row>
    <row r="280" spans="4:8">
      <c r="D280">
        <v>61991</v>
      </c>
      <c r="E280">
        <v>4</v>
      </c>
      <c r="F280">
        <v>1</v>
      </c>
      <c r="G280">
        <v>6</v>
      </c>
      <c r="H280" s="487" t="s">
        <v>1463</v>
      </c>
    </row>
    <row r="281" spans="4:8">
      <c r="D281">
        <v>0</v>
      </c>
      <c r="E281">
        <v>5</v>
      </c>
      <c r="F281">
        <v>1</v>
      </c>
      <c r="G281">
        <v>6</v>
      </c>
      <c r="H281" s="487" t="s">
        <v>323</v>
      </c>
    </row>
    <row r="282" spans="4:8">
      <c r="D282">
        <v>62011</v>
      </c>
      <c r="E282">
        <v>5</v>
      </c>
      <c r="F282">
        <v>1</v>
      </c>
      <c r="G282">
        <v>6</v>
      </c>
      <c r="H282" s="487" t="s">
        <v>646</v>
      </c>
    </row>
    <row r="283" spans="4:8">
      <c r="D283">
        <v>62014</v>
      </c>
      <c r="E283">
        <v>5</v>
      </c>
      <c r="F283">
        <v>1</v>
      </c>
      <c r="G283">
        <v>6</v>
      </c>
      <c r="H283" s="487" t="s">
        <v>609</v>
      </c>
    </row>
    <row r="284" spans="4:8">
      <c r="D284">
        <v>62024</v>
      </c>
      <c r="E284">
        <v>5</v>
      </c>
      <c r="F284">
        <v>1</v>
      </c>
      <c r="G284">
        <v>6</v>
      </c>
      <c r="H284" s="487" t="s">
        <v>647</v>
      </c>
    </row>
    <row r="285" spans="4:8">
      <c r="D285">
        <v>74021</v>
      </c>
      <c r="E285">
        <v>5</v>
      </c>
      <c r="F285">
        <v>1</v>
      </c>
      <c r="G285">
        <v>6</v>
      </c>
      <c r="H285" s="487" t="s">
        <v>326</v>
      </c>
    </row>
    <row r="286" spans="4:8">
      <c r="D286">
        <v>74022</v>
      </c>
      <c r="E286">
        <v>5</v>
      </c>
      <c r="F286">
        <v>1</v>
      </c>
      <c r="G286">
        <v>6</v>
      </c>
      <c r="H286" s="487" t="s">
        <v>610</v>
      </c>
    </row>
    <row r="287" spans="4:8">
      <c r="D287">
        <v>0</v>
      </c>
      <c r="E287">
        <v>6</v>
      </c>
      <c r="F287">
        <v>1</v>
      </c>
      <c r="G287">
        <v>6</v>
      </c>
      <c r="H287" s="487" t="s">
        <v>328</v>
      </c>
    </row>
    <row r="288" spans="4:8">
      <c r="D288">
        <v>61051</v>
      </c>
      <c r="E288">
        <v>6</v>
      </c>
      <c r="F288">
        <v>1</v>
      </c>
      <c r="G288">
        <v>6</v>
      </c>
      <c r="H288" s="487" t="s">
        <v>324</v>
      </c>
    </row>
    <row r="289" spans="4:8">
      <c r="D289">
        <v>61052</v>
      </c>
      <c r="E289">
        <v>6</v>
      </c>
      <c r="F289">
        <v>1</v>
      </c>
      <c r="G289">
        <v>6</v>
      </c>
      <c r="H289" s="487" t="s">
        <v>648</v>
      </c>
    </row>
    <row r="290" spans="4:8">
      <c r="D290">
        <v>61059</v>
      </c>
      <c r="E290">
        <v>6</v>
      </c>
      <c r="F290">
        <v>1</v>
      </c>
      <c r="G290">
        <v>6</v>
      </c>
      <c r="H290" s="487" t="s">
        <v>329</v>
      </c>
    </row>
    <row r="291" spans="4:8">
      <c r="D291">
        <v>61992</v>
      </c>
      <c r="E291">
        <v>6</v>
      </c>
      <c r="F291">
        <v>1</v>
      </c>
      <c r="G291">
        <v>6</v>
      </c>
      <c r="H291" s="487" t="s">
        <v>649</v>
      </c>
    </row>
    <row r="292" spans="4:8">
      <c r="D292">
        <v>62011</v>
      </c>
      <c r="E292">
        <v>6</v>
      </c>
      <c r="F292">
        <v>1</v>
      </c>
      <c r="G292">
        <v>6</v>
      </c>
      <c r="H292" s="487" t="s">
        <v>646</v>
      </c>
    </row>
    <row r="293" spans="4:8">
      <c r="D293">
        <v>62014</v>
      </c>
      <c r="E293">
        <v>6</v>
      </c>
      <c r="F293">
        <v>1</v>
      </c>
      <c r="G293">
        <v>6</v>
      </c>
      <c r="H293" s="487" t="s">
        <v>609</v>
      </c>
    </row>
    <row r="294" spans="4:8">
      <c r="D294">
        <v>62024</v>
      </c>
      <c r="E294">
        <v>6</v>
      </c>
      <c r="F294">
        <v>1</v>
      </c>
      <c r="G294">
        <v>6</v>
      </c>
      <c r="H294" s="487" t="s">
        <v>647</v>
      </c>
    </row>
    <row r="295" spans="4:8">
      <c r="D295">
        <v>64021</v>
      </c>
      <c r="E295">
        <v>6</v>
      </c>
      <c r="F295">
        <v>1</v>
      </c>
      <c r="G295">
        <v>6</v>
      </c>
      <c r="H295" s="487" t="s">
        <v>330</v>
      </c>
    </row>
    <row r="296" spans="4:8">
      <c r="D296">
        <v>64022</v>
      </c>
      <c r="E296">
        <v>6</v>
      </c>
      <c r="F296">
        <v>1</v>
      </c>
      <c r="G296">
        <v>6</v>
      </c>
      <c r="H296" s="487" t="s">
        <v>650</v>
      </c>
    </row>
    <row r="297" spans="4:8">
      <c r="D297">
        <v>74021</v>
      </c>
      <c r="E297">
        <v>6</v>
      </c>
      <c r="F297">
        <v>1</v>
      </c>
      <c r="G297">
        <v>6</v>
      </c>
      <c r="H297" s="487" t="s">
        <v>326</v>
      </c>
    </row>
    <row r="298" spans="4:8">
      <c r="D298">
        <v>74022</v>
      </c>
      <c r="E298">
        <v>6</v>
      </c>
      <c r="F298">
        <v>1</v>
      </c>
      <c r="G298">
        <v>6</v>
      </c>
      <c r="H298" s="487" t="s">
        <v>610</v>
      </c>
    </row>
    <row r="299" spans="4:8">
      <c r="D299">
        <v>0</v>
      </c>
      <c r="E299">
        <v>7</v>
      </c>
      <c r="F299">
        <v>1</v>
      </c>
      <c r="G299">
        <v>6</v>
      </c>
      <c r="H299" s="487" t="s">
        <v>332</v>
      </c>
    </row>
    <row r="300" spans="4:8">
      <c r="D300">
        <v>61018</v>
      </c>
      <c r="E300">
        <v>7</v>
      </c>
      <c r="F300">
        <v>1</v>
      </c>
      <c r="G300">
        <v>6</v>
      </c>
      <c r="H300" s="487" t="s">
        <v>1464</v>
      </c>
    </row>
    <row r="301" spans="4:8">
      <c r="D301">
        <v>63011</v>
      </c>
      <c r="E301">
        <v>7</v>
      </c>
      <c r="F301">
        <v>1</v>
      </c>
      <c r="G301">
        <v>6</v>
      </c>
      <c r="H301" s="487" t="s">
        <v>651</v>
      </c>
    </row>
    <row r="302" spans="4:8">
      <c r="D302">
        <v>63012</v>
      </c>
      <c r="E302">
        <v>7</v>
      </c>
      <c r="F302">
        <v>1</v>
      </c>
      <c r="G302">
        <v>6</v>
      </c>
      <c r="H302" s="487" t="s">
        <v>333</v>
      </c>
    </row>
    <row r="303" spans="4:8">
      <c r="D303">
        <v>63013</v>
      </c>
      <c r="E303">
        <v>7</v>
      </c>
      <c r="F303">
        <v>1</v>
      </c>
      <c r="G303">
        <v>6</v>
      </c>
      <c r="H303" s="487" t="s">
        <v>334</v>
      </c>
    </row>
    <row r="304" spans="4:8">
      <c r="D304">
        <v>63014</v>
      </c>
      <c r="E304">
        <v>7</v>
      </c>
      <c r="F304">
        <v>1</v>
      </c>
      <c r="G304">
        <v>6</v>
      </c>
      <c r="H304" s="487" t="s">
        <v>1540</v>
      </c>
    </row>
    <row r="305" spans="4:8">
      <c r="D305">
        <v>63015</v>
      </c>
      <c r="E305">
        <v>7</v>
      </c>
      <c r="F305">
        <v>1</v>
      </c>
      <c r="G305">
        <v>6</v>
      </c>
      <c r="H305" s="487" t="s">
        <v>611</v>
      </c>
    </row>
    <row r="306" spans="4:8">
      <c r="D306">
        <v>63016</v>
      </c>
      <c r="E306">
        <v>7</v>
      </c>
      <c r="F306">
        <v>1</v>
      </c>
      <c r="G306">
        <v>6</v>
      </c>
      <c r="H306" s="487" t="s">
        <v>1465</v>
      </c>
    </row>
    <row r="307" spans="4:8">
      <c r="D307">
        <v>75031</v>
      </c>
      <c r="E307">
        <v>7</v>
      </c>
      <c r="F307">
        <v>1</v>
      </c>
      <c r="G307">
        <v>6</v>
      </c>
      <c r="H307" s="487" t="s">
        <v>336</v>
      </c>
    </row>
    <row r="308" spans="4:8">
      <c r="D308">
        <v>75033</v>
      </c>
      <c r="E308">
        <v>7</v>
      </c>
      <c r="F308">
        <v>1</v>
      </c>
      <c r="G308">
        <v>6</v>
      </c>
      <c r="H308" s="487" t="s">
        <v>337</v>
      </c>
    </row>
    <row r="309" spans="4:8">
      <c r="D309">
        <v>0</v>
      </c>
      <c r="E309">
        <v>8</v>
      </c>
      <c r="F309">
        <v>1</v>
      </c>
      <c r="G309">
        <v>6</v>
      </c>
      <c r="H309" s="487" t="s">
        <v>1335</v>
      </c>
    </row>
    <row r="310" spans="4:8">
      <c r="D310">
        <v>65041</v>
      </c>
      <c r="E310">
        <v>8</v>
      </c>
      <c r="F310">
        <v>1</v>
      </c>
      <c r="G310">
        <v>6</v>
      </c>
      <c r="H310" s="487" t="s">
        <v>1466</v>
      </c>
    </row>
    <row r="311" spans="4:8">
      <c r="D311">
        <v>65042</v>
      </c>
      <c r="E311">
        <v>8</v>
      </c>
      <c r="F311">
        <v>1</v>
      </c>
      <c r="G311">
        <v>6</v>
      </c>
      <c r="H311" s="487" t="s">
        <v>338</v>
      </c>
    </row>
    <row r="312" spans="4:8">
      <c r="D312">
        <v>0</v>
      </c>
      <c r="E312">
        <v>0</v>
      </c>
      <c r="F312">
        <v>2</v>
      </c>
      <c r="G312">
        <v>6</v>
      </c>
      <c r="H312" s="487" t="s">
        <v>339</v>
      </c>
    </row>
    <row r="313" spans="4:8">
      <c r="D313">
        <v>0</v>
      </c>
      <c r="E313">
        <v>1</v>
      </c>
      <c r="F313">
        <v>2</v>
      </c>
      <c r="G313">
        <v>6</v>
      </c>
      <c r="H313" s="487" t="s">
        <v>1467</v>
      </c>
    </row>
    <row r="314" spans="4:8">
      <c r="D314">
        <v>62021</v>
      </c>
      <c r="E314">
        <v>1</v>
      </c>
      <c r="F314">
        <v>2</v>
      </c>
      <c r="G314">
        <v>6</v>
      </c>
      <c r="H314" s="487" t="s">
        <v>340</v>
      </c>
    </row>
    <row r="315" spans="4:8">
      <c r="D315">
        <v>62022</v>
      </c>
      <c r="E315">
        <v>1</v>
      </c>
      <c r="F315">
        <v>2</v>
      </c>
      <c r="G315">
        <v>6</v>
      </c>
      <c r="H315" s="487" t="s">
        <v>341</v>
      </c>
    </row>
    <row r="316" spans="4:8">
      <c r="D316">
        <v>62023</v>
      </c>
      <c r="E316">
        <v>1</v>
      </c>
      <c r="F316">
        <v>2</v>
      </c>
      <c r="G316">
        <v>6</v>
      </c>
      <c r="H316" s="487" t="s">
        <v>342</v>
      </c>
    </row>
    <row r="317" spans="4:8">
      <c r="D317">
        <v>62031</v>
      </c>
      <c r="E317">
        <v>1</v>
      </c>
      <c r="F317">
        <v>2</v>
      </c>
      <c r="G317">
        <v>6</v>
      </c>
      <c r="H317" s="487" t="s">
        <v>1468</v>
      </c>
    </row>
    <row r="318" spans="4:8">
      <c r="D318">
        <v>62041</v>
      </c>
      <c r="E318">
        <v>1</v>
      </c>
      <c r="F318">
        <v>2</v>
      </c>
      <c r="G318">
        <v>6</v>
      </c>
      <c r="H318" s="487" t="s">
        <v>1469</v>
      </c>
    </row>
    <row r="319" spans="4:8">
      <c r="D319">
        <v>62042</v>
      </c>
      <c r="E319">
        <v>1</v>
      </c>
      <c r="F319">
        <v>2</v>
      </c>
      <c r="G319">
        <v>6</v>
      </c>
      <c r="H319" s="487" t="s">
        <v>1470</v>
      </c>
    </row>
    <row r="320" spans="4:8">
      <c r="D320">
        <v>68021</v>
      </c>
      <c r="E320">
        <v>1</v>
      </c>
      <c r="F320">
        <v>2</v>
      </c>
      <c r="G320">
        <v>6</v>
      </c>
      <c r="H320" s="487" t="s">
        <v>346</v>
      </c>
    </row>
    <row r="321" spans="4:8">
      <c r="D321">
        <v>0</v>
      </c>
      <c r="E321">
        <v>2</v>
      </c>
      <c r="F321">
        <v>2</v>
      </c>
      <c r="G321">
        <v>6</v>
      </c>
      <c r="H321" s="487" t="s">
        <v>654</v>
      </c>
    </row>
    <row r="322" spans="4:8">
      <c r="D322">
        <v>66011</v>
      </c>
      <c r="E322">
        <v>2</v>
      </c>
      <c r="F322">
        <v>2</v>
      </c>
      <c r="G322">
        <v>6</v>
      </c>
      <c r="H322" s="487" t="s">
        <v>347</v>
      </c>
    </row>
    <row r="323" spans="4:8">
      <c r="D323">
        <v>66021</v>
      </c>
      <c r="E323">
        <v>2</v>
      </c>
      <c r="F323">
        <v>2</v>
      </c>
      <c r="G323">
        <v>6</v>
      </c>
      <c r="H323" s="487" t="s">
        <v>348</v>
      </c>
    </row>
    <row r="324" spans="4:8">
      <c r="D324">
        <v>66031</v>
      </c>
      <c r="E324">
        <v>2</v>
      </c>
      <c r="F324">
        <v>2</v>
      </c>
      <c r="G324">
        <v>6</v>
      </c>
      <c r="H324" s="487" t="s">
        <v>655</v>
      </c>
    </row>
    <row r="325" spans="4:8">
      <c r="D325">
        <v>66032</v>
      </c>
      <c r="E325">
        <v>2</v>
      </c>
      <c r="F325">
        <v>2</v>
      </c>
      <c r="G325">
        <v>6</v>
      </c>
      <c r="H325" s="487" t="s">
        <v>349</v>
      </c>
    </row>
    <row r="326" spans="4:8">
      <c r="D326">
        <v>66033</v>
      </c>
      <c r="E326">
        <v>2</v>
      </c>
      <c r="F326">
        <v>2</v>
      </c>
      <c r="G326">
        <v>6</v>
      </c>
      <c r="H326" s="487" t="s">
        <v>656</v>
      </c>
    </row>
    <row r="327" spans="4:8">
      <c r="D327">
        <v>66034</v>
      </c>
      <c r="E327">
        <v>2</v>
      </c>
      <c r="F327">
        <v>2</v>
      </c>
      <c r="G327">
        <v>6</v>
      </c>
      <c r="H327" s="487" t="s">
        <v>1336</v>
      </c>
    </row>
    <row r="328" spans="4:8">
      <c r="D328">
        <v>66041</v>
      </c>
      <c r="E328">
        <v>2</v>
      </c>
      <c r="F328">
        <v>2</v>
      </c>
      <c r="G328">
        <v>6</v>
      </c>
      <c r="H328" s="487" t="s">
        <v>1471</v>
      </c>
    </row>
    <row r="329" spans="4:8">
      <c r="D329">
        <v>66042</v>
      </c>
      <c r="E329">
        <v>2</v>
      </c>
      <c r="F329">
        <v>2</v>
      </c>
      <c r="G329">
        <v>6</v>
      </c>
      <c r="H329" s="487" t="s">
        <v>1472</v>
      </c>
    </row>
    <row r="330" spans="4:8">
      <c r="D330">
        <v>66043</v>
      </c>
      <c r="E330">
        <v>2</v>
      </c>
      <c r="F330">
        <v>2</v>
      </c>
      <c r="G330">
        <v>6</v>
      </c>
      <c r="H330" s="487" t="s">
        <v>1473</v>
      </c>
    </row>
    <row r="331" spans="4:8">
      <c r="D331">
        <v>66044</v>
      </c>
      <c r="E331">
        <v>2</v>
      </c>
      <c r="F331">
        <v>2</v>
      </c>
      <c r="G331">
        <v>6</v>
      </c>
      <c r="H331" s="487" t="s">
        <v>1532</v>
      </c>
    </row>
    <row r="332" spans="4:8">
      <c r="D332">
        <v>66045</v>
      </c>
      <c r="E332">
        <v>2</v>
      </c>
      <c r="F332">
        <v>2</v>
      </c>
      <c r="G332">
        <v>6</v>
      </c>
      <c r="H332" s="487" t="s">
        <v>1474</v>
      </c>
    </row>
    <row r="333" spans="4:8">
      <c r="D333">
        <v>66046</v>
      </c>
      <c r="E333">
        <v>2</v>
      </c>
      <c r="F333">
        <v>2</v>
      </c>
      <c r="G333">
        <v>6</v>
      </c>
      <c r="H333" s="487" t="s">
        <v>1475</v>
      </c>
    </row>
    <row r="334" spans="4:8">
      <c r="D334">
        <v>66047</v>
      </c>
      <c r="E334">
        <v>2</v>
      </c>
      <c r="F334">
        <v>2</v>
      </c>
      <c r="G334">
        <v>6</v>
      </c>
      <c r="H334" s="487" t="s">
        <v>1476</v>
      </c>
    </row>
    <row r="335" spans="4:8">
      <c r="D335">
        <v>66048</v>
      </c>
      <c r="E335">
        <v>2</v>
      </c>
      <c r="F335">
        <v>2</v>
      </c>
      <c r="G335">
        <v>6</v>
      </c>
      <c r="H335" s="487" t="s">
        <v>1477</v>
      </c>
    </row>
    <row r="336" spans="4:8">
      <c r="D336">
        <v>66049</v>
      </c>
      <c r="E336">
        <v>2</v>
      </c>
      <c r="F336">
        <v>2</v>
      </c>
      <c r="G336">
        <v>6</v>
      </c>
      <c r="H336" s="487" t="s">
        <v>754</v>
      </c>
    </row>
    <row r="337" spans="4:8">
      <c r="D337">
        <v>67011</v>
      </c>
      <c r="E337">
        <v>2</v>
      </c>
      <c r="F337">
        <v>2</v>
      </c>
      <c r="G337">
        <v>6</v>
      </c>
      <c r="H337" s="487" t="s">
        <v>657</v>
      </c>
    </row>
    <row r="338" spans="4:8">
      <c r="D338">
        <v>0</v>
      </c>
      <c r="E338">
        <v>3</v>
      </c>
      <c r="F338">
        <v>2</v>
      </c>
      <c r="G338">
        <v>6</v>
      </c>
      <c r="H338" s="487" t="s">
        <v>350</v>
      </c>
    </row>
    <row r="339" spans="4:8">
      <c r="D339">
        <v>69011</v>
      </c>
      <c r="E339">
        <v>3</v>
      </c>
      <c r="F339">
        <v>2</v>
      </c>
      <c r="G339">
        <v>6</v>
      </c>
      <c r="H339" s="487" t="s">
        <v>658</v>
      </c>
    </row>
    <row r="340" spans="4:8">
      <c r="D340">
        <v>69021</v>
      </c>
      <c r="E340">
        <v>3</v>
      </c>
      <c r="F340">
        <v>2</v>
      </c>
      <c r="G340">
        <v>6</v>
      </c>
      <c r="H340" s="487" t="s">
        <v>351</v>
      </c>
    </row>
    <row r="341" spans="4:8">
      <c r="D341">
        <v>69031</v>
      </c>
      <c r="E341">
        <v>3</v>
      </c>
      <c r="F341">
        <v>2</v>
      </c>
      <c r="G341">
        <v>6</v>
      </c>
      <c r="H341" s="487" t="s">
        <v>1541</v>
      </c>
    </row>
    <row r="342" spans="4:8">
      <c r="D342">
        <v>69032</v>
      </c>
      <c r="E342">
        <v>3</v>
      </c>
      <c r="F342">
        <v>2</v>
      </c>
      <c r="G342">
        <v>6</v>
      </c>
      <c r="H342" s="487" t="s">
        <v>1542</v>
      </c>
    </row>
    <row r="343" spans="4:8">
      <c r="D343">
        <v>69026</v>
      </c>
      <c r="E343">
        <v>3</v>
      </c>
      <c r="F343">
        <v>2</v>
      </c>
      <c r="G343">
        <v>6</v>
      </c>
      <c r="H343" s="487" t="s">
        <v>659</v>
      </c>
    </row>
    <row r="344" spans="4:8">
      <c r="D344">
        <v>69039</v>
      </c>
      <c r="E344">
        <v>3</v>
      </c>
      <c r="F344">
        <v>2</v>
      </c>
      <c r="G344">
        <v>6</v>
      </c>
      <c r="H344" s="487" t="s">
        <v>352</v>
      </c>
    </row>
    <row r="345" spans="4:8">
      <c r="D345">
        <v>0</v>
      </c>
      <c r="E345">
        <v>4</v>
      </c>
      <c r="F345">
        <v>2</v>
      </c>
      <c r="G345">
        <v>6</v>
      </c>
      <c r="H345" s="487" t="s">
        <v>149</v>
      </c>
    </row>
    <row r="346" spans="4:8">
      <c r="D346">
        <v>70011</v>
      </c>
      <c r="E346">
        <v>4</v>
      </c>
      <c r="F346">
        <v>2</v>
      </c>
      <c r="G346">
        <v>6</v>
      </c>
      <c r="H346" s="487" t="s">
        <v>353</v>
      </c>
    </row>
    <row r="347" spans="4:8">
      <c r="D347">
        <v>70012</v>
      </c>
      <c r="E347">
        <v>4</v>
      </c>
      <c r="F347">
        <v>2</v>
      </c>
      <c r="G347">
        <v>6</v>
      </c>
      <c r="H347" s="487" t="s">
        <v>660</v>
      </c>
    </row>
    <row r="348" spans="4:8">
      <c r="D348">
        <v>70014</v>
      </c>
      <c r="E348">
        <v>4</v>
      </c>
      <c r="F348">
        <v>2</v>
      </c>
      <c r="G348">
        <v>6</v>
      </c>
      <c r="H348" s="487" t="s">
        <v>661</v>
      </c>
    </row>
    <row r="349" spans="4:8">
      <c r="D349">
        <v>70025</v>
      </c>
      <c r="E349">
        <v>4</v>
      </c>
      <c r="F349">
        <v>2</v>
      </c>
      <c r="G349">
        <v>6</v>
      </c>
      <c r="H349" s="487" t="s">
        <v>612</v>
      </c>
    </row>
    <row r="350" spans="4:8">
      <c r="D350">
        <v>70031</v>
      </c>
      <c r="E350">
        <v>4</v>
      </c>
      <c r="F350">
        <v>2</v>
      </c>
      <c r="G350">
        <v>6</v>
      </c>
      <c r="H350" s="487" t="s">
        <v>1478</v>
      </c>
    </row>
    <row r="351" spans="4:8">
      <c r="D351">
        <v>70032</v>
      </c>
      <c r="E351">
        <v>4</v>
      </c>
      <c r="F351">
        <v>2</v>
      </c>
      <c r="G351">
        <v>6</v>
      </c>
      <c r="H351" s="487" t="s">
        <v>1479</v>
      </c>
    </row>
    <row r="352" spans="4:8">
      <c r="D352">
        <v>70039</v>
      </c>
      <c r="E352">
        <v>4</v>
      </c>
      <c r="F352">
        <v>2</v>
      </c>
      <c r="G352">
        <v>6</v>
      </c>
      <c r="H352" s="487" t="s">
        <v>1480</v>
      </c>
    </row>
    <row r="353" spans="4:8">
      <c r="D353">
        <v>0</v>
      </c>
      <c r="E353">
        <v>5</v>
      </c>
      <c r="F353">
        <v>2</v>
      </c>
      <c r="G353">
        <v>6</v>
      </c>
      <c r="H353" s="487" t="s">
        <v>360</v>
      </c>
    </row>
    <row r="354" spans="4:8">
      <c r="D354">
        <v>65011</v>
      </c>
      <c r="E354">
        <v>5</v>
      </c>
      <c r="F354">
        <v>2</v>
      </c>
      <c r="G354">
        <v>6</v>
      </c>
      <c r="H354" s="487" t="s">
        <v>662</v>
      </c>
    </row>
    <row r="355" spans="4:8">
      <c r="D355">
        <v>67029</v>
      </c>
      <c r="E355">
        <v>5</v>
      </c>
      <c r="F355">
        <v>2</v>
      </c>
      <c r="G355">
        <v>6</v>
      </c>
      <c r="H355" s="487" t="s">
        <v>663</v>
      </c>
    </row>
    <row r="356" spans="4:8">
      <c r="D356">
        <v>71011</v>
      </c>
      <c r="E356">
        <v>5</v>
      </c>
      <c r="F356">
        <v>2</v>
      </c>
      <c r="G356">
        <v>6</v>
      </c>
      <c r="H356" s="487" t="s">
        <v>361</v>
      </c>
    </row>
    <row r="357" spans="4:8">
      <c r="D357">
        <v>71012</v>
      </c>
      <c r="E357">
        <v>5</v>
      </c>
      <c r="F357">
        <v>2</v>
      </c>
      <c r="G357">
        <v>6</v>
      </c>
      <c r="H357" s="487" t="s">
        <v>362</v>
      </c>
    </row>
    <row r="358" spans="4:8">
      <c r="D358">
        <v>71021</v>
      </c>
      <c r="E358">
        <v>5</v>
      </c>
      <c r="F358">
        <v>2</v>
      </c>
      <c r="G358">
        <v>6</v>
      </c>
      <c r="H358" s="487" t="s">
        <v>363</v>
      </c>
    </row>
    <row r="359" spans="4:8">
      <c r="D359">
        <v>71022</v>
      </c>
      <c r="E359">
        <v>5</v>
      </c>
      <c r="F359">
        <v>2</v>
      </c>
      <c r="G359">
        <v>6</v>
      </c>
      <c r="H359" s="487" t="s">
        <v>1481</v>
      </c>
    </row>
    <row r="360" spans="4:8">
      <c r="D360">
        <v>71031</v>
      </c>
      <c r="E360">
        <v>5</v>
      </c>
      <c r="F360">
        <v>2</v>
      </c>
      <c r="G360">
        <v>6</v>
      </c>
      <c r="H360" s="487" t="s">
        <v>364</v>
      </c>
    </row>
    <row r="361" spans="4:8">
      <c r="D361">
        <v>71032</v>
      </c>
      <c r="E361">
        <v>5</v>
      </c>
      <c r="F361">
        <v>2</v>
      </c>
      <c r="G361">
        <v>6</v>
      </c>
      <c r="H361" s="487" t="s">
        <v>365</v>
      </c>
    </row>
    <row r="362" spans="4:8">
      <c r="D362">
        <v>71051</v>
      </c>
      <c r="E362">
        <v>5</v>
      </c>
      <c r="F362">
        <v>2</v>
      </c>
      <c r="G362">
        <v>6</v>
      </c>
      <c r="H362" s="487" t="s">
        <v>1482</v>
      </c>
    </row>
    <row r="363" spans="4:8">
      <c r="D363">
        <v>0</v>
      </c>
      <c r="E363">
        <v>6</v>
      </c>
      <c r="F363">
        <v>2</v>
      </c>
      <c r="G363">
        <v>6</v>
      </c>
      <c r="H363" s="487" t="s">
        <v>366</v>
      </c>
    </row>
    <row r="364" spans="4:8">
      <c r="D364">
        <v>72019</v>
      </c>
      <c r="E364">
        <v>6</v>
      </c>
      <c r="F364">
        <v>2</v>
      </c>
      <c r="G364">
        <v>6</v>
      </c>
      <c r="H364" s="487" t="s">
        <v>1483</v>
      </c>
    </row>
    <row r="365" spans="4:8">
      <c r="D365">
        <v>72021</v>
      </c>
      <c r="E365">
        <v>6</v>
      </c>
      <c r="F365">
        <v>2</v>
      </c>
      <c r="G365">
        <v>6</v>
      </c>
      <c r="H365" s="487" t="s">
        <v>367</v>
      </c>
    </row>
    <row r="366" spans="4:8">
      <c r="D366">
        <v>72022</v>
      </c>
      <c r="E366">
        <v>6</v>
      </c>
      <c r="F366">
        <v>2</v>
      </c>
      <c r="G366">
        <v>6</v>
      </c>
      <c r="H366" s="487" t="s">
        <v>1484</v>
      </c>
    </row>
    <row r="367" spans="4:8">
      <c r="D367">
        <v>72023</v>
      </c>
      <c r="E367">
        <v>6</v>
      </c>
      <c r="F367">
        <v>2</v>
      </c>
      <c r="G367">
        <v>6</v>
      </c>
      <c r="H367" s="487" t="s">
        <v>1485</v>
      </c>
    </row>
    <row r="368" spans="4:8">
      <c r="D368">
        <v>72024</v>
      </c>
      <c r="E368">
        <v>6</v>
      </c>
      <c r="F368">
        <v>2</v>
      </c>
      <c r="G368">
        <v>6</v>
      </c>
      <c r="H368" s="487" t="s">
        <v>1486</v>
      </c>
    </row>
    <row r="369" spans="4:8">
      <c r="D369">
        <v>72025</v>
      </c>
      <c r="E369">
        <v>6</v>
      </c>
      <c r="F369">
        <v>2</v>
      </c>
      <c r="G369">
        <v>6</v>
      </c>
      <c r="H369" s="487" t="s">
        <v>536</v>
      </c>
    </row>
    <row r="370" spans="4:8">
      <c r="D370">
        <v>72031</v>
      </c>
      <c r="E370">
        <v>6</v>
      </c>
      <c r="F370">
        <v>2</v>
      </c>
      <c r="G370">
        <v>6</v>
      </c>
      <c r="H370" s="487" t="s">
        <v>368</v>
      </c>
    </row>
    <row r="371" spans="4:8">
      <c r="D371">
        <v>0</v>
      </c>
      <c r="E371">
        <v>7</v>
      </c>
      <c r="F371">
        <v>2</v>
      </c>
      <c r="G371">
        <v>6</v>
      </c>
      <c r="H371" s="487" t="s">
        <v>369</v>
      </c>
    </row>
    <row r="372" spans="4:8">
      <c r="D372">
        <v>65031</v>
      </c>
      <c r="E372">
        <v>7</v>
      </c>
      <c r="F372">
        <v>2</v>
      </c>
      <c r="G372">
        <v>6</v>
      </c>
      <c r="H372" s="487" t="s">
        <v>370</v>
      </c>
    </row>
    <row r="373" spans="4:8">
      <c r="D373">
        <v>68011</v>
      </c>
      <c r="E373">
        <v>7</v>
      </c>
      <c r="F373">
        <v>2</v>
      </c>
      <c r="G373">
        <v>6</v>
      </c>
      <c r="H373" s="487" t="s">
        <v>664</v>
      </c>
    </row>
    <row r="374" spans="4:8">
      <c r="D374">
        <v>68012</v>
      </c>
      <c r="E374">
        <v>7</v>
      </c>
      <c r="F374">
        <v>2</v>
      </c>
      <c r="G374">
        <v>6</v>
      </c>
      <c r="H374" s="487" t="s">
        <v>613</v>
      </c>
    </row>
    <row r="375" spans="4:8">
      <c r="D375">
        <v>68013</v>
      </c>
      <c r="E375">
        <v>7</v>
      </c>
      <c r="F375">
        <v>2</v>
      </c>
      <c r="G375">
        <v>6</v>
      </c>
      <c r="H375" s="487" t="s">
        <v>1487</v>
      </c>
    </row>
    <row r="376" spans="4:8">
      <c r="D376">
        <v>68015</v>
      </c>
      <c r="E376">
        <v>7</v>
      </c>
      <c r="F376">
        <v>2</v>
      </c>
      <c r="G376">
        <v>6</v>
      </c>
      <c r="H376" s="487" t="s">
        <v>1488</v>
      </c>
    </row>
    <row r="377" spans="4:8">
      <c r="D377">
        <v>68031</v>
      </c>
      <c r="E377">
        <v>7</v>
      </c>
      <c r="F377">
        <v>2</v>
      </c>
      <c r="G377">
        <v>6</v>
      </c>
      <c r="H377" s="487" t="s">
        <v>371</v>
      </c>
    </row>
    <row r="378" spans="4:8">
      <c r="D378">
        <v>73059</v>
      </c>
      <c r="E378">
        <v>7</v>
      </c>
      <c r="F378">
        <v>2</v>
      </c>
      <c r="G378">
        <v>6</v>
      </c>
      <c r="H378" s="487" t="s">
        <v>1489</v>
      </c>
    </row>
    <row r="379" spans="4:8">
      <c r="D379">
        <v>81991</v>
      </c>
      <c r="E379">
        <v>7</v>
      </c>
      <c r="F379">
        <v>2</v>
      </c>
      <c r="G379">
        <v>6</v>
      </c>
      <c r="H379" s="487" t="s">
        <v>373</v>
      </c>
    </row>
    <row r="380" spans="4:8">
      <c r="D380">
        <v>81992</v>
      </c>
      <c r="E380">
        <v>7</v>
      </c>
      <c r="F380">
        <v>2</v>
      </c>
      <c r="G380">
        <v>6</v>
      </c>
      <c r="H380" s="487" t="s">
        <v>374</v>
      </c>
    </row>
    <row r="381" spans="4:8">
      <c r="D381">
        <v>81995</v>
      </c>
      <c r="E381">
        <v>7</v>
      </c>
      <c r="F381">
        <v>2</v>
      </c>
      <c r="G381">
        <v>6</v>
      </c>
      <c r="H381" s="487" t="s">
        <v>665</v>
      </c>
    </row>
    <row r="382" spans="4:8">
      <c r="D382">
        <v>81997</v>
      </c>
      <c r="E382">
        <v>7</v>
      </c>
      <c r="F382">
        <v>2</v>
      </c>
      <c r="G382">
        <v>6</v>
      </c>
      <c r="H382" s="487" t="s">
        <v>375</v>
      </c>
    </row>
    <row r="383" spans="4:8">
      <c r="D383">
        <v>99993</v>
      </c>
      <c r="E383">
        <v>7</v>
      </c>
      <c r="F383">
        <v>2</v>
      </c>
      <c r="G383">
        <v>6</v>
      </c>
      <c r="H383" s="487" t="s">
        <v>1490</v>
      </c>
    </row>
    <row r="384" spans="4:8">
      <c r="D384">
        <v>0</v>
      </c>
      <c r="E384">
        <v>0</v>
      </c>
      <c r="F384">
        <v>3</v>
      </c>
      <c r="G384">
        <v>6</v>
      </c>
      <c r="H384" s="487" t="s">
        <v>1491</v>
      </c>
    </row>
    <row r="385" spans="4:8">
      <c r="D385">
        <v>0</v>
      </c>
      <c r="E385">
        <v>1</v>
      </c>
      <c r="F385">
        <v>3</v>
      </c>
      <c r="G385">
        <v>6</v>
      </c>
      <c r="H385" s="487" t="s">
        <v>377</v>
      </c>
    </row>
    <row r="386" spans="4:8">
      <c r="D386">
        <v>75011</v>
      </c>
      <c r="E386">
        <v>1</v>
      </c>
      <c r="F386">
        <v>3</v>
      </c>
      <c r="G386">
        <v>6</v>
      </c>
      <c r="H386" s="487" t="s">
        <v>1337</v>
      </c>
    </row>
    <row r="387" spans="4:8">
      <c r="D387">
        <v>75012</v>
      </c>
      <c r="E387">
        <v>1</v>
      </c>
      <c r="F387">
        <v>3</v>
      </c>
      <c r="G387">
        <v>6</v>
      </c>
      <c r="H387" s="487" t="s">
        <v>378</v>
      </c>
    </row>
    <row r="388" spans="4:8">
      <c r="D388">
        <v>75013</v>
      </c>
      <c r="E388">
        <v>1</v>
      </c>
      <c r="F388">
        <v>3</v>
      </c>
      <c r="G388">
        <v>6</v>
      </c>
      <c r="H388" s="487" t="s">
        <v>379</v>
      </c>
    </row>
    <row r="389" spans="4:8">
      <c r="D389">
        <v>75019</v>
      </c>
      <c r="E389">
        <v>1</v>
      </c>
      <c r="F389">
        <v>3</v>
      </c>
      <c r="G389">
        <v>6</v>
      </c>
      <c r="H389" s="487" t="s">
        <v>1492</v>
      </c>
    </row>
    <row r="390" spans="4:8">
      <c r="D390">
        <v>0</v>
      </c>
      <c r="E390">
        <v>2</v>
      </c>
      <c r="F390">
        <v>3</v>
      </c>
      <c r="G390">
        <v>6</v>
      </c>
      <c r="H390" s="487" t="s">
        <v>380</v>
      </c>
    </row>
    <row r="391" spans="4:8">
      <c r="D391">
        <v>75021</v>
      </c>
      <c r="E391">
        <v>2</v>
      </c>
      <c r="F391">
        <v>3</v>
      </c>
      <c r="G391">
        <v>6</v>
      </c>
      <c r="H391" s="487" t="s">
        <v>666</v>
      </c>
    </row>
    <row r="392" spans="4:8">
      <c r="D392">
        <v>75022</v>
      </c>
      <c r="E392">
        <v>2</v>
      </c>
      <c r="F392">
        <v>3</v>
      </c>
      <c r="G392">
        <v>6</v>
      </c>
      <c r="H392" s="487" t="s">
        <v>667</v>
      </c>
    </row>
    <row r="393" spans="4:8">
      <c r="D393">
        <v>75023</v>
      </c>
      <c r="E393">
        <v>2</v>
      </c>
      <c r="F393">
        <v>3</v>
      </c>
      <c r="G393">
        <v>6</v>
      </c>
      <c r="H393" s="487" t="s">
        <v>381</v>
      </c>
    </row>
    <row r="394" spans="4:8">
      <c r="D394">
        <v>75024</v>
      </c>
      <c r="E394">
        <v>2</v>
      </c>
      <c r="F394">
        <v>3</v>
      </c>
      <c r="G394">
        <v>6</v>
      </c>
      <c r="H394" s="487" t="s">
        <v>382</v>
      </c>
    </row>
    <row r="395" spans="4:8">
      <c r="D395">
        <v>75025</v>
      </c>
      <c r="E395">
        <v>2</v>
      </c>
      <c r="F395">
        <v>3</v>
      </c>
      <c r="G395">
        <v>6</v>
      </c>
      <c r="H395" s="487" t="s">
        <v>668</v>
      </c>
    </row>
    <row r="396" spans="4:8">
      <c r="D396">
        <v>75029</v>
      </c>
      <c r="E396">
        <v>2</v>
      </c>
      <c r="F396">
        <v>3</v>
      </c>
      <c r="G396">
        <v>6</v>
      </c>
      <c r="H396" s="487" t="s">
        <v>383</v>
      </c>
    </row>
    <row r="397" spans="4:8">
      <c r="D397">
        <v>0</v>
      </c>
      <c r="E397">
        <v>3</v>
      </c>
      <c r="F397">
        <v>3</v>
      </c>
      <c r="G397">
        <v>6</v>
      </c>
      <c r="H397" s="487" t="s">
        <v>384</v>
      </c>
    </row>
    <row r="398" spans="4:8">
      <c r="D398">
        <v>75032</v>
      </c>
      <c r="E398">
        <v>3</v>
      </c>
      <c r="F398">
        <v>3</v>
      </c>
      <c r="G398">
        <v>6</v>
      </c>
      <c r="H398" s="487" t="s">
        <v>531</v>
      </c>
    </row>
    <row r="399" spans="4:8">
      <c r="D399">
        <v>75035</v>
      </c>
      <c r="E399">
        <v>3</v>
      </c>
      <c r="F399">
        <v>3</v>
      </c>
      <c r="G399">
        <v>6</v>
      </c>
      <c r="H399" s="487" t="s">
        <v>669</v>
      </c>
    </row>
    <row r="400" spans="4:8">
      <c r="D400">
        <v>75041</v>
      </c>
      <c r="E400">
        <v>3</v>
      </c>
      <c r="F400">
        <v>3</v>
      </c>
      <c r="G400">
        <v>6</v>
      </c>
      <c r="H400" s="487" t="s">
        <v>1493</v>
      </c>
    </row>
    <row r="401" spans="4:8">
      <c r="D401">
        <v>75042</v>
      </c>
      <c r="E401">
        <v>3</v>
      </c>
      <c r="F401">
        <v>3</v>
      </c>
      <c r="G401">
        <v>6</v>
      </c>
      <c r="H401" s="487" t="s">
        <v>537</v>
      </c>
    </row>
    <row r="402" spans="4:8">
      <c r="D402">
        <v>75051</v>
      </c>
      <c r="E402">
        <v>3</v>
      </c>
      <c r="F402">
        <v>3</v>
      </c>
      <c r="G402">
        <v>6</v>
      </c>
      <c r="H402" s="487" t="s">
        <v>389</v>
      </c>
    </row>
    <row r="403" spans="4:8">
      <c r="D403">
        <v>75991</v>
      </c>
      <c r="E403">
        <v>3</v>
      </c>
      <c r="F403">
        <v>3</v>
      </c>
      <c r="G403">
        <v>6</v>
      </c>
      <c r="H403" s="487" t="s">
        <v>1494</v>
      </c>
    </row>
    <row r="404" spans="4:8">
      <c r="D404">
        <v>75999</v>
      </c>
      <c r="E404">
        <v>3</v>
      </c>
      <c r="F404">
        <v>3</v>
      </c>
      <c r="G404">
        <v>6</v>
      </c>
      <c r="H404" s="487" t="s">
        <v>390</v>
      </c>
    </row>
    <row r="405" spans="4:8">
      <c r="D405">
        <v>99993</v>
      </c>
      <c r="E405">
        <v>3</v>
      </c>
      <c r="F405">
        <v>3</v>
      </c>
      <c r="G405">
        <v>6</v>
      </c>
      <c r="H405" s="487" t="s">
        <v>393</v>
      </c>
    </row>
    <row r="406" spans="4:8">
      <c r="D406">
        <v>31013</v>
      </c>
      <c r="E406">
        <v>3</v>
      </c>
      <c r="F406">
        <v>3</v>
      </c>
      <c r="G406">
        <v>6</v>
      </c>
      <c r="H406" s="487" t="s">
        <v>1495</v>
      </c>
    </row>
    <row r="407" spans="4:8">
      <c r="D407">
        <v>99012</v>
      </c>
      <c r="E407">
        <v>3</v>
      </c>
      <c r="F407">
        <v>3</v>
      </c>
      <c r="G407">
        <v>6</v>
      </c>
      <c r="H407" s="487" t="s">
        <v>670</v>
      </c>
    </row>
    <row r="408" spans="4:8">
      <c r="D408">
        <v>99013</v>
      </c>
      <c r="E408">
        <v>3</v>
      </c>
      <c r="F408">
        <v>3</v>
      </c>
      <c r="G408">
        <v>6</v>
      </c>
      <c r="H408" s="487" t="s">
        <v>1496</v>
      </c>
    </row>
    <row r="409" spans="4:8">
      <c r="D409">
        <v>99042</v>
      </c>
      <c r="E409">
        <v>3</v>
      </c>
      <c r="F409">
        <v>3</v>
      </c>
      <c r="G409">
        <v>6</v>
      </c>
      <c r="H409" s="487" t="s">
        <v>392</v>
      </c>
    </row>
    <row r="410" spans="4:8">
      <c r="D410">
        <v>99995</v>
      </c>
      <c r="E410">
        <v>3</v>
      </c>
      <c r="F410">
        <v>3</v>
      </c>
      <c r="G410">
        <v>6</v>
      </c>
      <c r="H410" s="487" t="s">
        <v>671</v>
      </c>
    </row>
    <row r="411" spans="4:8">
      <c r="D411">
        <v>99996</v>
      </c>
      <c r="E411">
        <v>3</v>
      </c>
      <c r="F411">
        <v>3</v>
      </c>
      <c r="G411">
        <v>6</v>
      </c>
      <c r="H411" s="487" t="s">
        <v>1497</v>
      </c>
    </row>
    <row r="412" spans="4:8">
      <c r="D412">
        <v>0</v>
      </c>
      <c r="E412">
        <v>4</v>
      </c>
      <c r="F412">
        <v>3</v>
      </c>
      <c r="G412">
        <v>6</v>
      </c>
      <c r="H412" s="487" t="s">
        <v>394</v>
      </c>
    </row>
    <row r="413" spans="4:8">
      <c r="D413">
        <v>74012</v>
      </c>
      <c r="E413">
        <v>4</v>
      </c>
      <c r="F413">
        <v>3</v>
      </c>
      <c r="G413">
        <v>6</v>
      </c>
      <c r="H413" s="487" t="s">
        <v>396</v>
      </c>
    </row>
    <row r="414" spans="4:8">
      <c r="D414">
        <v>74013</v>
      </c>
      <c r="E414">
        <v>4</v>
      </c>
      <c r="F414">
        <v>3</v>
      </c>
      <c r="G414">
        <v>6</v>
      </c>
      <c r="H414" s="487" t="s">
        <v>397</v>
      </c>
    </row>
    <row r="415" spans="4:8">
      <c r="D415">
        <v>74023</v>
      </c>
      <c r="E415">
        <v>4</v>
      </c>
      <c r="F415">
        <v>3</v>
      </c>
      <c r="G415">
        <v>6</v>
      </c>
      <c r="H415" s="487" t="s">
        <v>398</v>
      </c>
    </row>
    <row r="416" spans="4:8">
      <c r="D416">
        <v>74991</v>
      </c>
      <c r="E416">
        <v>4</v>
      </c>
      <c r="F416">
        <v>3</v>
      </c>
      <c r="G416">
        <v>6</v>
      </c>
      <c r="H416" s="487" t="s">
        <v>399</v>
      </c>
    </row>
    <row r="417" spans="4:8">
      <c r="D417">
        <v>0</v>
      </c>
      <c r="E417">
        <v>5</v>
      </c>
      <c r="F417">
        <v>3</v>
      </c>
      <c r="G417">
        <v>6</v>
      </c>
      <c r="H417" s="487" t="s">
        <v>400</v>
      </c>
    </row>
    <row r="418" spans="4:8">
      <c r="D418">
        <v>75061</v>
      </c>
      <c r="E418">
        <v>5</v>
      </c>
      <c r="F418">
        <v>3</v>
      </c>
      <c r="G418">
        <v>6</v>
      </c>
      <c r="H418" s="487" t="s">
        <v>401</v>
      </c>
    </row>
    <row r="419" spans="4:8">
      <c r="D419">
        <v>75062</v>
      </c>
      <c r="E419">
        <v>5</v>
      </c>
      <c r="F419">
        <v>3</v>
      </c>
      <c r="G419">
        <v>6</v>
      </c>
      <c r="H419" s="487" t="s">
        <v>402</v>
      </c>
    </row>
    <row r="420" spans="4:8">
      <c r="D420">
        <v>75063</v>
      </c>
      <c r="E420">
        <v>5</v>
      </c>
      <c r="F420">
        <v>3</v>
      </c>
      <c r="G420">
        <v>6</v>
      </c>
      <c r="H420" s="487" t="s">
        <v>403</v>
      </c>
    </row>
    <row r="421" spans="4:8">
      <c r="D421">
        <v>75064</v>
      </c>
      <c r="E421">
        <v>5</v>
      </c>
      <c r="F421">
        <v>3</v>
      </c>
      <c r="G421">
        <v>6</v>
      </c>
      <c r="H421" s="487" t="s">
        <v>404</v>
      </c>
    </row>
    <row r="422" spans="4:8">
      <c r="D422">
        <v>75065</v>
      </c>
      <c r="E422">
        <v>5</v>
      </c>
      <c r="F422">
        <v>3</v>
      </c>
      <c r="G422">
        <v>6</v>
      </c>
      <c r="H422" s="487" t="s">
        <v>1498</v>
      </c>
    </row>
    <row r="423" spans="4:8">
      <c r="D423">
        <v>75066</v>
      </c>
      <c r="E423">
        <v>5</v>
      </c>
      <c r="F423">
        <v>3</v>
      </c>
      <c r="G423">
        <v>6</v>
      </c>
      <c r="H423" s="487" t="s">
        <v>538</v>
      </c>
    </row>
    <row r="424" spans="4:8">
      <c r="D424">
        <v>75067</v>
      </c>
      <c r="E424">
        <v>5</v>
      </c>
      <c r="F424">
        <v>3</v>
      </c>
      <c r="G424">
        <v>6</v>
      </c>
      <c r="H424" s="487" t="s">
        <v>539</v>
      </c>
    </row>
    <row r="425" spans="4:8">
      <c r="D425">
        <v>75068</v>
      </c>
      <c r="E425">
        <v>5</v>
      </c>
      <c r="F425">
        <v>3</v>
      </c>
      <c r="G425">
        <v>6</v>
      </c>
      <c r="H425" s="487" t="s">
        <v>540</v>
      </c>
    </row>
    <row r="426" spans="4:8">
      <c r="D426">
        <v>0</v>
      </c>
      <c r="E426">
        <v>6</v>
      </c>
      <c r="F426">
        <v>3</v>
      </c>
      <c r="G426">
        <v>6</v>
      </c>
      <c r="H426" s="487" t="s">
        <v>405</v>
      </c>
    </row>
    <row r="427" spans="4:8">
      <c r="D427">
        <v>75071</v>
      </c>
      <c r="E427">
        <v>6</v>
      </c>
      <c r="F427">
        <v>3</v>
      </c>
      <c r="G427">
        <v>6</v>
      </c>
      <c r="H427" s="487" t="s">
        <v>406</v>
      </c>
    </row>
    <row r="428" spans="4:8">
      <c r="D428">
        <v>75072</v>
      </c>
      <c r="E428">
        <v>6</v>
      </c>
      <c r="F428">
        <v>3</v>
      </c>
      <c r="G428">
        <v>6</v>
      </c>
      <c r="H428" s="487" t="s">
        <v>407</v>
      </c>
    </row>
    <row r="429" spans="4:8">
      <c r="D429">
        <v>75073</v>
      </c>
      <c r="E429">
        <v>6</v>
      </c>
      <c r="F429">
        <v>3</v>
      </c>
      <c r="G429">
        <v>6</v>
      </c>
      <c r="H429" s="487" t="s">
        <v>408</v>
      </c>
    </row>
    <row r="430" spans="4:8">
      <c r="D430">
        <v>0</v>
      </c>
      <c r="E430">
        <v>7</v>
      </c>
      <c r="F430">
        <v>3</v>
      </c>
      <c r="G430">
        <v>6</v>
      </c>
      <c r="H430" s="487" t="s">
        <v>727</v>
      </c>
    </row>
    <row r="431" spans="4:8">
      <c r="D431">
        <v>75041</v>
      </c>
      <c r="E431">
        <v>7</v>
      </c>
      <c r="F431">
        <v>3</v>
      </c>
      <c r="G431">
        <v>6</v>
      </c>
      <c r="H431" s="487" t="s">
        <v>1493</v>
      </c>
    </row>
    <row r="432" spans="4:8">
      <c r="D432">
        <v>75061</v>
      </c>
      <c r="E432">
        <v>7</v>
      </c>
      <c r="F432">
        <v>3</v>
      </c>
      <c r="G432">
        <v>6</v>
      </c>
      <c r="H432" s="487" t="s">
        <v>401</v>
      </c>
    </row>
    <row r="433" spans="4:8">
      <c r="D433">
        <v>0</v>
      </c>
      <c r="E433">
        <v>9</v>
      </c>
      <c r="F433">
        <v>3</v>
      </c>
      <c r="G433">
        <v>6</v>
      </c>
      <c r="H433" s="487" t="s">
        <v>320</v>
      </c>
    </row>
    <row r="434" spans="4:8">
      <c r="D434">
        <v>99991</v>
      </c>
      <c r="E434">
        <v>9</v>
      </c>
      <c r="F434">
        <v>3</v>
      </c>
      <c r="G434">
        <v>6</v>
      </c>
      <c r="H434" s="487" t="s">
        <v>1338</v>
      </c>
    </row>
    <row r="435" spans="4:8">
      <c r="D435">
        <v>99994</v>
      </c>
      <c r="E435">
        <v>9</v>
      </c>
      <c r="F435">
        <v>3</v>
      </c>
      <c r="G435">
        <v>6</v>
      </c>
      <c r="H435" s="487" t="s">
        <v>672</v>
      </c>
    </row>
    <row r="436" spans="4:8">
      <c r="D436">
        <v>99998</v>
      </c>
      <c r="E436">
        <v>9</v>
      </c>
      <c r="F436">
        <v>3</v>
      </c>
      <c r="G436">
        <v>6</v>
      </c>
      <c r="H436" s="487" t="s">
        <v>1499</v>
      </c>
    </row>
    <row r="437" spans="4:8">
      <c r="D437">
        <v>0</v>
      </c>
      <c r="E437">
        <v>0</v>
      </c>
      <c r="F437">
        <v>4</v>
      </c>
      <c r="G437">
        <v>6</v>
      </c>
      <c r="H437" s="487" t="s">
        <v>409</v>
      </c>
    </row>
    <row r="438" spans="4:8">
      <c r="D438">
        <v>0</v>
      </c>
      <c r="E438">
        <v>1</v>
      </c>
      <c r="F438">
        <v>4</v>
      </c>
      <c r="G438">
        <v>6</v>
      </c>
      <c r="H438" s="487" t="s">
        <v>673</v>
      </c>
    </row>
    <row r="439" spans="4:8">
      <c r="D439">
        <v>19111</v>
      </c>
      <c r="E439">
        <v>1</v>
      </c>
      <c r="F439">
        <v>4</v>
      </c>
      <c r="G439">
        <v>6</v>
      </c>
      <c r="H439" s="487" t="s">
        <v>731</v>
      </c>
    </row>
    <row r="440" spans="4:8">
      <c r="D440">
        <v>19022</v>
      </c>
      <c r="E440">
        <v>1</v>
      </c>
      <c r="F440">
        <v>4</v>
      </c>
      <c r="G440">
        <v>6</v>
      </c>
      <c r="H440" s="487" t="s">
        <v>674</v>
      </c>
    </row>
    <row r="441" spans="4:8">
      <c r="D441">
        <v>19023</v>
      </c>
      <c r="E441">
        <v>1</v>
      </c>
      <c r="F441">
        <v>4</v>
      </c>
      <c r="G441">
        <v>6</v>
      </c>
      <c r="H441" s="487" t="s">
        <v>728</v>
      </c>
    </row>
    <row r="442" spans="4:8">
      <c r="D442">
        <v>19024</v>
      </c>
      <c r="E442">
        <v>1</v>
      </c>
      <c r="F442">
        <v>4</v>
      </c>
      <c r="G442">
        <v>6</v>
      </c>
      <c r="H442" s="487" t="s">
        <v>729</v>
      </c>
    </row>
    <row r="443" spans="4:8">
      <c r="D443">
        <v>19025</v>
      </c>
      <c r="E443">
        <v>1</v>
      </c>
      <c r="F443">
        <v>4</v>
      </c>
      <c r="G443">
        <v>6</v>
      </c>
      <c r="H443" s="487" t="s">
        <v>1500</v>
      </c>
    </row>
    <row r="444" spans="4:8">
      <c r="D444">
        <v>19026</v>
      </c>
      <c r="E444">
        <v>1</v>
      </c>
      <c r="F444">
        <v>4</v>
      </c>
      <c r="G444">
        <v>6</v>
      </c>
      <c r="H444" s="487" t="s">
        <v>730</v>
      </c>
    </row>
    <row r="445" spans="4:8">
      <c r="D445">
        <v>19027</v>
      </c>
      <c r="E445">
        <v>1</v>
      </c>
      <c r="F445">
        <v>4</v>
      </c>
      <c r="G445">
        <v>6</v>
      </c>
      <c r="H445" s="487" t="s">
        <v>1501</v>
      </c>
    </row>
    <row r="446" spans="4:8">
      <c r="D446">
        <v>98011</v>
      </c>
      <c r="E446">
        <v>1</v>
      </c>
      <c r="F446">
        <v>4</v>
      </c>
      <c r="G446">
        <v>6</v>
      </c>
      <c r="H446" s="487" t="s">
        <v>441</v>
      </c>
    </row>
    <row r="447" spans="4:8">
      <c r="D447">
        <v>0</v>
      </c>
      <c r="E447">
        <v>3</v>
      </c>
      <c r="F447">
        <v>4</v>
      </c>
      <c r="G447">
        <v>6</v>
      </c>
      <c r="H447" s="487" t="s">
        <v>675</v>
      </c>
    </row>
    <row r="448" spans="4:8">
      <c r="D448">
        <v>19201</v>
      </c>
      <c r="E448">
        <v>3</v>
      </c>
      <c r="F448">
        <v>4</v>
      </c>
      <c r="G448">
        <v>6</v>
      </c>
      <c r="H448" s="487" t="s">
        <v>1502</v>
      </c>
    </row>
    <row r="449" spans="4:8">
      <c r="D449">
        <v>19202</v>
      </c>
      <c r="E449">
        <v>3</v>
      </c>
      <c r="F449">
        <v>4</v>
      </c>
      <c r="G449">
        <v>6</v>
      </c>
      <c r="H449" s="487" t="s">
        <v>1503</v>
      </c>
    </row>
    <row r="450" spans="4:8">
      <c r="D450">
        <v>19203</v>
      </c>
      <c r="E450">
        <v>3</v>
      </c>
      <c r="F450">
        <v>4</v>
      </c>
      <c r="G450">
        <v>6</v>
      </c>
      <c r="H450" s="487" t="s">
        <v>1504</v>
      </c>
    </row>
    <row r="451" spans="4:8">
      <c r="D451">
        <v>19204</v>
      </c>
      <c r="E451">
        <v>3</v>
      </c>
      <c r="F451">
        <v>4</v>
      </c>
      <c r="G451">
        <v>6</v>
      </c>
      <c r="H451" s="487" t="s">
        <v>1505</v>
      </c>
    </row>
    <row r="452" spans="4:8">
      <c r="D452">
        <v>19205</v>
      </c>
      <c r="E452">
        <v>3</v>
      </c>
      <c r="F452">
        <v>4</v>
      </c>
      <c r="G452">
        <v>6</v>
      </c>
      <c r="H452" s="487" t="s">
        <v>1506</v>
      </c>
    </row>
    <row r="453" spans="4:8">
      <c r="D453">
        <v>19206</v>
      </c>
      <c r="E453">
        <v>3</v>
      </c>
      <c r="F453">
        <v>4</v>
      </c>
      <c r="G453">
        <v>6</v>
      </c>
      <c r="H453" s="487" t="s">
        <v>1507</v>
      </c>
    </row>
    <row r="454" spans="4:8">
      <c r="D454">
        <v>19207</v>
      </c>
      <c r="E454">
        <v>3</v>
      </c>
      <c r="F454">
        <v>4</v>
      </c>
      <c r="G454">
        <v>6</v>
      </c>
      <c r="H454" s="487" t="s">
        <v>1508</v>
      </c>
    </row>
    <row r="455" spans="4:8">
      <c r="D455">
        <v>19208</v>
      </c>
      <c r="E455">
        <v>3</v>
      </c>
      <c r="F455">
        <v>4</v>
      </c>
      <c r="G455">
        <v>6</v>
      </c>
      <c r="H455" s="487" t="s">
        <v>1509</v>
      </c>
    </row>
    <row r="456" spans="4:8">
      <c r="D456">
        <v>19209</v>
      </c>
      <c r="E456">
        <v>3</v>
      </c>
      <c r="F456">
        <v>4</v>
      </c>
      <c r="G456">
        <v>6</v>
      </c>
      <c r="H456" s="487" t="s">
        <v>1510</v>
      </c>
    </row>
    <row r="457" spans="4:8">
      <c r="D457">
        <v>19211</v>
      </c>
      <c r="E457">
        <v>3</v>
      </c>
      <c r="F457">
        <v>4</v>
      </c>
      <c r="G457">
        <v>6</v>
      </c>
      <c r="H457" s="487" t="s">
        <v>1511</v>
      </c>
    </row>
    <row r="458" spans="4:8">
      <c r="D458">
        <v>19212</v>
      </c>
      <c r="E458">
        <v>3</v>
      </c>
      <c r="F458">
        <v>4</v>
      </c>
      <c r="G458">
        <v>6</v>
      </c>
      <c r="H458" s="487" t="s">
        <v>1512</v>
      </c>
    </row>
    <row r="459" spans="4:8">
      <c r="D459">
        <v>19213</v>
      </c>
      <c r="E459">
        <v>3</v>
      </c>
      <c r="F459">
        <v>4</v>
      </c>
      <c r="G459">
        <v>6</v>
      </c>
      <c r="H459" s="487" t="s">
        <v>1513</v>
      </c>
    </row>
    <row r="460" spans="4:8">
      <c r="D460">
        <v>19214</v>
      </c>
      <c r="E460">
        <v>3</v>
      </c>
      <c r="F460">
        <v>4</v>
      </c>
      <c r="G460">
        <v>6</v>
      </c>
      <c r="H460" s="487" t="s">
        <v>1514</v>
      </c>
    </row>
    <row r="461" spans="4:8">
      <c r="D461">
        <v>98012</v>
      </c>
      <c r="E461">
        <v>3</v>
      </c>
      <c r="F461">
        <v>4</v>
      </c>
      <c r="G461">
        <v>6</v>
      </c>
      <c r="H461" s="487" t="s">
        <v>623</v>
      </c>
    </row>
    <row r="462" spans="4:8">
      <c r="D462">
        <v>0</v>
      </c>
      <c r="E462">
        <v>5</v>
      </c>
      <c r="F462">
        <v>4</v>
      </c>
      <c r="G462">
        <v>6</v>
      </c>
      <c r="H462" s="487" t="s">
        <v>676</v>
      </c>
    </row>
    <row r="463" spans="4:8">
      <c r="D463">
        <v>19051</v>
      </c>
      <c r="E463">
        <v>5</v>
      </c>
      <c r="F463">
        <v>4</v>
      </c>
      <c r="G463">
        <v>6</v>
      </c>
      <c r="H463" s="487" t="s">
        <v>624</v>
      </c>
    </row>
    <row r="464" spans="4:8">
      <c r="D464">
        <v>19052</v>
      </c>
      <c r="E464">
        <v>5</v>
      </c>
      <c r="F464">
        <v>4</v>
      </c>
      <c r="G464">
        <v>6</v>
      </c>
      <c r="H464" s="487" t="s">
        <v>625</v>
      </c>
    </row>
    <row r="465" spans="4:8">
      <c r="D465">
        <v>19053</v>
      </c>
      <c r="E465">
        <v>5</v>
      </c>
      <c r="F465">
        <v>4</v>
      </c>
      <c r="G465">
        <v>6</v>
      </c>
      <c r="H465" s="487" t="s">
        <v>504</v>
      </c>
    </row>
    <row r="466" spans="4:8">
      <c r="D466">
        <v>19054</v>
      </c>
      <c r="E466">
        <v>5</v>
      </c>
      <c r="F466">
        <v>4</v>
      </c>
      <c r="G466">
        <v>6</v>
      </c>
      <c r="H466" s="487" t="s">
        <v>626</v>
      </c>
    </row>
    <row r="467" spans="4:8">
      <c r="D467">
        <v>19055</v>
      </c>
      <c r="E467">
        <v>5</v>
      </c>
      <c r="F467">
        <v>4</v>
      </c>
      <c r="G467">
        <v>6</v>
      </c>
      <c r="H467" s="487" t="s">
        <v>627</v>
      </c>
    </row>
    <row r="468" spans="4:8">
      <c r="D468">
        <v>19056</v>
      </c>
      <c r="E468">
        <v>5</v>
      </c>
      <c r="F468">
        <v>4</v>
      </c>
      <c r="G468">
        <v>6</v>
      </c>
      <c r="H468" s="487" t="s">
        <v>425</v>
      </c>
    </row>
    <row r="469" spans="4:8">
      <c r="D469">
        <v>19057</v>
      </c>
      <c r="E469">
        <v>5</v>
      </c>
      <c r="F469">
        <v>4</v>
      </c>
      <c r="G469">
        <v>6</v>
      </c>
      <c r="H469" s="487" t="s">
        <v>628</v>
      </c>
    </row>
    <row r="470" spans="4:8">
      <c r="D470">
        <v>19058</v>
      </c>
      <c r="E470">
        <v>5</v>
      </c>
      <c r="F470">
        <v>4</v>
      </c>
      <c r="G470">
        <v>6</v>
      </c>
      <c r="H470" s="487" t="s">
        <v>426</v>
      </c>
    </row>
    <row r="471" spans="4:8">
      <c r="D471">
        <v>19061</v>
      </c>
      <c r="E471">
        <v>5</v>
      </c>
      <c r="F471">
        <v>4</v>
      </c>
      <c r="G471">
        <v>6</v>
      </c>
      <c r="H471" s="487" t="s">
        <v>734</v>
      </c>
    </row>
    <row r="472" spans="4:8">
      <c r="D472">
        <v>19062</v>
      </c>
      <c r="E472">
        <v>5</v>
      </c>
      <c r="F472">
        <v>4</v>
      </c>
      <c r="G472">
        <v>6</v>
      </c>
      <c r="H472" s="487" t="s">
        <v>629</v>
      </c>
    </row>
    <row r="473" spans="4:8">
      <c r="D473">
        <v>19063</v>
      </c>
      <c r="E473">
        <v>5</v>
      </c>
      <c r="F473">
        <v>4</v>
      </c>
      <c r="G473">
        <v>6</v>
      </c>
      <c r="H473" s="487" t="s">
        <v>630</v>
      </c>
    </row>
    <row r="474" spans="4:8">
      <c r="D474">
        <v>19064</v>
      </c>
      <c r="E474">
        <v>5</v>
      </c>
      <c r="F474">
        <v>4</v>
      </c>
      <c r="G474">
        <v>6</v>
      </c>
      <c r="H474" s="487" t="s">
        <v>631</v>
      </c>
    </row>
    <row r="475" spans="4:8">
      <c r="D475">
        <v>19065</v>
      </c>
      <c r="E475">
        <v>5</v>
      </c>
      <c r="F475">
        <v>4</v>
      </c>
      <c r="G475">
        <v>6</v>
      </c>
      <c r="H475" s="487" t="s">
        <v>632</v>
      </c>
    </row>
    <row r="476" spans="4:8">
      <c r="D476">
        <v>19066</v>
      </c>
      <c r="E476">
        <v>5</v>
      </c>
      <c r="F476">
        <v>4</v>
      </c>
      <c r="G476">
        <v>6</v>
      </c>
      <c r="H476" s="487" t="s">
        <v>507</v>
      </c>
    </row>
    <row r="477" spans="4:8">
      <c r="D477">
        <v>19067</v>
      </c>
      <c r="E477">
        <v>5</v>
      </c>
      <c r="F477">
        <v>4</v>
      </c>
      <c r="G477">
        <v>6</v>
      </c>
      <c r="H477" s="487" t="s">
        <v>1515</v>
      </c>
    </row>
    <row r="478" spans="4:8">
      <c r="D478">
        <v>98011</v>
      </c>
      <c r="E478">
        <v>5</v>
      </c>
      <c r="F478">
        <v>4</v>
      </c>
      <c r="G478">
        <v>6</v>
      </c>
      <c r="H478" s="487" t="s">
        <v>441</v>
      </c>
    </row>
    <row r="479" spans="4:8">
      <c r="D479">
        <v>0</v>
      </c>
      <c r="E479">
        <v>7</v>
      </c>
      <c r="F479">
        <v>4</v>
      </c>
      <c r="G479">
        <v>6</v>
      </c>
      <c r="H479" s="487" t="s">
        <v>430</v>
      </c>
    </row>
    <row r="480" spans="4:8">
      <c r="D480">
        <v>19059</v>
      </c>
      <c r="E480">
        <v>7</v>
      </c>
      <c r="F480">
        <v>4</v>
      </c>
      <c r="G480">
        <v>6</v>
      </c>
      <c r="H480" s="487" t="s">
        <v>430</v>
      </c>
    </row>
    <row r="481" spans="4:8">
      <c r="D481">
        <v>98011</v>
      </c>
      <c r="E481">
        <v>7</v>
      </c>
      <c r="F481">
        <v>4</v>
      </c>
      <c r="G481">
        <v>6</v>
      </c>
      <c r="H481" s="487" t="s">
        <v>441</v>
      </c>
    </row>
    <row r="482" spans="4:8">
      <c r="D482">
        <v>0</v>
      </c>
      <c r="E482">
        <v>0</v>
      </c>
      <c r="F482">
        <v>5</v>
      </c>
      <c r="G482">
        <v>6</v>
      </c>
      <c r="H482" s="487" t="s">
        <v>444</v>
      </c>
    </row>
    <row r="483" spans="4:8">
      <c r="D483">
        <v>0</v>
      </c>
      <c r="E483">
        <v>1</v>
      </c>
      <c r="F483">
        <v>5</v>
      </c>
      <c r="G483">
        <v>6</v>
      </c>
      <c r="H483" s="487" t="s">
        <v>445</v>
      </c>
    </row>
    <row r="484" spans="4:8">
      <c r="D484">
        <v>78311</v>
      </c>
      <c r="E484">
        <v>1</v>
      </c>
      <c r="F484">
        <v>5</v>
      </c>
      <c r="G484">
        <v>6</v>
      </c>
      <c r="H484" s="487" t="s">
        <v>1543</v>
      </c>
    </row>
    <row r="485" spans="4:8">
      <c r="D485">
        <v>78312</v>
      </c>
      <c r="E485">
        <v>1</v>
      </c>
      <c r="F485">
        <v>5</v>
      </c>
      <c r="G485">
        <v>6</v>
      </c>
      <c r="H485" s="487" t="s">
        <v>1544</v>
      </c>
    </row>
    <row r="486" spans="4:8">
      <c r="D486">
        <v>78313</v>
      </c>
      <c r="E486">
        <v>1</v>
      </c>
      <c r="F486">
        <v>5</v>
      </c>
      <c r="G486">
        <v>6</v>
      </c>
      <c r="H486" s="487" t="s">
        <v>1545</v>
      </c>
    </row>
    <row r="487" spans="4:8">
      <c r="D487">
        <v>78314</v>
      </c>
      <c r="E487">
        <v>1</v>
      </c>
      <c r="F487">
        <v>5</v>
      </c>
      <c r="G487">
        <v>6</v>
      </c>
      <c r="H487" s="487" t="s">
        <v>1546</v>
      </c>
    </row>
    <row r="488" spans="4:8">
      <c r="D488">
        <v>78315</v>
      </c>
      <c r="E488">
        <v>1</v>
      </c>
      <c r="F488">
        <v>5</v>
      </c>
      <c r="G488">
        <v>6</v>
      </c>
      <c r="H488" s="487" t="s">
        <v>1547</v>
      </c>
    </row>
    <row r="489" spans="4:8">
      <c r="D489">
        <v>78316</v>
      </c>
      <c r="E489">
        <v>1</v>
      </c>
      <c r="F489">
        <v>5</v>
      </c>
      <c r="G489">
        <v>6</v>
      </c>
      <c r="H489" s="487" t="s">
        <v>1548</v>
      </c>
    </row>
    <row r="490" spans="4:8">
      <c r="D490">
        <v>78317</v>
      </c>
      <c r="E490">
        <v>1</v>
      </c>
      <c r="F490">
        <v>5</v>
      </c>
      <c r="G490">
        <v>6</v>
      </c>
      <c r="H490" s="487" t="s">
        <v>1549</v>
      </c>
    </row>
    <row r="491" spans="4:8">
      <c r="D491">
        <v>78318</v>
      </c>
      <c r="E491">
        <v>1</v>
      </c>
      <c r="F491">
        <v>5</v>
      </c>
      <c r="G491">
        <v>6</v>
      </c>
      <c r="H491" s="487" t="s">
        <v>1550</v>
      </c>
    </row>
    <row r="492" spans="4:8">
      <c r="D492">
        <v>78319</v>
      </c>
      <c r="E492">
        <v>1</v>
      </c>
      <c r="F492">
        <v>5</v>
      </c>
      <c r="G492">
        <v>6</v>
      </c>
      <c r="H492" s="487" t="s">
        <v>1551</v>
      </c>
    </row>
    <row r="493" spans="4:8">
      <c r="D493">
        <v>78320</v>
      </c>
      <c r="E493">
        <v>1</v>
      </c>
      <c r="F493">
        <v>5</v>
      </c>
      <c r="G493">
        <v>6</v>
      </c>
      <c r="H493" s="487" t="s">
        <v>1552</v>
      </c>
    </row>
    <row r="494" spans="4:8">
      <c r="D494">
        <v>78321</v>
      </c>
      <c r="E494">
        <v>1</v>
      </c>
      <c r="F494">
        <v>5</v>
      </c>
      <c r="G494">
        <v>6</v>
      </c>
      <c r="H494" s="487" t="s">
        <v>1553</v>
      </c>
    </row>
    <row r="495" spans="4:8">
      <c r="D495">
        <v>78322</v>
      </c>
      <c r="E495">
        <v>1</v>
      </c>
      <c r="F495">
        <v>5</v>
      </c>
      <c r="G495">
        <v>6</v>
      </c>
      <c r="H495" s="487" t="s">
        <v>1554</v>
      </c>
    </row>
    <row r="496" spans="4:8">
      <c r="D496">
        <v>78323</v>
      </c>
      <c r="E496">
        <v>1</v>
      </c>
      <c r="F496">
        <v>5</v>
      </c>
      <c r="G496">
        <v>6</v>
      </c>
      <c r="H496" s="487" t="s">
        <v>1555</v>
      </c>
    </row>
    <row r="497" spans="4:8">
      <c r="D497">
        <v>78324</v>
      </c>
      <c r="E497">
        <v>1</v>
      </c>
      <c r="F497">
        <v>5</v>
      </c>
      <c r="G497">
        <v>6</v>
      </c>
      <c r="H497" s="487" t="s">
        <v>1556</v>
      </c>
    </row>
    <row r="498" spans="4:8">
      <c r="D498">
        <v>78325</v>
      </c>
      <c r="E498">
        <v>1</v>
      </c>
      <c r="F498">
        <v>5</v>
      </c>
      <c r="G498">
        <v>6</v>
      </c>
      <c r="H498" s="487" t="s">
        <v>1557</v>
      </c>
    </row>
    <row r="499" spans="4:8">
      <c r="D499">
        <v>78326</v>
      </c>
      <c r="E499">
        <v>1</v>
      </c>
      <c r="F499">
        <v>5</v>
      </c>
      <c r="G499">
        <v>6</v>
      </c>
      <c r="H499" s="487" t="s">
        <v>1558</v>
      </c>
    </row>
    <row r="500" spans="4:8">
      <c r="D500">
        <v>78327</v>
      </c>
      <c r="E500">
        <v>1</v>
      </c>
      <c r="F500">
        <v>5</v>
      </c>
      <c r="G500">
        <v>6</v>
      </c>
      <c r="H500" s="487" t="s">
        <v>1559</v>
      </c>
    </row>
    <row r="501" spans="4:8">
      <c r="D501">
        <v>78328</v>
      </c>
      <c r="E501">
        <v>1</v>
      </c>
      <c r="F501">
        <v>5</v>
      </c>
      <c r="G501">
        <v>6</v>
      </c>
      <c r="H501" s="487" t="s">
        <v>1560</v>
      </c>
    </row>
    <row r="502" spans="4:8">
      <c r="D502">
        <v>78329</v>
      </c>
      <c r="E502">
        <v>1</v>
      </c>
      <c r="F502">
        <v>5</v>
      </c>
      <c r="G502">
        <v>6</v>
      </c>
      <c r="H502" s="487" t="s">
        <v>1561</v>
      </c>
    </row>
    <row r="503" spans="4:8">
      <c r="D503">
        <v>78330</v>
      </c>
      <c r="E503">
        <v>1</v>
      </c>
      <c r="F503">
        <v>5</v>
      </c>
      <c r="G503">
        <v>6</v>
      </c>
      <c r="H503" s="487" t="s">
        <v>1562</v>
      </c>
    </row>
    <row r="504" spans="4:8">
      <c r="D504">
        <v>78331</v>
      </c>
      <c r="E504">
        <v>1</v>
      </c>
      <c r="F504">
        <v>5</v>
      </c>
      <c r="G504">
        <v>6</v>
      </c>
      <c r="H504" s="487" t="s">
        <v>1563</v>
      </c>
    </row>
    <row r="505" spans="4:8">
      <c r="D505">
        <v>0</v>
      </c>
      <c r="E505">
        <v>2</v>
      </c>
      <c r="F505">
        <v>5</v>
      </c>
      <c r="G505">
        <v>6</v>
      </c>
      <c r="H505" s="487" t="s">
        <v>594</v>
      </c>
    </row>
    <row r="506" spans="4:8">
      <c r="D506">
        <v>78311</v>
      </c>
      <c r="E506">
        <v>2</v>
      </c>
      <c r="F506">
        <v>5</v>
      </c>
      <c r="G506">
        <v>6</v>
      </c>
      <c r="H506" s="487" t="s">
        <v>1543</v>
      </c>
    </row>
    <row r="507" spans="4:8">
      <c r="D507">
        <v>78312</v>
      </c>
      <c r="E507">
        <v>2</v>
      </c>
      <c r="F507">
        <v>5</v>
      </c>
      <c r="G507">
        <v>6</v>
      </c>
      <c r="H507" s="487" t="s">
        <v>1544</v>
      </c>
    </row>
    <row r="508" spans="4:8">
      <c r="D508">
        <v>78313</v>
      </c>
      <c r="E508">
        <v>2</v>
      </c>
      <c r="F508">
        <v>5</v>
      </c>
      <c r="G508">
        <v>6</v>
      </c>
      <c r="H508" s="487" t="s">
        <v>1545</v>
      </c>
    </row>
    <row r="509" spans="4:8">
      <c r="D509">
        <v>78314</v>
      </c>
      <c r="E509">
        <v>2</v>
      </c>
      <c r="F509">
        <v>5</v>
      </c>
      <c r="G509">
        <v>6</v>
      </c>
      <c r="H509" s="487" t="s">
        <v>1546</v>
      </c>
    </row>
    <row r="510" spans="4:8">
      <c r="D510">
        <v>78315</v>
      </c>
      <c r="E510">
        <v>2</v>
      </c>
      <c r="F510">
        <v>5</v>
      </c>
      <c r="G510">
        <v>6</v>
      </c>
      <c r="H510" s="487" t="s">
        <v>1547</v>
      </c>
    </row>
    <row r="511" spans="4:8">
      <c r="D511">
        <v>78316</v>
      </c>
      <c r="E511">
        <v>2</v>
      </c>
      <c r="F511">
        <v>5</v>
      </c>
      <c r="G511">
        <v>6</v>
      </c>
      <c r="H511" s="487" t="s">
        <v>1548</v>
      </c>
    </row>
    <row r="512" spans="4:8">
      <c r="D512">
        <v>78317</v>
      </c>
      <c r="E512">
        <v>2</v>
      </c>
      <c r="F512">
        <v>5</v>
      </c>
      <c r="G512">
        <v>6</v>
      </c>
      <c r="H512" s="487" t="s">
        <v>1549</v>
      </c>
    </row>
    <row r="513" spans="4:8">
      <c r="D513">
        <v>78318</v>
      </c>
      <c r="E513">
        <v>2</v>
      </c>
      <c r="F513">
        <v>5</v>
      </c>
      <c r="G513">
        <v>6</v>
      </c>
      <c r="H513" s="487" t="s">
        <v>1550</v>
      </c>
    </row>
    <row r="514" spans="4:8">
      <c r="D514">
        <v>78319</v>
      </c>
      <c r="E514">
        <v>2</v>
      </c>
      <c r="F514">
        <v>5</v>
      </c>
      <c r="G514">
        <v>6</v>
      </c>
      <c r="H514" s="487" t="s">
        <v>1551</v>
      </c>
    </row>
    <row r="515" spans="4:8">
      <c r="D515">
        <v>78320</v>
      </c>
      <c r="E515">
        <v>2</v>
      </c>
      <c r="F515">
        <v>5</v>
      </c>
      <c r="G515">
        <v>6</v>
      </c>
      <c r="H515" s="487" t="s">
        <v>1552</v>
      </c>
    </row>
    <row r="516" spans="4:8">
      <c r="D516">
        <v>78321</v>
      </c>
      <c r="E516">
        <v>2</v>
      </c>
      <c r="F516">
        <v>5</v>
      </c>
      <c r="G516">
        <v>6</v>
      </c>
      <c r="H516" s="487" t="s">
        <v>1553</v>
      </c>
    </row>
    <row r="517" spans="4:8">
      <c r="D517">
        <v>78322</v>
      </c>
      <c r="E517">
        <v>2</v>
      </c>
      <c r="F517">
        <v>5</v>
      </c>
      <c r="G517">
        <v>6</v>
      </c>
      <c r="H517" s="487" t="s">
        <v>1554</v>
      </c>
    </row>
    <row r="518" spans="4:8">
      <c r="D518">
        <v>78323</v>
      </c>
      <c r="E518">
        <v>2</v>
      </c>
      <c r="F518">
        <v>5</v>
      </c>
      <c r="G518">
        <v>6</v>
      </c>
      <c r="H518" s="487" t="s">
        <v>1555</v>
      </c>
    </row>
    <row r="519" spans="4:8">
      <c r="D519">
        <v>78324</v>
      </c>
      <c r="E519">
        <v>2</v>
      </c>
      <c r="F519">
        <v>5</v>
      </c>
      <c r="G519">
        <v>6</v>
      </c>
      <c r="H519" s="487" t="s">
        <v>1556</v>
      </c>
    </row>
    <row r="520" spans="4:8">
      <c r="D520">
        <v>78325</v>
      </c>
      <c r="E520">
        <v>2</v>
      </c>
      <c r="F520">
        <v>5</v>
      </c>
      <c r="G520">
        <v>6</v>
      </c>
      <c r="H520" s="487" t="s">
        <v>1557</v>
      </c>
    </row>
    <row r="521" spans="4:8">
      <c r="D521">
        <v>78326</v>
      </c>
      <c r="E521">
        <v>2</v>
      </c>
      <c r="F521">
        <v>5</v>
      </c>
      <c r="G521">
        <v>6</v>
      </c>
      <c r="H521" s="487" t="s">
        <v>1558</v>
      </c>
    </row>
    <row r="522" spans="4:8">
      <c r="D522">
        <v>78327</v>
      </c>
      <c r="E522">
        <v>2</v>
      </c>
      <c r="F522">
        <v>5</v>
      </c>
      <c r="G522">
        <v>6</v>
      </c>
      <c r="H522" s="487" t="s">
        <v>1559</v>
      </c>
    </row>
    <row r="523" spans="4:8">
      <c r="D523">
        <v>78328</v>
      </c>
      <c r="E523">
        <v>2</v>
      </c>
      <c r="F523">
        <v>5</v>
      </c>
      <c r="G523">
        <v>6</v>
      </c>
      <c r="H523" s="487" t="s">
        <v>1560</v>
      </c>
    </row>
    <row r="524" spans="4:8">
      <c r="D524">
        <v>78329</v>
      </c>
      <c r="E524">
        <v>2</v>
      </c>
      <c r="F524">
        <v>5</v>
      </c>
      <c r="G524">
        <v>6</v>
      </c>
      <c r="H524" s="487" t="s">
        <v>1561</v>
      </c>
    </row>
    <row r="525" spans="4:8">
      <c r="D525">
        <v>78330</v>
      </c>
      <c r="E525">
        <v>2</v>
      </c>
      <c r="F525">
        <v>5</v>
      </c>
      <c r="G525">
        <v>6</v>
      </c>
      <c r="H525" s="487" t="s">
        <v>1562</v>
      </c>
    </row>
    <row r="526" spans="4:8">
      <c r="D526">
        <v>78331</v>
      </c>
      <c r="E526">
        <v>2</v>
      </c>
      <c r="F526">
        <v>5</v>
      </c>
      <c r="G526">
        <v>6</v>
      </c>
      <c r="H526" s="487" t="s">
        <v>1563</v>
      </c>
    </row>
    <row r="527" spans="4:8">
      <c r="D527">
        <v>0</v>
      </c>
      <c r="E527">
        <v>3</v>
      </c>
      <c r="F527">
        <v>5</v>
      </c>
      <c r="G527">
        <v>6</v>
      </c>
      <c r="H527" s="487" t="s">
        <v>681</v>
      </c>
    </row>
    <row r="528" spans="4:8">
      <c r="D528">
        <v>78021</v>
      </c>
      <c r="E528">
        <v>3</v>
      </c>
      <c r="F528">
        <v>5</v>
      </c>
      <c r="G528">
        <v>6</v>
      </c>
      <c r="H528" s="487" t="s">
        <v>682</v>
      </c>
    </row>
    <row r="529" spans="4:8">
      <c r="D529">
        <v>78022</v>
      </c>
      <c r="E529">
        <v>3</v>
      </c>
      <c r="F529">
        <v>5</v>
      </c>
      <c r="G529">
        <v>6</v>
      </c>
      <c r="H529" s="487" t="s">
        <v>683</v>
      </c>
    </row>
    <row r="530" spans="4:8">
      <c r="D530">
        <v>78023</v>
      </c>
      <c r="E530">
        <v>3</v>
      </c>
      <c r="F530">
        <v>5</v>
      </c>
      <c r="G530">
        <v>6</v>
      </c>
      <c r="H530" s="487" t="s">
        <v>684</v>
      </c>
    </row>
    <row r="531" spans="4:8">
      <c r="D531">
        <v>78024</v>
      </c>
      <c r="E531">
        <v>3</v>
      </c>
      <c r="F531">
        <v>5</v>
      </c>
      <c r="G531">
        <v>6</v>
      </c>
      <c r="H531" s="487" t="s">
        <v>486</v>
      </c>
    </row>
    <row r="532" spans="4:8">
      <c r="D532">
        <v>78031</v>
      </c>
      <c r="E532">
        <v>3</v>
      </c>
      <c r="F532">
        <v>5</v>
      </c>
      <c r="G532">
        <v>6</v>
      </c>
      <c r="H532" s="487" t="s">
        <v>487</v>
      </c>
    </row>
    <row r="533" spans="4:8">
      <c r="D533">
        <v>78034</v>
      </c>
      <c r="E533">
        <v>3</v>
      </c>
      <c r="F533">
        <v>5</v>
      </c>
      <c r="G533">
        <v>6</v>
      </c>
      <c r="H533" s="487" t="s">
        <v>685</v>
      </c>
    </row>
    <row r="534" spans="4:8">
      <c r="D534">
        <v>78042</v>
      </c>
      <c r="E534">
        <v>3</v>
      </c>
      <c r="F534">
        <v>5</v>
      </c>
      <c r="G534">
        <v>6</v>
      </c>
      <c r="H534" s="487" t="s">
        <v>489</v>
      </c>
    </row>
    <row r="535" spans="4:8">
      <c r="D535">
        <v>78043</v>
      </c>
      <c r="E535">
        <v>3</v>
      </c>
      <c r="F535">
        <v>5</v>
      </c>
      <c r="G535">
        <v>6</v>
      </c>
      <c r="H535" s="487" t="s">
        <v>490</v>
      </c>
    </row>
    <row r="536" spans="4:8">
      <c r="D536">
        <v>0</v>
      </c>
      <c r="E536">
        <v>4</v>
      </c>
      <c r="F536">
        <v>5</v>
      </c>
      <c r="G536">
        <v>6</v>
      </c>
      <c r="H536" s="487" t="s">
        <v>1516</v>
      </c>
    </row>
    <row r="537" spans="4:8">
      <c r="D537">
        <v>78055</v>
      </c>
      <c r="E537">
        <v>4</v>
      </c>
      <c r="F537">
        <v>5</v>
      </c>
      <c r="G537">
        <v>6</v>
      </c>
      <c r="H537" s="487" t="s">
        <v>633</v>
      </c>
    </row>
    <row r="538" spans="4:8">
      <c r="D538">
        <v>78056</v>
      </c>
      <c r="E538">
        <v>4</v>
      </c>
      <c r="F538">
        <v>5</v>
      </c>
      <c r="G538">
        <v>6</v>
      </c>
      <c r="H538" s="487" t="s">
        <v>758</v>
      </c>
    </row>
    <row r="539" spans="4:8">
      <c r="D539">
        <v>78201</v>
      </c>
      <c r="E539">
        <v>4</v>
      </c>
      <c r="F539">
        <v>5</v>
      </c>
      <c r="G539">
        <v>6</v>
      </c>
      <c r="H539" s="487" t="s">
        <v>759</v>
      </c>
    </row>
    <row r="540" spans="4:8">
      <c r="D540">
        <v>78202</v>
      </c>
      <c r="E540">
        <v>4</v>
      </c>
      <c r="F540">
        <v>5</v>
      </c>
      <c r="G540">
        <v>6</v>
      </c>
      <c r="H540" s="487" t="s">
        <v>760</v>
      </c>
    </row>
    <row r="541" spans="4:8">
      <c r="D541">
        <v>78203</v>
      </c>
      <c r="E541">
        <v>4</v>
      </c>
      <c r="F541">
        <v>5</v>
      </c>
      <c r="G541">
        <v>6</v>
      </c>
      <c r="H541" s="487" t="s">
        <v>761</v>
      </c>
    </row>
    <row r="542" spans="4:8">
      <c r="D542">
        <v>78204</v>
      </c>
      <c r="E542">
        <v>4</v>
      </c>
      <c r="F542">
        <v>5</v>
      </c>
      <c r="G542">
        <v>6</v>
      </c>
      <c r="H542" s="487" t="s">
        <v>762</v>
      </c>
    </row>
    <row r="543" spans="4:8">
      <c r="D543">
        <v>78205</v>
      </c>
      <c r="E543">
        <v>4</v>
      </c>
      <c r="F543">
        <v>5</v>
      </c>
      <c r="G543">
        <v>6</v>
      </c>
      <c r="H543" s="487" t="s">
        <v>634</v>
      </c>
    </row>
    <row r="544" spans="4:8">
      <c r="D544">
        <v>78206</v>
      </c>
      <c r="E544">
        <v>4</v>
      </c>
      <c r="F544">
        <v>5</v>
      </c>
      <c r="G544">
        <v>6</v>
      </c>
      <c r="H544" s="487" t="s">
        <v>1517</v>
      </c>
    </row>
    <row r="545" spans="4:8">
      <c r="D545">
        <v>78215</v>
      </c>
      <c r="E545">
        <v>4</v>
      </c>
      <c r="F545">
        <v>5</v>
      </c>
      <c r="G545">
        <v>6</v>
      </c>
      <c r="H545" s="487" t="s">
        <v>764</v>
      </c>
    </row>
    <row r="546" spans="4:8">
      <c r="D546">
        <v>0</v>
      </c>
      <c r="E546">
        <v>5</v>
      </c>
      <c r="F546">
        <v>5</v>
      </c>
      <c r="G546">
        <v>6</v>
      </c>
      <c r="H546" s="487" t="s">
        <v>686</v>
      </c>
    </row>
    <row r="547" spans="4:8">
      <c r="D547">
        <v>78032</v>
      </c>
      <c r="E547">
        <v>5</v>
      </c>
      <c r="F547">
        <v>5</v>
      </c>
      <c r="G547">
        <v>6</v>
      </c>
      <c r="H547" s="487" t="s">
        <v>687</v>
      </c>
    </row>
    <row r="548" spans="4:8">
      <c r="D548">
        <v>78033</v>
      </c>
      <c r="E548">
        <v>5</v>
      </c>
      <c r="F548">
        <v>5</v>
      </c>
      <c r="G548">
        <v>6</v>
      </c>
      <c r="H548" s="487" t="s">
        <v>688</v>
      </c>
    </row>
    <row r="549" spans="4:8">
      <c r="D549">
        <v>78035</v>
      </c>
      <c r="E549">
        <v>5</v>
      </c>
      <c r="F549">
        <v>5</v>
      </c>
      <c r="G549">
        <v>6</v>
      </c>
      <c r="H549" s="487" t="s">
        <v>689</v>
      </c>
    </row>
    <row r="550" spans="4:8">
      <c r="D550">
        <v>78036</v>
      </c>
      <c r="E550">
        <v>5</v>
      </c>
      <c r="F550">
        <v>5</v>
      </c>
      <c r="G550">
        <v>6</v>
      </c>
      <c r="H550" s="487" t="s">
        <v>690</v>
      </c>
    </row>
    <row r="551" spans="4:8">
      <c r="D551">
        <v>78037</v>
      </c>
      <c r="E551">
        <v>5</v>
      </c>
      <c r="F551">
        <v>5</v>
      </c>
      <c r="G551">
        <v>6</v>
      </c>
      <c r="H551" s="487" t="s">
        <v>691</v>
      </c>
    </row>
    <row r="552" spans="4:8">
      <c r="D552">
        <v>78041</v>
      </c>
      <c r="E552">
        <v>5</v>
      </c>
      <c r="F552">
        <v>5</v>
      </c>
      <c r="G552">
        <v>6</v>
      </c>
      <c r="H552" s="487" t="s">
        <v>488</v>
      </c>
    </row>
    <row r="553" spans="4:8">
      <c r="D553">
        <v>78044</v>
      </c>
      <c r="E553">
        <v>5</v>
      </c>
      <c r="F553">
        <v>5</v>
      </c>
      <c r="G553">
        <v>6</v>
      </c>
      <c r="H553" s="487" t="s">
        <v>692</v>
      </c>
    </row>
    <row r="554" spans="4:8">
      <c r="D554">
        <v>78045</v>
      </c>
      <c r="E554">
        <v>5</v>
      </c>
      <c r="F554">
        <v>5</v>
      </c>
      <c r="G554">
        <v>6</v>
      </c>
      <c r="H554" s="487" t="s">
        <v>693</v>
      </c>
    </row>
    <row r="555" spans="4:8">
      <c r="D555">
        <v>78046</v>
      </c>
      <c r="E555">
        <v>5</v>
      </c>
      <c r="F555">
        <v>5</v>
      </c>
      <c r="G555">
        <v>6</v>
      </c>
      <c r="H555" s="487" t="s">
        <v>694</v>
      </c>
    </row>
    <row r="556" spans="4:8">
      <c r="D556">
        <v>78047</v>
      </c>
      <c r="E556">
        <v>5</v>
      </c>
      <c r="F556">
        <v>5</v>
      </c>
      <c r="G556">
        <v>6</v>
      </c>
      <c r="H556" s="487" t="s">
        <v>1518</v>
      </c>
    </row>
    <row r="557" spans="4:8">
      <c r="D557">
        <v>78048</v>
      </c>
      <c r="E557">
        <v>5</v>
      </c>
      <c r="F557">
        <v>5</v>
      </c>
      <c r="G557">
        <v>6</v>
      </c>
      <c r="H557" s="487" t="s">
        <v>494</v>
      </c>
    </row>
    <row r="558" spans="4:8">
      <c r="D558">
        <v>78999</v>
      </c>
      <c r="E558">
        <v>5</v>
      </c>
      <c r="F558">
        <v>5</v>
      </c>
      <c r="G558">
        <v>6</v>
      </c>
      <c r="H558" s="487" t="s">
        <v>500</v>
      </c>
    </row>
    <row r="559" spans="4:8">
      <c r="D559">
        <v>0</v>
      </c>
      <c r="E559">
        <v>6</v>
      </c>
      <c r="F559">
        <v>5</v>
      </c>
      <c r="G559">
        <v>6</v>
      </c>
      <c r="H559" s="487" t="s">
        <v>450</v>
      </c>
    </row>
    <row r="560" spans="4:8">
      <c r="D560">
        <v>78091</v>
      </c>
      <c r="E560">
        <v>6</v>
      </c>
      <c r="F560">
        <v>5</v>
      </c>
      <c r="G560">
        <v>6</v>
      </c>
      <c r="H560" s="487" t="s">
        <v>495</v>
      </c>
    </row>
    <row r="561" spans="4:8">
      <c r="D561">
        <v>78092</v>
      </c>
      <c r="E561">
        <v>6</v>
      </c>
      <c r="F561">
        <v>5</v>
      </c>
      <c r="G561">
        <v>6</v>
      </c>
      <c r="H561" s="487" t="s">
        <v>1519</v>
      </c>
    </row>
    <row r="562" spans="4:8">
      <c r="D562">
        <v>78093</v>
      </c>
      <c r="E562">
        <v>6</v>
      </c>
      <c r="F562">
        <v>5</v>
      </c>
      <c r="G562">
        <v>6</v>
      </c>
      <c r="H562" s="487" t="s">
        <v>497</v>
      </c>
    </row>
    <row r="563" spans="4:8">
      <c r="D563">
        <v>78094</v>
      </c>
      <c r="E563">
        <v>6</v>
      </c>
      <c r="F563">
        <v>5</v>
      </c>
      <c r="G563">
        <v>6</v>
      </c>
      <c r="H563" s="487" t="s">
        <v>498</v>
      </c>
    </row>
    <row r="564" spans="4:8">
      <c r="D564">
        <v>78111</v>
      </c>
      <c r="E564">
        <v>6</v>
      </c>
      <c r="F564">
        <v>5</v>
      </c>
      <c r="G564">
        <v>6</v>
      </c>
      <c r="H564" s="487" t="s">
        <v>695</v>
      </c>
    </row>
    <row r="565" spans="4:8">
      <c r="D565">
        <v>78112</v>
      </c>
      <c r="E565">
        <v>6</v>
      </c>
      <c r="F565">
        <v>5</v>
      </c>
      <c r="G565">
        <v>6</v>
      </c>
      <c r="H565" s="487" t="s">
        <v>499</v>
      </c>
    </row>
    <row r="566" spans="4:8">
      <c r="D566">
        <v>78999</v>
      </c>
      <c r="E566">
        <v>6</v>
      </c>
      <c r="F566">
        <v>5</v>
      </c>
      <c r="G566">
        <v>6</v>
      </c>
      <c r="H566" s="487" t="s">
        <v>500</v>
      </c>
    </row>
    <row r="567" spans="4:8">
      <c r="D567">
        <v>0</v>
      </c>
      <c r="E567">
        <v>0</v>
      </c>
      <c r="F567">
        <v>6</v>
      </c>
      <c r="G567">
        <v>6</v>
      </c>
      <c r="H567" s="487" t="s">
        <v>25</v>
      </c>
    </row>
    <row r="568" spans="4:8">
      <c r="D568">
        <v>0</v>
      </c>
      <c r="E568">
        <v>1</v>
      </c>
      <c r="F568">
        <v>6</v>
      </c>
      <c r="G568">
        <v>6</v>
      </c>
      <c r="H568" s="487" t="s">
        <v>451</v>
      </c>
    </row>
    <row r="569" spans="4:8">
      <c r="D569">
        <v>63014</v>
      </c>
      <c r="E569">
        <v>1</v>
      </c>
      <c r="F569">
        <v>6</v>
      </c>
      <c r="G569">
        <v>6</v>
      </c>
      <c r="H569" s="487" t="s">
        <v>652</v>
      </c>
    </row>
    <row r="570" spans="4:8">
      <c r="D570">
        <v>81901</v>
      </c>
      <c r="E570">
        <v>1</v>
      </c>
      <c r="F570">
        <v>6</v>
      </c>
      <c r="G570">
        <v>6</v>
      </c>
      <c r="H570" s="487" t="s">
        <v>1520</v>
      </c>
    </row>
    <row r="571" spans="4:8">
      <c r="D571">
        <v>81902</v>
      </c>
      <c r="E571">
        <v>1</v>
      </c>
      <c r="F571">
        <v>6</v>
      </c>
      <c r="G571">
        <v>6</v>
      </c>
      <c r="H571" s="487" t="s">
        <v>696</v>
      </c>
    </row>
    <row r="572" spans="4:8">
      <c r="D572">
        <v>0</v>
      </c>
      <c r="E572">
        <v>0</v>
      </c>
      <c r="F572">
        <v>7</v>
      </c>
      <c r="G572">
        <v>6</v>
      </c>
      <c r="H572" s="487" t="s">
        <v>302</v>
      </c>
    </row>
    <row r="573" spans="4:8">
      <c r="D573">
        <v>0</v>
      </c>
      <c r="E573">
        <v>3</v>
      </c>
      <c r="F573">
        <v>7</v>
      </c>
      <c r="G573">
        <v>6</v>
      </c>
      <c r="H573" s="487" t="s">
        <v>454</v>
      </c>
    </row>
    <row r="574" spans="4:8">
      <c r="D574">
        <v>80017</v>
      </c>
      <c r="E574">
        <v>3</v>
      </c>
      <c r="F574">
        <v>7</v>
      </c>
      <c r="G574">
        <v>6</v>
      </c>
      <c r="H574" s="487" t="s">
        <v>1521</v>
      </c>
    </row>
    <row r="575" spans="4:8">
      <c r="D575">
        <v>80021</v>
      </c>
      <c r="E575">
        <v>3</v>
      </c>
      <c r="F575">
        <v>7</v>
      </c>
      <c r="G575">
        <v>6</v>
      </c>
      <c r="H575" s="487" t="s">
        <v>455</v>
      </c>
    </row>
    <row r="576" spans="4:8">
      <c r="D576">
        <v>80022</v>
      </c>
      <c r="E576">
        <v>3</v>
      </c>
      <c r="F576">
        <v>7</v>
      </c>
      <c r="G576">
        <v>6</v>
      </c>
      <c r="H576" s="487" t="s">
        <v>456</v>
      </c>
    </row>
    <row r="577" spans="4:8">
      <c r="D577">
        <v>80023</v>
      </c>
      <c r="E577">
        <v>3</v>
      </c>
      <c r="F577">
        <v>7</v>
      </c>
      <c r="G577">
        <v>6</v>
      </c>
      <c r="H577" s="487" t="s">
        <v>457</v>
      </c>
    </row>
    <row r="578" spans="4:8">
      <c r="D578">
        <v>80024</v>
      </c>
      <c r="E578">
        <v>3</v>
      </c>
      <c r="F578">
        <v>7</v>
      </c>
      <c r="G578">
        <v>6</v>
      </c>
      <c r="H578" s="487" t="s">
        <v>458</v>
      </c>
    </row>
    <row r="579" spans="4:8">
      <c r="D579">
        <v>80025</v>
      </c>
      <c r="E579">
        <v>3</v>
      </c>
      <c r="F579">
        <v>7</v>
      </c>
      <c r="G579">
        <v>6</v>
      </c>
      <c r="H579" s="487" t="s">
        <v>1522</v>
      </c>
    </row>
    <row r="580" spans="4:8">
      <c r="D580">
        <v>80026</v>
      </c>
      <c r="E580">
        <v>3</v>
      </c>
      <c r="F580">
        <v>7</v>
      </c>
      <c r="G580">
        <v>6</v>
      </c>
      <c r="H580" s="487" t="s">
        <v>1523</v>
      </c>
    </row>
    <row r="581" spans="4:8">
      <c r="D581">
        <v>80027</v>
      </c>
      <c r="E581">
        <v>3</v>
      </c>
      <c r="F581">
        <v>7</v>
      </c>
      <c r="G581">
        <v>6</v>
      </c>
      <c r="H581" s="487" t="s">
        <v>550</v>
      </c>
    </row>
    <row r="582" spans="4:8">
      <c r="D582">
        <v>80029</v>
      </c>
      <c r="E582">
        <v>3</v>
      </c>
      <c r="F582">
        <v>7</v>
      </c>
      <c r="G582">
        <v>6</v>
      </c>
      <c r="H582" s="487" t="s">
        <v>698</v>
      </c>
    </row>
    <row r="583" spans="4:8">
      <c r="D583">
        <v>80034</v>
      </c>
      <c r="E583">
        <v>3</v>
      </c>
      <c r="F583">
        <v>7</v>
      </c>
      <c r="G583">
        <v>6</v>
      </c>
      <c r="H583" s="487" t="s">
        <v>1524</v>
      </c>
    </row>
    <row r="584" spans="4:8">
      <c r="D584">
        <v>80035</v>
      </c>
      <c r="E584">
        <v>3</v>
      </c>
      <c r="F584">
        <v>7</v>
      </c>
      <c r="G584">
        <v>6</v>
      </c>
      <c r="H584" s="487" t="s">
        <v>1525</v>
      </c>
    </row>
    <row r="585" spans="4:8">
      <c r="D585">
        <v>80043</v>
      </c>
      <c r="E585">
        <v>3</v>
      </c>
      <c r="F585">
        <v>7</v>
      </c>
      <c r="G585">
        <v>6</v>
      </c>
      <c r="H585" s="487" t="s">
        <v>1526</v>
      </c>
    </row>
    <row r="586" spans="4:8">
      <c r="D586">
        <v>0</v>
      </c>
      <c r="E586">
        <v>4</v>
      </c>
      <c r="F586">
        <v>7</v>
      </c>
      <c r="G586">
        <v>6</v>
      </c>
      <c r="H586" s="487" t="s">
        <v>460</v>
      </c>
    </row>
    <row r="587" spans="4:8">
      <c r="D587">
        <v>80011</v>
      </c>
      <c r="E587">
        <v>4</v>
      </c>
      <c r="F587">
        <v>7</v>
      </c>
      <c r="G587">
        <v>6</v>
      </c>
      <c r="H587" s="487" t="s">
        <v>699</v>
      </c>
    </row>
    <row r="588" spans="4:8">
      <c r="D588">
        <v>80012</v>
      </c>
      <c r="E588">
        <v>4</v>
      </c>
      <c r="F588">
        <v>7</v>
      </c>
      <c r="G588">
        <v>6</v>
      </c>
      <c r="H588" s="487" t="s">
        <v>461</v>
      </c>
    </row>
    <row r="589" spans="4:8">
      <c r="D589">
        <v>80013</v>
      </c>
      <c r="E589">
        <v>4</v>
      </c>
      <c r="F589">
        <v>7</v>
      </c>
      <c r="G589">
        <v>6</v>
      </c>
      <c r="H589" s="487" t="s">
        <v>462</v>
      </c>
    </row>
    <row r="590" spans="4:8">
      <c r="D590">
        <v>80014</v>
      </c>
      <c r="E590">
        <v>4</v>
      </c>
      <c r="F590">
        <v>7</v>
      </c>
      <c r="G590">
        <v>6</v>
      </c>
      <c r="H590" s="487" t="s">
        <v>463</v>
      </c>
    </row>
    <row r="591" spans="4:8">
      <c r="D591">
        <v>80016</v>
      </c>
      <c r="E591">
        <v>4</v>
      </c>
      <c r="F591">
        <v>7</v>
      </c>
      <c r="G591">
        <v>6</v>
      </c>
      <c r="H591" s="487" t="s">
        <v>700</v>
      </c>
    </row>
    <row r="592" spans="4:8">
      <c r="D592">
        <v>80017</v>
      </c>
      <c r="E592">
        <v>4</v>
      </c>
      <c r="F592">
        <v>7</v>
      </c>
      <c r="G592">
        <v>6</v>
      </c>
      <c r="H592" s="487" t="s">
        <v>1521</v>
      </c>
    </row>
    <row r="593" spans="4:8">
      <c r="D593">
        <v>0</v>
      </c>
      <c r="E593">
        <v>5</v>
      </c>
      <c r="F593">
        <v>7</v>
      </c>
      <c r="G593">
        <v>6</v>
      </c>
      <c r="H593" s="487" t="s">
        <v>1527</v>
      </c>
    </row>
    <row r="594" spans="4:8">
      <c r="D594">
        <v>81031</v>
      </c>
      <c r="E594">
        <v>5</v>
      </c>
      <c r="F594">
        <v>7</v>
      </c>
      <c r="G594">
        <v>6</v>
      </c>
      <c r="H594" s="487" t="s">
        <v>465</v>
      </c>
    </row>
    <row r="595" spans="4:8">
      <c r="D595">
        <v>81032</v>
      </c>
      <c r="E595">
        <v>5</v>
      </c>
      <c r="F595">
        <v>7</v>
      </c>
      <c r="G595">
        <v>6</v>
      </c>
      <c r="H595" s="487" t="s">
        <v>466</v>
      </c>
    </row>
    <row r="596" spans="4:8">
      <c r="D596">
        <v>81033</v>
      </c>
      <c r="E596">
        <v>5</v>
      </c>
      <c r="F596">
        <v>7</v>
      </c>
      <c r="G596">
        <v>6</v>
      </c>
      <c r="H596" s="487" t="s">
        <v>467</v>
      </c>
    </row>
    <row r="597" spans="4:8">
      <c r="D597">
        <v>81034</v>
      </c>
      <c r="E597">
        <v>5</v>
      </c>
      <c r="F597">
        <v>7</v>
      </c>
      <c r="G597">
        <v>6</v>
      </c>
      <c r="H597" s="487" t="s">
        <v>468</v>
      </c>
    </row>
    <row r="598" spans="4:8">
      <c r="D598">
        <v>0</v>
      </c>
      <c r="E598">
        <v>7</v>
      </c>
      <c r="F598">
        <v>7</v>
      </c>
      <c r="G598">
        <v>6</v>
      </c>
      <c r="H598" s="487" t="s">
        <v>701</v>
      </c>
    </row>
    <row r="599" spans="4:8">
      <c r="D599">
        <v>81011</v>
      </c>
      <c r="E599">
        <v>7</v>
      </c>
      <c r="F599">
        <v>7</v>
      </c>
      <c r="G599">
        <v>6</v>
      </c>
      <c r="H599" s="487" t="s">
        <v>469</v>
      </c>
    </row>
    <row r="600" spans="4:8">
      <c r="D600">
        <v>81012</v>
      </c>
      <c r="E600">
        <v>7</v>
      </c>
      <c r="F600">
        <v>7</v>
      </c>
      <c r="G600">
        <v>6</v>
      </c>
      <c r="H600" s="487" t="s">
        <v>470</v>
      </c>
    </row>
    <row r="601" spans="4:8">
      <c r="D601">
        <v>81013</v>
      </c>
      <c r="E601">
        <v>7</v>
      </c>
      <c r="F601">
        <v>7</v>
      </c>
      <c r="G601">
        <v>6</v>
      </c>
      <c r="H601" s="487" t="s">
        <v>471</v>
      </c>
    </row>
    <row r="602" spans="4:8">
      <c r="D602">
        <v>81014</v>
      </c>
      <c r="E602">
        <v>7</v>
      </c>
      <c r="F602">
        <v>7</v>
      </c>
      <c r="G602">
        <v>6</v>
      </c>
      <c r="H602" s="487" t="s">
        <v>501</v>
      </c>
    </row>
    <row r="603" spans="4:8">
      <c r="D603">
        <v>81015</v>
      </c>
      <c r="E603">
        <v>7</v>
      </c>
      <c r="F603">
        <v>7</v>
      </c>
      <c r="G603">
        <v>6</v>
      </c>
      <c r="H603" s="487" t="s">
        <v>502</v>
      </c>
    </row>
    <row r="604" spans="4:8">
      <c r="D604">
        <v>81017</v>
      </c>
      <c r="E604">
        <v>7</v>
      </c>
      <c r="F604">
        <v>7</v>
      </c>
      <c r="G604">
        <v>6</v>
      </c>
      <c r="H604" s="487" t="s">
        <v>702</v>
      </c>
    </row>
    <row r="605" spans="4:8">
      <c r="D605">
        <v>81018</v>
      </c>
      <c r="E605">
        <v>7</v>
      </c>
      <c r="F605">
        <v>7</v>
      </c>
      <c r="G605">
        <v>6</v>
      </c>
      <c r="H605" s="487" t="s">
        <v>1528</v>
      </c>
    </row>
    <row r="606" spans="4:8">
      <c r="D606">
        <v>81019</v>
      </c>
      <c r="E606">
        <v>7</v>
      </c>
      <c r="F606">
        <v>7</v>
      </c>
      <c r="G606">
        <v>6</v>
      </c>
      <c r="H606" s="487" t="s">
        <v>1529</v>
      </c>
    </row>
    <row r="607" spans="4:8">
      <c r="D607">
        <v>81023</v>
      </c>
      <c r="E607">
        <v>7</v>
      </c>
      <c r="F607">
        <v>7</v>
      </c>
      <c r="G607">
        <v>6</v>
      </c>
      <c r="H607" s="487" t="s">
        <v>1345</v>
      </c>
    </row>
    <row r="608" spans="4:8">
      <c r="D608">
        <v>81024</v>
      </c>
      <c r="E608">
        <v>7</v>
      </c>
      <c r="F608">
        <v>7</v>
      </c>
      <c r="G608">
        <v>6</v>
      </c>
      <c r="H608" s="487" t="s">
        <v>1346</v>
      </c>
    </row>
    <row r="609" spans="4:8">
      <c r="D609">
        <v>81999</v>
      </c>
      <c r="E609">
        <v>7</v>
      </c>
      <c r="F609">
        <v>7</v>
      </c>
      <c r="G609">
        <v>6</v>
      </c>
      <c r="H609" s="487" t="s">
        <v>472</v>
      </c>
    </row>
    <row r="610" spans="4:8">
      <c r="D610">
        <v>0</v>
      </c>
      <c r="E610">
        <v>8</v>
      </c>
      <c r="F610">
        <v>7</v>
      </c>
      <c r="G610">
        <v>6</v>
      </c>
      <c r="H610" s="487" t="s">
        <v>153</v>
      </c>
    </row>
    <row r="611" spans="4:8">
      <c r="D611">
        <v>81021</v>
      </c>
      <c r="E611">
        <v>8</v>
      </c>
      <c r="F611">
        <v>7</v>
      </c>
      <c r="G611">
        <v>6</v>
      </c>
      <c r="H611" s="487" t="s">
        <v>153</v>
      </c>
    </row>
    <row r="612" spans="4:8">
      <c r="D612">
        <v>0</v>
      </c>
      <c r="E612">
        <v>9</v>
      </c>
      <c r="F612">
        <v>7</v>
      </c>
      <c r="G612">
        <v>6</v>
      </c>
      <c r="H612" s="487" t="s">
        <v>473</v>
      </c>
    </row>
    <row r="613" spans="4:8">
      <c r="D613">
        <v>81999</v>
      </c>
      <c r="E613">
        <v>9</v>
      </c>
      <c r="F613">
        <v>7</v>
      </c>
      <c r="G613">
        <v>6</v>
      </c>
      <c r="H613" s="487" t="s">
        <v>472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dimension ref="A1:G44"/>
  <sheetViews>
    <sheetView rightToLeft="1" tabSelected="1" view="pageBreakPreview" zoomScaleNormal="100" zoomScaleSheetLayoutView="100" workbookViewId="0">
      <selection activeCell="C22" sqref="C22"/>
    </sheetView>
  </sheetViews>
  <sheetFormatPr defaultColWidth="8" defaultRowHeight="12.75"/>
  <cols>
    <col min="1" max="1" width="31.28515625" style="66" customWidth="1"/>
    <col min="2" max="2" width="11.5703125" style="114" customWidth="1"/>
    <col min="3" max="4" width="16.28515625" style="116" customWidth="1"/>
    <col min="5" max="5" width="16" style="116" customWidth="1"/>
    <col min="6" max="6" width="8" style="66"/>
    <col min="7" max="7" width="12.7109375" style="66" bestFit="1" customWidth="1"/>
    <col min="8" max="16384" width="8" style="66"/>
  </cols>
  <sheetData>
    <row r="1" spans="1:5" ht="21.75" customHeight="1">
      <c r="A1" s="655" t="s">
        <v>251</v>
      </c>
      <c r="B1" s="655"/>
      <c r="C1" s="655"/>
      <c r="D1" s="655"/>
      <c r="E1" s="655"/>
    </row>
    <row r="2" spans="1:5" ht="21.75" customHeight="1">
      <c r="A2" s="655" t="s">
        <v>1389</v>
      </c>
      <c r="B2" s="655"/>
      <c r="C2" s="655"/>
      <c r="D2" s="655"/>
      <c r="E2" s="655"/>
    </row>
    <row r="3" spans="1:5" ht="19.5" customHeight="1">
      <c r="A3" s="67"/>
      <c r="B3" s="68"/>
      <c r="C3" s="69"/>
      <c r="D3" s="69"/>
      <c r="E3" s="70" t="s">
        <v>475</v>
      </c>
    </row>
    <row r="4" spans="1:5" s="75" customFormat="1" ht="19.350000000000001" customHeight="1">
      <c r="A4" s="71" t="s">
        <v>200</v>
      </c>
      <c r="B4" s="72" t="s">
        <v>516</v>
      </c>
      <c r="C4" s="73" t="s">
        <v>198</v>
      </c>
      <c r="D4" s="73" t="s">
        <v>1390</v>
      </c>
      <c r="E4" s="74" t="s">
        <v>1341</v>
      </c>
    </row>
    <row r="5" spans="1:5" s="77" customFormat="1" ht="19.350000000000001" customHeight="1">
      <c r="A5" s="541" t="s">
        <v>8</v>
      </c>
      <c r="B5" s="76"/>
    </row>
    <row r="6" spans="1:5" s="77" customFormat="1" ht="19.350000000000001" customHeight="1">
      <c r="A6" s="78" t="s">
        <v>9</v>
      </c>
      <c r="B6" s="79" t="s">
        <v>284</v>
      </c>
      <c r="C6" s="80">
        <f>'تفصيل الإيرادات'!F5</f>
        <v>1757613000</v>
      </c>
      <c r="D6" s="81">
        <f>'تفصيل الإيرادات'!G5</f>
        <v>1436462053</v>
      </c>
      <c r="E6" s="80">
        <f>'تفصيل الإيرادات'!I5</f>
        <v>1594672391</v>
      </c>
    </row>
    <row r="7" spans="1:5" s="77" customFormat="1" ht="19.350000000000001" customHeight="1">
      <c r="A7" s="78" t="s">
        <v>10</v>
      </c>
      <c r="B7" s="79" t="s">
        <v>285</v>
      </c>
      <c r="C7" s="529">
        <f>'تفصيل الإيرادات'!F28</f>
        <v>195321218</v>
      </c>
      <c r="D7" s="81">
        <f>'تفصيل الإيرادات'!G28</f>
        <v>237568219</v>
      </c>
      <c r="E7" s="80">
        <f>'تفصيل الإيرادات'!I28</f>
        <v>224533723</v>
      </c>
    </row>
    <row r="8" spans="1:5" s="77" customFormat="1" ht="19.350000000000001" customHeight="1">
      <c r="A8" s="78" t="s">
        <v>739</v>
      </c>
      <c r="B8" s="79" t="s">
        <v>285</v>
      </c>
      <c r="C8" s="80">
        <f>'تفصيل الإيرادات'!F98</f>
        <v>70401212</v>
      </c>
      <c r="D8" s="81">
        <f>'تفصيل الإيرادات'!G98</f>
        <v>83868836</v>
      </c>
      <c r="E8" s="80">
        <f>'تفصيل الإيرادات'!I98</f>
        <v>74776392</v>
      </c>
    </row>
    <row r="9" spans="1:5" s="77" customFormat="1" ht="19.350000000000001" customHeight="1">
      <c r="A9" s="78" t="s">
        <v>1617</v>
      </c>
      <c r="B9" s="79" t="s">
        <v>285</v>
      </c>
      <c r="C9" s="529">
        <f>'تفصيل الإيرادات'!F165</f>
        <v>93386210</v>
      </c>
      <c r="D9" s="81">
        <f>'تفصيل الإيرادات'!G165</f>
        <v>50362940</v>
      </c>
      <c r="E9" s="80">
        <f>'تفصيل الإيرادات'!I165</f>
        <v>83506829</v>
      </c>
    </row>
    <row r="10" spans="1:5" s="77" customFormat="1" ht="19.350000000000001" customHeight="1">
      <c r="A10" s="78" t="s">
        <v>11</v>
      </c>
      <c r="B10" s="79" t="s">
        <v>285</v>
      </c>
      <c r="C10" s="80">
        <f>'تفصيل الإيرادات'!F184</f>
        <v>28200000</v>
      </c>
      <c r="D10" s="81">
        <f>'تفصيل الإيرادات'!G184</f>
        <v>28356558</v>
      </c>
      <c r="E10" s="117">
        <f>'تفصيل الإيرادات'!I184</f>
        <v>28169590</v>
      </c>
    </row>
    <row r="11" spans="1:5" s="77" customFormat="1" ht="19.350000000000001" customHeight="1">
      <c r="A11" s="78" t="s">
        <v>12</v>
      </c>
      <c r="B11" s="79" t="s">
        <v>285</v>
      </c>
      <c r="C11" s="80">
        <f>'تفصيل الإيرادات'!F187</f>
        <v>398320</v>
      </c>
      <c r="D11" s="81">
        <f>'تفصيل الإيرادات'!G187</f>
        <v>613885</v>
      </c>
      <c r="E11" s="80">
        <f>'تفصيل الإيرادات'!I187</f>
        <v>564281</v>
      </c>
    </row>
    <row r="12" spans="1:5" s="77" customFormat="1" ht="19.350000000000001" customHeight="1">
      <c r="A12" s="78" t="s">
        <v>740</v>
      </c>
      <c r="B12" s="79" t="s">
        <v>285</v>
      </c>
      <c r="C12" s="80">
        <f>'تفصيل الإيرادات'!F200</f>
        <v>32214040</v>
      </c>
      <c r="D12" s="529">
        <f>'تفصيل الإيرادات'!G200</f>
        <v>60544962</v>
      </c>
      <c r="E12" s="80">
        <f>'تفصيل الإيرادات'!I200</f>
        <v>35933248</v>
      </c>
    </row>
    <row r="13" spans="1:5" s="77" customFormat="1" ht="19.350000000000001" customHeight="1">
      <c r="A13" s="82" t="s">
        <v>13</v>
      </c>
      <c r="B13" s="79" t="s">
        <v>286</v>
      </c>
      <c r="C13" s="83">
        <f>SUM(C6:C12)</f>
        <v>2177534000</v>
      </c>
      <c r="D13" s="83">
        <f>SUM(D6:D12)</f>
        <v>1897777453</v>
      </c>
      <c r="E13" s="83">
        <f>SUM(E6:E12)</f>
        <v>2042156454</v>
      </c>
    </row>
    <row r="14" spans="1:5" s="77" customFormat="1" ht="19.350000000000001" customHeight="1">
      <c r="A14" s="82" t="s">
        <v>14</v>
      </c>
      <c r="B14" s="84"/>
      <c r="C14" s="81"/>
      <c r="D14" s="81"/>
      <c r="E14" s="81"/>
    </row>
    <row r="15" spans="1:5" s="77" customFormat="1" ht="19.350000000000001" customHeight="1">
      <c r="A15" s="85" t="s">
        <v>15</v>
      </c>
      <c r="B15" s="79" t="s">
        <v>287</v>
      </c>
      <c r="C15" s="81">
        <f>'تفصيل المصروفات '!$F$5</f>
        <v>1438476809</v>
      </c>
      <c r="D15" s="81">
        <f>'تفصيل المصروفات '!$G$5</f>
        <v>1429143771</v>
      </c>
      <c r="E15" s="81">
        <f>'تفصيل المصروفات '!$I$5</f>
        <v>1429500860</v>
      </c>
    </row>
    <row r="16" spans="1:5" s="77" customFormat="1" ht="19.350000000000001" customHeight="1">
      <c r="A16" s="85" t="s">
        <v>16</v>
      </c>
      <c r="B16" s="79" t="s">
        <v>287</v>
      </c>
      <c r="C16" s="81">
        <f>'تفصيل المصروفات '!$F$100</f>
        <v>198397732</v>
      </c>
      <c r="D16" s="81">
        <f>'تفصيل المصروفات '!$G$100</f>
        <v>217876956</v>
      </c>
      <c r="E16" s="81">
        <f>'تفصيل المصروفات '!$I$100</f>
        <v>238420990</v>
      </c>
    </row>
    <row r="17" spans="1:7" s="77" customFormat="1" ht="19.350000000000001" customHeight="1">
      <c r="A17" s="85" t="s">
        <v>1616</v>
      </c>
      <c r="B17" s="79" t="s">
        <v>287</v>
      </c>
      <c r="C17" s="81">
        <f>'تفصيل المصروفات '!$F$175</f>
        <v>123847306</v>
      </c>
      <c r="D17" s="81">
        <f>'تفصيل المصروفات '!$G$175</f>
        <v>133774676</v>
      </c>
      <c r="E17" s="81">
        <f>'تفصيل المصروفات '!$I$175</f>
        <v>131180581</v>
      </c>
    </row>
    <row r="18" spans="1:7" s="77" customFormat="1" ht="19.350000000000001" customHeight="1">
      <c r="A18" s="85" t="s">
        <v>17</v>
      </c>
      <c r="B18" s="79" t="s">
        <v>287</v>
      </c>
      <c r="C18" s="81">
        <f>'تفصيل المصروفات '!$F$233</f>
        <v>26445364</v>
      </c>
      <c r="D18" s="81">
        <f>'تفصيل المصروفات '!$G$233</f>
        <v>29406230</v>
      </c>
      <c r="E18" s="81">
        <f>'تفصيل المصروفات '!$I$233</f>
        <v>30313224</v>
      </c>
    </row>
    <row r="19" spans="1:7" s="77" customFormat="1" ht="19.350000000000001" customHeight="1">
      <c r="A19" s="85" t="s">
        <v>18</v>
      </c>
      <c r="B19" s="79" t="s">
        <v>287</v>
      </c>
      <c r="C19" s="81">
        <f>'تفصيل المصروفات '!$F$347</f>
        <v>57587636</v>
      </c>
      <c r="D19" s="529">
        <f>'تفصيل المصروفات '!$G$347</f>
        <v>66748918</v>
      </c>
      <c r="E19" s="81">
        <f>'تفصيل المصروفات '!$I$347</f>
        <v>59986238</v>
      </c>
    </row>
    <row r="20" spans="1:7" s="77" customFormat="1" ht="19.350000000000001" customHeight="1">
      <c r="A20" s="85" t="s">
        <v>19</v>
      </c>
      <c r="B20" s="79" t="s">
        <v>287</v>
      </c>
      <c r="C20" s="81">
        <f>'تفصيل المصروفات '!$F$423</f>
        <v>666394098</v>
      </c>
      <c r="D20" s="81">
        <f>'تفصيل المصروفات '!$G$423</f>
        <v>611362748</v>
      </c>
      <c r="E20" s="81">
        <f>'تفصيل المصروفات '!$I$423</f>
        <v>668488285</v>
      </c>
    </row>
    <row r="21" spans="1:7" s="77" customFormat="1" ht="19.350000000000001" customHeight="1">
      <c r="A21" s="85" t="s">
        <v>479</v>
      </c>
      <c r="B21" s="79" t="s">
        <v>287</v>
      </c>
      <c r="C21" s="81">
        <f>'تفصيل المصروفات '!$F$436</f>
        <v>677401055</v>
      </c>
      <c r="D21" s="81">
        <f>'تفصيل المصروفات '!$G$436</f>
        <v>633099754</v>
      </c>
      <c r="E21" s="81">
        <f>'تفصيل المصروفات '!$I$436</f>
        <v>557846113</v>
      </c>
    </row>
    <row r="22" spans="1:7" s="78" customFormat="1" ht="19.350000000000001" customHeight="1">
      <c r="A22" s="82" t="s">
        <v>20</v>
      </c>
      <c r="B22" s="79" t="s">
        <v>289</v>
      </c>
      <c r="C22" s="83">
        <f>SUM(C15:C21)</f>
        <v>3188550000</v>
      </c>
      <c r="D22" s="83">
        <f>SUM(D15:D21)</f>
        <v>3121413053</v>
      </c>
      <c r="E22" s="83">
        <f>SUM(E15:E21)</f>
        <v>3115736291</v>
      </c>
      <c r="G22" s="86"/>
    </row>
    <row r="23" spans="1:7" s="77" customFormat="1" ht="19.350000000000001" customHeight="1">
      <c r="A23" s="85" t="s">
        <v>21</v>
      </c>
      <c r="B23" s="79" t="s">
        <v>512</v>
      </c>
      <c r="C23" s="81">
        <f>مشاريع!C38</f>
        <v>553000000</v>
      </c>
      <c r="D23" s="81">
        <f>مشاريع!D38</f>
        <v>410882998</v>
      </c>
      <c r="E23" s="81">
        <f>مشاريع!F38</f>
        <v>443679113</v>
      </c>
      <c r="G23" s="87"/>
    </row>
    <row r="24" spans="1:7" s="77" customFormat="1" ht="19.350000000000001" customHeight="1">
      <c r="A24" s="82" t="s">
        <v>182</v>
      </c>
      <c r="B24" s="88">
        <v>6</v>
      </c>
      <c r="C24" s="83">
        <f>SUM(C22:C23)</f>
        <v>3741550000</v>
      </c>
      <c r="D24" s="83">
        <f>SUM(D22:D23)</f>
        <v>3532296051</v>
      </c>
      <c r="E24" s="83">
        <f>SUM(E22:E23)</f>
        <v>3559415404</v>
      </c>
    </row>
    <row r="25" spans="1:7" s="77" customFormat="1" ht="19.350000000000001" customHeight="1" thickBot="1">
      <c r="A25" s="89" t="s">
        <v>513</v>
      </c>
      <c r="B25" s="88"/>
      <c r="C25" s="90">
        <f>C13-C24</f>
        <v>-1564016000</v>
      </c>
      <c r="D25" s="90">
        <f>D13-D24</f>
        <v>-1634518598</v>
      </c>
      <c r="E25" s="90">
        <f>E13-E24</f>
        <v>-1517258950</v>
      </c>
    </row>
    <row r="26" spans="1:7" s="77" customFormat="1" ht="7.5" customHeight="1" thickTop="1">
      <c r="A26" s="85"/>
      <c r="B26" s="88"/>
      <c r="C26" s="91"/>
      <c r="D26" s="92"/>
      <c r="E26" s="93"/>
    </row>
    <row r="27" spans="1:7" s="77" customFormat="1" ht="18" hidden="1" customHeight="1">
      <c r="A27" s="85" t="s">
        <v>297</v>
      </c>
      <c r="B27" s="88">
        <v>14</v>
      </c>
      <c r="C27" s="94">
        <v>0</v>
      </c>
      <c r="D27" s="95">
        <v>0</v>
      </c>
      <c r="E27" s="95">
        <v>0</v>
      </c>
    </row>
    <row r="28" spans="1:7" s="97" customFormat="1" ht="18" hidden="1" customHeight="1" thickBot="1">
      <c r="A28" s="89" t="s">
        <v>513</v>
      </c>
      <c r="B28" s="88"/>
      <c r="C28" s="96">
        <f>C25-C27</f>
        <v>-1564016000</v>
      </c>
      <c r="D28" s="96">
        <f>D25-D27</f>
        <v>-1634518598</v>
      </c>
      <c r="E28" s="96">
        <f>E25-E27</f>
        <v>-1517258950</v>
      </c>
    </row>
    <row r="29" spans="1:7" s="77" customFormat="1" ht="26.25" customHeight="1">
      <c r="A29" s="657" t="s">
        <v>514</v>
      </c>
      <c r="B29" s="657"/>
      <c r="C29" s="657"/>
      <c r="D29" s="657"/>
      <c r="E29" s="657"/>
    </row>
    <row r="30" spans="1:7" s="99" customFormat="1" ht="19.350000000000001" customHeight="1">
      <c r="A30" s="656"/>
      <c r="B30" s="656"/>
      <c r="C30" s="656"/>
      <c r="D30" s="542">
        <v>2016</v>
      </c>
      <c r="E30" s="542">
        <v>2015</v>
      </c>
    </row>
    <row r="31" spans="1:7" s="77" customFormat="1" ht="19.350000000000001" customHeight="1">
      <c r="A31" s="85" t="s">
        <v>261</v>
      </c>
      <c r="B31" s="79" t="s">
        <v>477</v>
      </c>
      <c r="C31" s="100"/>
      <c r="D31" s="101">
        <v>0</v>
      </c>
      <c r="E31" s="101">
        <v>0</v>
      </c>
    </row>
    <row r="32" spans="1:7" s="103" customFormat="1" ht="19.350000000000001" customHeight="1">
      <c r="A32" s="85" t="s">
        <v>262</v>
      </c>
      <c r="B32" s="79" t="s">
        <v>478</v>
      </c>
      <c r="C32" s="102"/>
      <c r="D32" s="537">
        <v>77000000</v>
      </c>
      <c r="E32" s="477">
        <v>59000000</v>
      </c>
    </row>
    <row r="33" spans="1:5" s="103" customFormat="1" ht="19.350000000000001" customHeight="1" thickBot="1">
      <c r="A33" s="82" t="s">
        <v>711</v>
      </c>
      <c r="B33" s="88"/>
      <c r="C33" s="102"/>
      <c r="D33" s="104">
        <f>SUM(D31:D32)</f>
        <v>77000000</v>
      </c>
      <c r="E33" s="104">
        <f>SUM(E31:E32)</f>
        <v>59000000</v>
      </c>
    </row>
    <row r="34" spans="1:5" ht="21.6" customHeight="1" thickTop="1">
      <c r="A34" s="105"/>
      <c r="B34" s="106"/>
      <c r="C34" s="107"/>
      <c r="D34" s="107"/>
      <c r="E34" s="107"/>
    </row>
    <row r="35" spans="1:5" s="109" customFormat="1" ht="16.5" customHeight="1">
      <c r="A35" s="108" t="s">
        <v>1598</v>
      </c>
      <c r="B35" s="106"/>
      <c r="C35" s="107"/>
      <c r="D35" s="107"/>
      <c r="E35" s="107"/>
    </row>
    <row r="36" spans="1:5" ht="17.45" customHeight="1">
      <c r="A36" s="110"/>
      <c r="B36" s="106"/>
      <c r="C36" s="107"/>
      <c r="D36" s="107"/>
      <c r="E36" s="107"/>
    </row>
    <row r="37" spans="1:5" ht="19.899999999999999" customHeight="1">
      <c r="A37" s="110"/>
      <c r="B37" s="106"/>
      <c r="C37" s="107"/>
      <c r="D37" s="107"/>
      <c r="E37" s="107"/>
    </row>
    <row r="38" spans="1:5" ht="18.600000000000001" customHeight="1">
      <c r="A38" s="111"/>
      <c r="B38" s="76"/>
      <c r="C38" s="112"/>
      <c r="D38" s="112"/>
      <c r="E38" s="112"/>
    </row>
    <row r="39" spans="1:5" ht="16.149999999999999" customHeight="1">
      <c r="A39" s="113"/>
      <c r="C39" s="115"/>
      <c r="D39" s="115"/>
      <c r="E39" s="115"/>
    </row>
    <row r="40" spans="1:5" ht="23.45" customHeight="1">
      <c r="A40" s="113"/>
      <c r="C40" s="115"/>
      <c r="D40" s="115"/>
      <c r="E40" s="115"/>
    </row>
    <row r="41" spans="1:5" ht="16.149999999999999" customHeight="1">
      <c r="A41" s="113"/>
      <c r="C41" s="115"/>
      <c r="D41" s="115"/>
      <c r="E41" s="115"/>
    </row>
    <row r="42" spans="1:5" ht="19.899999999999999" customHeight="1"/>
    <row r="43" spans="1:5" ht="19.149999999999999" customHeight="1"/>
    <row r="44" spans="1:5" ht="16.149999999999999" customHeight="1"/>
  </sheetData>
  <customSheetViews>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25"/>
  <pageSetup paperSize="9" scale="91" firstPageNumber="4" orientation="portrait" useFirstPageNumber="1" r:id="rId3"/>
  <headerFooter alignWithMargins="0">
    <oddFooter>&amp;C&amp;"Arabic Transparent,Bold"&amp;20______________________________________________
&amp;"Times New Roman,Regular"&amp;14&amp;P</oddFooter>
  </headerFooter>
  <ignoredErrors>
    <ignoredError sqref="E33" formulaRange="1"/>
  </ignoredError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8"/>
  <sheetViews>
    <sheetView rightToLeft="1" view="pageBreakPreview" topLeftCell="A3" zoomScaleNormal="100" zoomScaleSheetLayoutView="100" workbookViewId="0">
      <selection activeCell="A3" sqref="A3"/>
    </sheetView>
  </sheetViews>
  <sheetFormatPr defaultColWidth="9.140625" defaultRowHeight="18.75"/>
  <cols>
    <col min="1" max="1" width="46.42578125" style="126" customWidth="1"/>
    <col min="2" max="2" width="18.28515625" style="123" customWidth="1"/>
    <col min="3" max="3" width="18.28515625" style="122" customWidth="1"/>
    <col min="4" max="16384" width="9.140625" style="126"/>
  </cols>
  <sheetData>
    <row r="1" spans="1:5" s="119" customFormat="1" ht="30.95" customHeight="1">
      <c r="A1" s="658" t="s">
        <v>234</v>
      </c>
      <c r="B1" s="658"/>
      <c r="C1" s="658"/>
      <c r="D1" s="118"/>
      <c r="E1" s="118"/>
    </row>
    <row r="2" spans="1:5" s="123" customFormat="1" ht="25.15" customHeight="1">
      <c r="A2" s="120"/>
      <c r="B2" s="121"/>
      <c r="C2" s="543" t="s">
        <v>475</v>
      </c>
      <c r="D2" s="122"/>
      <c r="E2" s="122"/>
    </row>
    <row r="3" spans="1:5" ht="36" customHeight="1">
      <c r="A3" s="124" t="s">
        <v>200</v>
      </c>
      <c r="B3" s="125" t="s">
        <v>1391</v>
      </c>
      <c r="C3" s="125" t="s">
        <v>770</v>
      </c>
    </row>
    <row r="4" spans="1:5" ht="10.7" customHeight="1">
      <c r="A4" s="127"/>
      <c r="B4" s="128"/>
      <c r="C4" s="128"/>
    </row>
    <row r="5" spans="1:5" ht="21.6" customHeight="1">
      <c r="A5" s="129" t="s">
        <v>741</v>
      </c>
      <c r="B5" s="130"/>
      <c r="C5" s="130"/>
    </row>
    <row r="6" spans="1:5" hidden="1">
      <c r="A6" s="131" t="s">
        <v>8</v>
      </c>
      <c r="B6" s="130"/>
      <c r="C6" s="130"/>
    </row>
    <row r="7" spans="1:5" ht="21.6" customHeight="1">
      <c r="A7" s="132" t="s">
        <v>239</v>
      </c>
      <c r="B7" s="414">
        <v>1771260183</v>
      </c>
      <c r="C7" s="414">
        <v>2175842253</v>
      </c>
    </row>
    <row r="8" spans="1:5" ht="21.6" customHeight="1">
      <c r="A8" s="132" t="s">
        <v>241</v>
      </c>
      <c r="B8" s="410">
        <v>-1492617008</v>
      </c>
      <c r="C8" s="410">
        <v>-1945117326</v>
      </c>
    </row>
    <row r="9" spans="1:5" s="133" customFormat="1" ht="21.6" customHeight="1">
      <c r="A9" s="129" t="s">
        <v>242</v>
      </c>
      <c r="B9" s="411">
        <f>SUM(B7:B8)</f>
        <v>278643175</v>
      </c>
      <c r="C9" s="411">
        <f>SUM(C7:C8)</f>
        <v>230724927</v>
      </c>
    </row>
    <row r="10" spans="1:5" ht="21.6" customHeight="1">
      <c r="A10" s="127"/>
      <c r="B10" s="414"/>
      <c r="C10" s="414"/>
    </row>
    <row r="11" spans="1:5" s="133" customFormat="1" ht="21.6" customHeight="1">
      <c r="A11" s="129" t="s">
        <v>240</v>
      </c>
      <c r="B11" s="419"/>
      <c r="C11" s="419"/>
    </row>
    <row r="12" spans="1:5" ht="21.6" customHeight="1">
      <c r="A12" s="132" t="s">
        <v>239</v>
      </c>
      <c r="B12" s="414">
        <v>821916124</v>
      </c>
      <c r="C12" s="414">
        <v>1066466713</v>
      </c>
    </row>
    <row r="13" spans="1:5" ht="21.6" customHeight="1">
      <c r="A13" s="132" t="s">
        <v>241</v>
      </c>
      <c r="B13" s="414">
        <v>-98245176</v>
      </c>
      <c r="C13" s="414">
        <v>-109061876</v>
      </c>
    </row>
    <row r="14" spans="1:5" s="127" customFormat="1" ht="21.6" customHeight="1">
      <c r="A14" s="132" t="s">
        <v>1398</v>
      </c>
      <c r="B14" s="414">
        <v>-14056467</v>
      </c>
      <c r="C14" s="414">
        <v>-17105245</v>
      </c>
    </row>
    <row r="15" spans="1:5" s="133" customFormat="1" ht="21.6" customHeight="1">
      <c r="A15" s="129" t="s">
        <v>242</v>
      </c>
      <c r="B15" s="411">
        <f>SUM(B12:B14)</f>
        <v>709614481</v>
      </c>
      <c r="C15" s="411">
        <f>SUM(C12:C14)</f>
        <v>940299592</v>
      </c>
    </row>
    <row r="16" spans="1:5" ht="21.6" customHeight="1">
      <c r="A16" s="134"/>
      <c r="B16" s="414"/>
      <c r="C16" s="414"/>
    </row>
    <row r="17" spans="1:3" s="133" customFormat="1" hidden="1">
      <c r="A17" s="129" t="s">
        <v>232</v>
      </c>
      <c r="B17" s="419"/>
      <c r="C17" s="419"/>
    </row>
    <row r="18" spans="1:3" s="133" customFormat="1" ht="21.6" customHeight="1">
      <c r="A18" s="129" t="s">
        <v>742</v>
      </c>
      <c r="B18" s="412">
        <v>443340791</v>
      </c>
      <c r="C18" s="412">
        <v>411785821</v>
      </c>
    </row>
    <row r="19" spans="1:3" ht="21.6" customHeight="1">
      <c r="A19" s="134"/>
      <c r="B19" s="414"/>
      <c r="C19" s="414"/>
    </row>
    <row r="20" spans="1:3" s="133" customFormat="1" ht="21.6" customHeight="1">
      <c r="A20" s="129" t="s">
        <v>248</v>
      </c>
      <c r="B20" s="412">
        <v>4863606</v>
      </c>
      <c r="C20" s="412">
        <v>11862051</v>
      </c>
    </row>
    <row r="21" spans="1:3" s="133" customFormat="1" ht="21.6" hidden="1" customHeight="1">
      <c r="A21" s="129" t="s">
        <v>311</v>
      </c>
      <c r="B21" s="412">
        <v>0</v>
      </c>
      <c r="C21" s="412">
        <v>0</v>
      </c>
    </row>
    <row r="22" spans="1:3" s="133" customFormat="1" ht="21.6" customHeight="1">
      <c r="A22" s="129"/>
      <c r="B22" s="419"/>
      <c r="C22" s="419"/>
    </row>
    <row r="23" spans="1:3" s="133" customFormat="1" ht="21.6" customHeight="1" thickBot="1">
      <c r="A23" s="129" t="s">
        <v>233</v>
      </c>
      <c r="B23" s="413">
        <f>B9+B15+B18+B20+B21</f>
        <v>1436462053</v>
      </c>
      <c r="C23" s="413">
        <f>C9+C15+C18+C20+C21</f>
        <v>1594672391</v>
      </c>
    </row>
    <row r="24" spans="1:3" ht="19.5" thickTop="1">
      <c r="A24" s="127"/>
      <c r="B24" s="135"/>
      <c r="C24" s="136"/>
    </row>
    <row r="25" spans="1:3">
      <c r="A25" s="127"/>
      <c r="B25" s="135"/>
      <c r="C25" s="136"/>
    </row>
    <row r="26" spans="1:3">
      <c r="A26" s="137"/>
      <c r="B26" s="135"/>
      <c r="C26" s="136"/>
    </row>
    <row r="27" spans="1:3">
      <c r="A27" s="127"/>
      <c r="B27" s="135"/>
      <c r="C27" s="136"/>
    </row>
    <row r="28" spans="1:3">
      <c r="A28" s="127"/>
      <c r="B28" s="135"/>
      <c r="C28" s="136"/>
    </row>
    <row r="29" spans="1:3">
      <c r="A29" s="127"/>
      <c r="B29" s="135"/>
      <c r="C29" s="136"/>
    </row>
    <row r="30" spans="1:3">
      <c r="A30" s="127"/>
      <c r="B30" s="135"/>
      <c r="C30" s="136"/>
    </row>
    <row r="31" spans="1:3">
      <c r="A31" s="127"/>
      <c r="B31" s="135"/>
      <c r="C31" s="136"/>
    </row>
    <row r="32" spans="1:3">
      <c r="A32" s="127"/>
      <c r="B32" s="135"/>
      <c r="C32" s="136"/>
    </row>
    <row r="33" spans="1:3">
      <c r="A33" s="127"/>
      <c r="B33" s="135"/>
      <c r="C33" s="136"/>
    </row>
    <row r="34" spans="1:3">
      <c r="A34" s="127"/>
      <c r="B34" s="135"/>
      <c r="C34" s="136"/>
    </row>
    <row r="35" spans="1:3">
      <c r="A35" s="127"/>
      <c r="B35" s="135"/>
      <c r="C35" s="136"/>
    </row>
    <row r="36" spans="1:3">
      <c r="A36" s="127"/>
      <c r="B36" s="135"/>
      <c r="C36" s="136"/>
    </row>
    <row r="37" spans="1:3">
      <c r="A37" s="127"/>
      <c r="B37" s="135"/>
      <c r="C37" s="136"/>
    </row>
    <row r="38" spans="1:3">
      <c r="A38" s="127"/>
      <c r="B38" s="135"/>
      <c r="C38" s="136"/>
    </row>
  </sheetData>
  <mergeCells count="1">
    <mergeCell ref="A1:C1"/>
  </mergeCells>
  <printOptions horizontalCentered="1"/>
  <pageMargins left="0.7" right="0.7" top="1.25" bottom="0.7" header="0.5" footer="0.25"/>
  <pageSetup paperSize="9" firstPageNumber="7" orientation="portrait" useFirstPageNumber="1" r:id="rId1"/>
  <headerFooter alignWithMargins="0">
    <oddHeader>&amp;C&amp;"+,Bold"&amp;16
&amp;20________________________________________________________________&amp;R&amp;"Times New Roman,Regular"&amp;11
  مملكة البحرين
  الحساب الختامي الموحد للدولة للسنة المالية المنتهية في 31 ديسمبر 2016</oddHeader>
    <oddFooter>&amp;C&amp;"Arabic Transparent,Bold"&amp;20___________________________________________&amp;"Arabic Transparent,Regular"&amp;14
&amp;"Times New Roman,Regular"&amp;P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38"/>
  <sheetViews>
    <sheetView rightToLeft="1" view="pageBreakPreview" topLeftCell="A36" zoomScaleNormal="100" zoomScaleSheetLayoutView="100" workbookViewId="0">
      <selection activeCell="G57" sqref="G57"/>
    </sheetView>
  </sheetViews>
  <sheetFormatPr defaultColWidth="9.140625" defaultRowHeight="17.25" customHeight="1"/>
  <cols>
    <col min="1" max="1" width="43.28515625" style="141" customWidth="1"/>
    <col min="2" max="2" width="10.28515625" style="141" hidden="1" customWidth="1"/>
    <col min="3" max="4" width="15" style="141" bestFit="1" customWidth="1"/>
    <col min="5" max="5" width="7.140625" style="158" bestFit="1" customWidth="1"/>
    <col min="6" max="7" width="15" style="141" bestFit="1" customWidth="1"/>
    <col min="8" max="8" width="6.28515625" style="158" bestFit="1" customWidth="1"/>
    <col min="9" max="9" width="0.7109375" style="158" customWidth="1"/>
    <col min="10" max="11" width="13.28515625" style="141" customWidth="1"/>
    <col min="12" max="12" width="6.7109375" style="158" customWidth="1"/>
    <col min="13" max="13" width="16.7109375" style="141" bestFit="1" customWidth="1"/>
    <col min="14" max="14" width="15.5703125" style="141" bestFit="1" customWidth="1"/>
    <col min="15" max="16384" width="9.140625" style="141"/>
  </cols>
  <sheetData>
    <row r="1" spans="1:15" s="139" customFormat="1" ht="30.95" customHeight="1">
      <c r="A1" s="659" t="s">
        <v>237</v>
      </c>
      <c r="B1" s="659"/>
      <c r="C1" s="659"/>
      <c r="D1" s="659"/>
      <c r="E1" s="659"/>
      <c r="F1" s="659"/>
      <c r="G1" s="659"/>
      <c r="H1" s="659"/>
      <c r="I1" s="659"/>
      <c r="J1" s="659"/>
      <c r="K1" s="659"/>
      <c r="L1" s="659"/>
    </row>
    <row r="2" spans="1:15" ht="25.15" customHeight="1">
      <c r="A2" s="140"/>
      <c r="B2" s="140"/>
      <c r="C2" s="660" t="s">
        <v>475</v>
      </c>
      <c r="D2" s="660"/>
      <c r="E2" s="660"/>
      <c r="F2" s="660"/>
      <c r="G2" s="660"/>
      <c r="H2" s="660"/>
      <c r="I2" s="660"/>
      <c r="J2" s="660"/>
      <c r="K2" s="660"/>
      <c r="L2" s="660"/>
    </row>
    <row r="3" spans="1:15" s="143" customFormat="1" ht="20.100000000000001" customHeight="1">
      <c r="A3" s="661" t="s">
        <v>199</v>
      </c>
      <c r="B3" s="142"/>
      <c r="C3" s="662" t="s">
        <v>8</v>
      </c>
      <c r="D3" s="662"/>
      <c r="E3" s="662"/>
      <c r="F3" s="662" t="s">
        <v>14</v>
      </c>
      <c r="G3" s="662"/>
      <c r="H3" s="662"/>
      <c r="I3" s="142"/>
      <c r="J3" s="662" t="s">
        <v>21</v>
      </c>
      <c r="K3" s="662"/>
      <c r="L3" s="662"/>
    </row>
    <row r="4" spans="1:15" s="147" customFormat="1" ht="45" customHeight="1">
      <c r="A4" s="662"/>
      <c r="B4" s="163" t="s">
        <v>772</v>
      </c>
      <c r="C4" s="144" t="s">
        <v>177</v>
      </c>
      <c r="D4" s="145" t="s">
        <v>519</v>
      </c>
      <c r="E4" s="144" t="s">
        <v>562</v>
      </c>
      <c r="F4" s="144" t="s">
        <v>177</v>
      </c>
      <c r="G4" s="144" t="s">
        <v>519</v>
      </c>
      <c r="H4" s="144" t="s">
        <v>561</v>
      </c>
      <c r="I4" s="144"/>
      <c r="J4" s="146" t="s">
        <v>177</v>
      </c>
      <c r="K4" s="146" t="s">
        <v>519</v>
      </c>
      <c r="L4" s="144" t="s">
        <v>560</v>
      </c>
    </row>
    <row r="5" spans="1:15" s="173" customFormat="1" ht="18" customHeight="1">
      <c r="A5" s="538" t="s">
        <v>303</v>
      </c>
      <c r="B5" s="538">
        <v>11</v>
      </c>
      <c r="C5" s="484">
        <f t="array" ref="C5">IFERROR(INDEX(الايرادات!J:J,MATCH($B5,الايرادات!$B:$B,0)),0)</f>
        <v>0</v>
      </c>
      <c r="D5" s="484">
        <f t="array" ref="D5">IFERROR(INDEX(الايرادات!K:K,MATCH($B5,الايرادات!$B:$B,0)),0)</f>
        <v>0</v>
      </c>
      <c r="E5" s="484">
        <v>0</v>
      </c>
      <c r="F5" s="508">
        <f t="array" ref="F5">IFERROR(INDEX('مصروفات الوزارات'!J:J,MATCH($B5,'مصروفات الوزارات'!$B:$B,0)),0)</f>
        <v>19222654</v>
      </c>
      <c r="G5" s="508">
        <f t="array" ref="G5">IFERROR(INDEX('مصروفات الوزارات'!K:K,MATCH($B5,'مصروفات الوزارات'!$B:$B,0)),0)</f>
        <v>19342000</v>
      </c>
      <c r="H5" s="508">
        <v>99.38</v>
      </c>
      <c r="I5" s="508"/>
      <c r="J5" s="484">
        <f t="array" ref="J5">IFERROR(INDEX(مشاريع!D:D,MATCH($B5,مشاريع!$B:$B,0)),0)</f>
        <v>0</v>
      </c>
      <c r="K5" s="484">
        <f t="array" ref="K5">IFERROR(INDEX(مشاريع!C:C,MATCH($B5,مشاريع!$B:$B,0)),0)</f>
        <v>0</v>
      </c>
      <c r="L5" s="484">
        <v>0</v>
      </c>
      <c r="M5" s="197"/>
      <c r="N5" s="170"/>
      <c r="O5" s="170"/>
    </row>
    <row r="6" spans="1:15" s="173" customFormat="1" ht="18" customHeight="1">
      <c r="A6" s="538" t="s">
        <v>517</v>
      </c>
      <c r="B6" s="538">
        <v>12</v>
      </c>
      <c r="C6" s="484">
        <f t="array" ref="C6">IFERROR(INDEX(الايرادات!J:J,MATCH($B6,الايرادات!$B:$B,0)),0)</f>
        <v>0</v>
      </c>
      <c r="D6" s="484">
        <f t="array" ref="D6">IFERROR(INDEX(الايرادات!K:K,MATCH($B6,الايرادات!$B:$B,0)),0)</f>
        <v>0</v>
      </c>
      <c r="E6" s="484">
        <v>0</v>
      </c>
      <c r="F6" s="508">
        <f t="array" ref="F6">IFERROR(INDEX('مصروفات الوزارات'!J:J,MATCH($B6,'مصروفات الوزارات'!$B:$B,0)),0)</f>
        <v>521881353</v>
      </c>
      <c r="G6" s="508">
        <f t="array" ref="G6">IFERROR(INDEX('مصروفات الوزارات'!K:K,MATCH($B6,'مصروفات الوزارات'!$B:$B,0)),0)</f>
        <v>494450000</v>
      </c>
      <c r="H6" s="508">
        <v>105.55000000000001</v>
      </c>
      <c r="I6" s="508"/>
      <c r="J6" s="484">
        <f t="array" ref="J6">IFERROR(INDEX(مشاريع!D:D,MATCH($B6,مشاريع!$B:$B,0)),0)</f>
        <v>0</v>
      </c>
      <c r="K6" s="484">
        <f t="array" ref="K6">IFERROR(INDEX(مشاريع!C:C,MATCH($B6,مشاريع!$B:$B,0)),0)</f>
        <v>0</v>
      </c>
      <c r="L6" s="484">
        <v>0</v>
      </c>
      <c r="M6" s="197"/>
      <c r="N6" s="170"/>
      <c r="O6" s="170"/>
    </row>
    <row r="7" spans="1:15" s="173" customFormat="1" ht="18" customHeight="1">
      <c r="A7" s="538" t="s">
        <v>185</v>
      </c>
      <c r="B7" s="538">
        <v>13</v>
      </c>
      <c r="C7" s="484">
        <f t="array" ref="C7">IFERROR(INDEX(الايرادات!J:J,MATCH($B7,الايرادات!$B:$B,0)),0)</f>
        <v>50947296</v>
      </c>
      <c r="D7" s="484">
        <f t="array" ref="D7">IFERROR(INDEX(الايرادات!K:K,MATCH($B7,الايرادات!$B:$B,0)),0)</f>
        <v>40700000</v>
      </c>
      <c r="E7" s="508">
        <v>125.18</v>
      </c>
      <c r="F7" s="508">
        <f t="array" ref="F7">IFERROR(INDEX('مصروفات الوزارات'!J:J,MATCH($B7,'مصروفات الوزارات'!$B:$B,0)),0)</f>
        <v>357208195</v>
      </c>
      <c r="G7" s="508">
        <f t="array" ref="G7">IFERROR(INDEX('مصروفات الوزارات'!K:K,MATCH($B7,'مصروفات الوزارات'!$B:$B,0)),0)</f>
        <v>355500000</v>
      </c>
      <c r="H7" s="508">
        <v>100.47999999999999</v>
      </c>
      <c r="I7" s="508"/>
      <c r="J7" s="508">
        <f t="array" ref="J7">IFERROR(INDEX(مشاريع!D:D,MATCH($B7,مشاريع!$B:$B,0)),0)</f>
        <v>21997018</v>
      </c>
      <c r="K7" s="508">
        <f t="array" ref="K7">IFERROR(INDEX(مشاريع!C:C,MATCH($B7,مشاريع!$B:$B,0)),0)</f>
        <v>22000000</v>
      </c>
      <c r="L7" s="508">
        <v>99.99</v>
      </c>
      <c r="M7" s="197"/>
      <c r="N7" s="170"/>
      <c r="O7" s="170"/>
    </row>
    <row r="8" spans="1:15" s="173" customFormat="1" ht="18" customHeight="1">
      <c r="A8" s="538" t="s">
        <v>243</v>
      </c>
      <c r="B8" s="538">
        <v>14</v>
      </c>
      <c r="C8" s="484">
        <f t="array" ref="C8">IFERROR(INDEX(الايرادات!J:J,MATCH($B8,الايرادات!$B:$B,0)),0)</f>
        <v>0</v>
      </c>
      <c r="D8" s="484">
        <f t="array" ref="D8">IFERROR(INDEX(الايرادات!K:K,MATCH($B8,الايرادات!$B:$B,0)),0)</f>
        <v>0</v>
      </c>
      <c r="E8" s="484">
        <v>0</v>
      </c>
      <c r="F8" s="508">
        <f t="array" ref="F8">IFERROR(INDEX('مصروفات الوزارات'!J:J,MATCH($B8,'مصروفات الوزارات'!$B:$B,0)),0)</f>
        <v>34842000</v>
      </c>
      <c r="G8" s="508">
        <f t="array" ref="G8">IFERROR(INDEX('مصروفات الوزارات'!K:K,MATCH($B8,'مصروفات الوزارات'!$B:$B,0)),0)</f>
        <v>34842000</v>
      </c>
      <c r="H8" s="508">
        <v>100</v>
      </c>
      <c r="I8" s="508"/>
      <c r="J8" s="484">
        <f t="array" ref="J8">IFERROR(INDEX(مشاريع!D:D,MATCH($B8,مشاريع!$B:$B,0)),0)</f>
        <v>0</v>
      </c>
      <c r="K8" s="484">
        <f t="array" ref="K8">IFERROR(INDEX(مشاريع!C:C,MATCH($B8,مشاريع!$B:$B,0)),0)</f>
        <v>0</v>
      </c>
      <c r="L8" s="484">
        <v>0</v>
      </c>
      <c r="M8" s="197"/>
      <c r="N8" s="170"/>
      <c r="O8" s="170"/>
    </row>
    <row r="9" spans="1:15" s="173" customFormat="1" ht="18" customHeight="1">
      <c r="A9" s="538" t="s">
        <v>710</v>
      </c>
      <c r="B9" s="538">
        <v>15</v>
      </c>
      <c r="C9" s="508">
        <f t="array" ref="C9">IFERROR(INDEX(الايرادات!J:J,MATCH($B9,الايرادات!$B:$B,0)),0)</f>
        <v>3546</v>
      </c>
      <c r="D9" s="508">
        <f t="array" ref="D9">IFERROR(INDEX(الايرادات!K:K,MATCH($B9,الايرادات!$B:$B,0)),0)</f>
        <v>5000</v>
      </c>
      <c r="E9" s="508">
        <v>70.91</v>
      </c>
      <c r="F9" s="508">
        <f t="array" ref="F9">IFERROR(INDEX('مصروفات الوزارات'!J:J,MATCH($B9,'مصروفات الوزارات'!$B:$B,0)),0)</f>
        <v>2530529</v>
      </c>
      <c r="G9" s="508">
        <f t="array" ref="G9">IFERROR(INDEX('مصروفات الوزارات'!K:K,MATCH($B9,'مصروفات الوزارات'!$B:$B,0)),0)</f>
        <v>2530529</v>
      </c>
      <c r="H9" s="508">
        <v>100</v>
      </c>
      <c r="I9" s="508"/>
      <c r="J9" s="484">
        <f t="array" ref="J9">IFERROR(INDEX(مشاريع!D:D,MATCH($B9,مشاريع!$B:$B,0)),0)</f>
        <v>0</v>
      </c>
      <c r="K9" s="484">
        <f t="array" ref="K9">IFERROR(INDEX(مشاريع!C:C,MATCH($B9,مشاريع!$B:$B,0)),0)</f>
        <v>0</v>
      </c>
      <c r="L9" s="484">
        <v>0</v>
      </c>
      <c r="M9" s="197"/>
      <c r="N9" s="170"/>
      <c r="O9" s="170"/>
    </row>
    <row r="10" spans="1:15" s="173" customFormat="1" ht="18" customHeight="1">
      <c r="A10" s="538" t="s">
        <v>186</v>
      </c>
      <c r="B10" s="538">
        <v>16</v>
      </c>
      <c r="C10" s="508">
        <f t="array" ref="C10">IFERROR(INDEX(الايرادات!J:J,MATCH($B10,الايرادات!$B:$B,0)),0)</f>
        <v>1603334</v>
      </c>
      <c r="D10" s="508">
        <f t="array" ref="D10">IFERROR(INDEX(الايرادات!K:K,MATCH($B10,الايرادات!$B:$B,0)),0)</f>
        <v>2055000</v>
      </c>
      <c r="E10" s="508">
        <v>78.02</v>
      </c>
      <c r="F10" s="508">
        <f t="array" ref="F10">IFERROR(INDEX('مصروفات الوزارات'!J:J,MATCH($B10,'مصروفات الوزارات'!$B:$B,0)),0)</f>
        <v>30567635</v>
      </c>
      <c r="G10" s="508">
        <f t="array" ref="G10">IFERROR(INDEX('مصروفات الوزارات'!K:K,MATCH($B10,'مصروفات الوزارات'!$B:$B,0)),0)</f>
        <v>30569641</v>
      </c>
      <c r="H10" s="508">
        <v>99.99</v>
      </c>
      <c r="I10" s="508"/>
      <c r="J10" s="508">
        <f t="array" ref="J10">IFERROR(INDEX(مشاريع!D:D,MATCH($B10,مشاريع!$B:$B,0)),0)</f>
        <v>5671647</v>
      </c>
      <c r="K10" s="508">
        <f t="array" ref="K10">IFERROR(INDEX(مشاريع!C:C,MATCH($B10,مشاريع!$B:$B,0)),0)</f>
        <v>7055405</v>
      </c>
      <c r="L10" s="508">
        <v>80.39</v>
      </c>
      <c r="M10" s="197"/>
      <c r="N10" s="170"/>
      <c r="O10" s="170"/>
    </row>
    <row r="11" spans="1:15" s="173" customFormat="1" ht="18" customHeight="1">
      <c r="A11" s="538" t="s">
        <v>1339</v>
      </c>
      <c r="B11" s="538">
        <v>18</v>
      </c>
      <c r="C11" s="508">
        <f t="array" ref="C11">IFERROR(INDEX(الايرادات!J:J,MATCH($B11,الايرادات!$B:$B,0)),0)</f>
        <v>15126414</v>
      </c>
      <c r="D11" s="508">
        <f t="array" ref="D11">IFERROR(INDEX(الايرادات!K:K,MATCH($B11,الايرادات!$B:$B,0)),0)</f>
        <v>10846000</v>
      </c>
      <c r="E11" s="508">
        <v>139.47</v>
      </c>
      <c r="F11" s="508">
        <f t="array" ref="F11">IFERROR(INDEX('مصروفات الوزارات'!J:J,MATCH($B11,'مصروفات الوزارات'!$B:$B,0)),0)</f>
        <v>12169486</v>
      </c>
      <c r="G11" s="508">
        <f t="array" ref="G11">IFERROR(INDEX('مصروفات الوزارات'!K:K,MATCH($B11,'مصروفات الوزارات'!$B:$B,0)),0)</f>
        <v>11067765</v>
      </c>
      <c r="H11" s="508">
        <v>109.94999999999999</v>
      </c>
      <c r="I11" s="508"/>
      <c r="J11" s="508">
        <f t="array" ref="J11">IFERROR(INDEX(مشاريع!D:D,MATCH($B11,مشاريع!$B:$B,0)),0)</f>
        <v>401395</v>
      </c>
      <c r="K11" s="508">
        <f t="array" ref="K11">IFERROR(INDEX(مشاريع!C:C,MATCH($B11,مشاريع!$B:$B,0)),0)</f>
        <v>1565500</v>
      </c>
      <c r="L11" s="508">
        <v>25.64</v>
      </c>
      <c r="M11" s="197"/>
      <c r="N11" s="170"/>
      <c r="O11" s="170"/>
    </row>
    <row r="12" spans="1:15" s="173" customFormat="1" ht="18" customHeight="1">
      <c r="A12" s="538" t="s">
        <v>187</v>
      </c>
      <c r="B12" s="538">
        <v>21</v>
      </c>
      <c r="C12" s="508">
        <f t="array" ref="C12">IFERROR(INDEX(الايرادات!J:J,MATCH($B12,الايرادات!$B:$B,0)),0)</f>
        <v>843390</v>
      </c>
      <c r="D12" s="508">
        <f t="array" ref="D12">IFERROR(INDEX(الايرادات!K:K,MATCH($B12,الايرادات!$B:$B,0)),0)</f>
        <v>900000</v>
      </c>
      <c r="E12" s="508">
        <v>93.710000000000008</v>
      </c>
      <c r="F12" s="508">
        <f t="array" ref="F12">IFERROR(INDEX('مصروفات الوزارات'!J:J,MATCH($B12,'مصروفات الوزارات'!$B:$B,0)),0)</f>
        <v>334558748</v>
      </c>
      <c r="G12" s="508">
        <f t="array" ref="G12">IFERROR(INDEX('مصروفات الوزارات'!K:K,MATCH($B12,'مصروفات الوزارات'!$B:$B,0)),0)</f>
        <v>327143231</v>
      </c>
      <c r="H12" s="508">
        <v>102.27</v>
      </c>
      <c r="I12" s="508"/>
      <c r="J12" s="508">
        <f t="array" ref="J12">IFERROR(INDEX(مشاريع!D:D,MATCH($B12,مشاريع!$B:$B,0)),0)</f>
        <v>5271730</v>
      </c>
      <c r="K12" s="508">
        <f t="array" ref="K12">IFERROR(INDEX(مشاريع!C:C,MATCH($B12,مشاريع!$B:$B,0)),0)</f>
        <v>10380801</v>
      </c>
      <c r="L12" s="508">
        <v>50.78</v>
      </c>
      <c r="M12" s="197"/>
      <c r="N12" s="170"/>
      <c r="O12" s="170"/>
    </row>
    <row r="13" spans="1:15" s="173" customFormat="1" ht="18" customHeight="1">
      <c r="A13" s="538" t="s">
        <v>188</v>
      </c>
      <c r="B13" s="538">
        <v>22</v>
      </c>
      <c r="C13" s="508">
        <f t="array" ref="C13">IFERROR(INDEX(الايرادات!J:J,MATCH($B13,الايرادات!$B:$B,0)),0)</f>
        <v>43249123</v>
      </c>
      <c r="D13" s="508">
        <f t="array" ref="D13">IFERROR(INDEX(الايرادات!K:K,MATCH($B13,الايرادات!$B:$B,0)),0)</f>
        <v>33570000</v>
      </c>
      <c r="E13" s="508">
        <v>128.83000000000001</v>
      </c>
      <c r="F13" s="508">
        <f t="array" ref="F13">IFERROR(INDEX('مصروفات الوزارات'!J:J,MATCH($B13,'مصروفات الوزارات'!$B:$B,0)),0)</f>
        <v>261116093</v>
      </c>
      <c r="G13" s="508">
        <f t="array" ref="G13">IFERROR(INDEX('مصروفات الوزارات'!K:K,MATCH($B13,'مصروفات الوزارات'!$B:$B,0)),0)</f>
        <v>262354534</v>
      </c>
      <c r="H13" s="508">
        <v>99.53</v>
      </c>
      <c r="I13" s="508"/>
      <c r="J13" s="508">
        <f t="array" ref="J13">IFERROR(INDEX(مشاريع!D:D,MATCH($B13,مشاريع!$B:$B,0)),0)</f>
        <v>10487893</v>
      </c>
      <c r="K13" s="508">
        <f t="array" ref="K13">IFERROR(INDEX(مشاريع!C:C,MATCH($B13,مشاريع!$B:$B,0)),0)</f>
        <v>10487893</v>
      </c>
      <c r="L13" s="508">
        <v>100</v>
      </c>
      <c r="M13" s="197"/>
      <c r="N13" s="170"/>
      <c r="O13" s="170"/>
    </row>
    <row r="14" spans="1:15" s="143" customFormat="1" ht="45" customHeight="1">
      <c r="A14" s="629" t="s">
        <v>1624</v>
      </c>
      <c r="B14" s="149">
        <v>23</v>
      </c>
      <c r="C14" s="148">
        <f t="array" ref="C14">IFERROR(INDEX(الايرادات!J:J,MATCH($B14,الايرادات!$B:$B,0)),0)</f>
        <v>3321518</v>
      </c>
      <c r="D14" s="148">
        <f t="array" ref="D14">IFERROR(INDEX(الايرادات!K:K,MATCH($B14,الايرادات!$B:$B,0)),0)</f>
        <v>335000</v>
      </c>
      <c r="E14" s="148">
        <v>991</v>
      </c>
      <c r="F14" s="148">
        <f t="array" ref="F14">IFERROR(INDEX('مصروفات الوزارات'!J:J,MATCH($B14,'مصروفات الوزارات'!$B:$B,0)),0)</f>
        <v>10756348</v>
      </c>
      <c r="G14" s="148">
        <f t="array" ref="G14">IFERROR(INDEX('مصروفات الوزارات'!K:K,MATCH($B14,'مصروفات الوزارات'!$B:$B,0)),0)</f>
        <v>11974408</v>
      </c>
      <c r="H14" s="148">
        <v>89.83</v>
      </c>
      <c r="I14" s="148"/>
      <c r="J14" s="148">
        <f t="array" ref="J14">IFERROR(INDEX(مشاريع!D:D,MATCH($B14,مشاريع!$B:$B,0)),0)</f>
        <v>11601891</v>
      </c>
      <c r="K14" s="148">
        <f t="array" ref="K14">IFERROR(INDEX(مشاريع!C:C,MATCH($B14,مشاريع!$B:$B,0)),0)</f>
        <v>17678608</v>
      </c>
      <c r="L14" s="148">
        <v>65.63</v>
      </c>
      <c r="M14" s="197"/>
    </row>
    <row r="15" spans="1:15" s="173" customFormat="1" ht="18" customHeight="1">
      <c r="A15" s="538" t="s">
        <v>1581</v>
      </c>
      <c r="B15" s="538">
        <v>24</v>
      </c>
      <c r="C15" s="508">
        <f t="array" ref="C15">IFERROR(INDEX(الايرادات!J:J,MATCH($B15,الايرادات!$B:$B,0)),0)</f>
        <v>10411</v>
      </c>
      <c r="D15" s="508">
        <f t="array" ref="D15">IFERROR(INDEX(الايرادات!K:K,MATCH($B15,الايرادات!$B:$B,0)),0)</f>
        <v>74000</v>
      </c>
      <c r="E15" s="508">
        <v>14.069999999999999</v>
      </c>
      <c r="F15" s="508">
        <f t="array" ref="F15">IFERROR(INDEX('مصروفات الوزارات'!J:J,MATCH($B15,'مصروفات الوزارات'!$B:$B,0)),0)</f>
        <v>6034407</v>
      </c>
      <c r="G15" s="508">
        <f t="array" ref="G15">IFERROR(INDEX('مصروفات الوزارات'!K:K,MATCH($B15,'مصروفات الوزارات'!$B:$B,0)),0)</f>
        <v>6034399</v>
      </c>
      <c r="H15" s="508">
        <v>100</v>
      </c>
      <c r="I15" s="508"/>
      <c r="J15" s="508">
        <f t="array" ref="J15">IFERROR(INDEX(مشاريع!D:D,MATCH($B15,مشاريع!$B:$B,0)),0)</f>
        <v>95560</v>
      </c>
      <c r="K15" s="508">
        <f t="array" ref="K15">IFERROR(INDEX(مشاريع!C:C,MATCH($B15,مشاريع!$B:$B,0)),0)</f>
        <v>193666</v>
      </c>
      <c r="L15" s="508">
        <v>49.34</v>
      </c>
      <c r="M15" s="197"/>
      <c r="N15" s="170"/>
      <c r="O15" s="170"/>
    </row>
    <row r="16" spans="1:15" s="173" customFormat="1" ht="18" customHeight="1">
      <c r="A16" s="538" t="s">
        <v>1643</v>
      </c>
      <c r="B16" s="538">
        <v>26</v>
      </c>
      <c r="C16" s="508">
        <f t="array" ref="C16">IFERROR(INDEX(الايرادات!J:J,MATCH($B16,الايرادات!$B:$B,0)),0)</f>
        <v>51280</v>
      </c>
      <c r="D16" s="508">
        <f t="array" ref="D16">IFERROR(INDEX(الايرادات!K:K,MATCH($B16,الايرادات!$B:$B,0)),0)</f>
        <v>17000</v>
      </c>
      <c r="E16" s="508">
        <v>301.64</v>
      </c>
      <c r="F16" s="508">
        <f t="array" ref="F16">IFERROR(INDEX('مصروفات الوزارات'!J:J,MATCH($B16,'مصروفات الوزارات'!$B:$B,0)),0)</f>
        <v>12183012</v>
      </c>
      <c r="G16" s="508">
        <f t="array" ref="G16">IFERROR(INDEX('مصروفات الوزارات'!K:K,MATCH($B16,'مصروفات الوزارات'!$B:$B,0)),0)</f>
        <v>12369000</v>
      </c>
      <c r="H16" s="508">
        <v>98</v>
      </c>
      <c r="I16" s="508"/>
      <c r="J16" s="508">
        <f t="array" ref="J16">IFERROR(INDEX(مشاريع!D:D,MATCH($B16,مشاريع!$B:$B,0)),0)</f>
        <v>5298704</v>
      </c>
      <c r="K16" s="508">
        <f t="array" ref="K16">IFERROR(INDEX(مشاريع!C:C,MATCH($B16,مشاريع!$B:$B,0)),0)</f>
        <v>5298704</v>
      </c>
      <c r="L16" s="508">
        <v>100</v>
      </c>
      <c r="M16" s="197"/>
      <c r="N16" s="170"/>
      <c r="O16" s="170"/>
    </row>
    <row r="17" spans="1:15" s="173" customFormat="1" ht="18" customHeight="1">
      <c r="A17" s="538" t="s">
        <v>553</v>
      </c>
      <c r="B17" s="538">
        <v>28</v>
      </c>
      <c r="C17" s="484">
        <f t="array" ref="C17">IFERROR(INDEX(الايرادات!J:J,MATCH($B17,الايرادات!$B:$B,0)),0)</f>
        <v>0</v>
      </c>
      <c r="D17" s="484">
        <f t="array" ref="D17">IFERROR(INDEX(الايرادات!K:K,MATCH($B17,الايرادات!$B:$B,0)),0)</f>
        <v>0</v>
      </c>
      <c r="E17" s="484">
        <v>0</v>
      </c>
      <c r="F17" s="508">
        <f t="array" ref="F17">IFERROR(INDEX('مصروفات الوزارات'!J:J,MATCH($B17,'مصروفات الوزارات'!$B:$B,0)),0)</f>
        <v>1831514</v>
      </c>
      <c r="G17" s="508">
        <f t="array" ref="G17">IFERROR(INDEX('مصروفات الوزارات'!K:K,MATCH($B17,'مصروفات الوزارات'!$B:$B,0)),0)</f>
        <v>1876000</v>
      </c>
      <c r="H17" s="508">
        <v>97.63</v>
      </c>
      <c r="I17" s="508"/>
      <c r="J17" s="508">
        <f t="array" ref="J17">IFERROR(INDEX(مشاريع!D:D,MATCH($B17,مشاريع!$B:$B,0)),0)</f>
        <v>21478</v>
      </c>
      <c r="K17" s="508">
        <f t="array" ref="K17">IFERROR(INDEX(مشاريع!C:C,MATCH($B17,مشاريع!$B:$B,0)),0)</f>
        <v>35408</v>
      </c>
      <c r="L17" s="508">
        <v>60.660000000000004</v>
      </c>
      <c r="M17" s="197"/>
      <c r="N17" s="170"/>
      <c r="O17" s="170"/>
    </row>
    <row r="18" spans="1:15" s="173" customFormat="1" ht="18" customHeight="1">
      <c r="A18" s="538" t="s">
        <v>1582</v>
      </c>
      <c r="B18" s="538">
        <v>29</v>
      </c>
      <c r="C18" s="508">
        <f t="array" ref="C18">IFERROR(INDEX(الايرادات!J:J,MATCH($B18,الايرادات!$B:$B,0)),0)</f>
        <v>3530</v>
      </c>
      <c r="D18" s="508">
        <f t="array" ref="D18">IFERROR(INDEX(الايرادات!K:K,MATCH($B18,الايرادات!$B:$B,0)),0)</f>
        <v>5000</v>
      </c>
      <c r="E18" s="508">
        <v>70.599999999999994</v>
      </c>
      <c r="F18" s="508">
        <f t="array" ref="F18">IFERROR(INDEX('مصروفات الوزارات'!J:J,MATCH($B18,'مصروفات الوزارات'!$B:$B,0)),0)</f>
        <v>10691887</v>
      </c>
      <c r="G18" s="508">
        <f t="array" ref="G18">IFERROR(INDEX('مصروفات الوزارات'!K:K,MATCH($B18,'مصروفات الوزارات'!$B:$B,0)),0)</f>
        <v>11605403</v>
      </c>
      <c r="H18" s="508">
        <v>92.13</v>
      </c>
      <c r="I18" s="508"/>
      <c r="J18" s="508">
        <f t="array" ref="J18">IFERROR(INDEX(مشاريع!D:D,MATCH($B18,مشاريع!$B:$B,0)),0)</f>
        <v>800656</v>
      </c>
      <c r="K18" s="508">
        <f t="array" ref="K18">IFERROR(INDEX(مشاريع!C:C,MATCH($B18,مشاريع!$B:$B,0)),0)</f>
        <v>1348397</v>
      </c>
      <c r="L18" s="508">
        <v>59.38</v>
      </c>
      <c r="M18" s="197"/>
      <c r="N18" s="170"/>
      <c r="O18" s="170"/>
    </row>
    <row r="19" spans="1:15" s="173" customFormat="1" ht="18" customHeight="1">
      <c r="A19" s="538" t="s">
        <v>887</v>
      </c>
      <c r="B19" s="538">
        <v>32</v>
      </c>
      <c r="C19" s="484">
        <f t="array" ref="C19">IFERROR(INDEX(الايرادات!J:J,MATCH($B19,الايرادات!$B:$B,0)),0)</f>
        <v>0</v>
      </c>
      <c r="D19" s="484">
        <f t="array" ref="D19">IFERROR(INDEX(الايرادات!K:K,MATCH($B19,الايرادات!$B:$B,0)),0)</f>
        <v>0</v>
      </c>
      <c r="E19" s="484">
        <v>0</v>
      </c>
      <c r="F19" s="508">
        <f t="array" ref="F19">IFERROR(INDEX('مصروفات الوزارات'!J:J,MATCH($B19,'مصروفات الوزارات'!$B:$B,0)),0)</f>
        <v>547707</v>
      </c>
      <c r="G19" s="508">
        <f t="array" ref="G19">IFERROR(INDEX('مصروفات الوزارات'!K:K,MATCH($B19,'مصروفات الوزارات'!$B:$B,0)),0)</f>
        <v>547707</v>
      </c>
      <c r="H19" s="508">
        <v>100</v>
      </c>
      <c r="I19" s="508"/>
      <c r="J19" s="484">
        <f t="array" ref="J19">IFERROR(INDEX(مشاريع!D:D,MATCH($B19,مشاريع!$B:$B,0)),0)</f>
        <v>0</v>
      </c>
      <c r="K19" s="484">
        <f t="array" ref="K19">IFERROR(INDEX(مشاريع!C:C,MATCH($B19,مشاريع!$B:$B,0)),0)</f>
        <v>0</v>
      </c>
      <c r="L19" s="484">
        <v>0</v>
      </c>
      <c r="M19" s="197"/>
      <c r="N19" s="170"/>
      <c r="O19" s="170"/>
    </row>
    <row r="20" spans="1:15" s="173" customFormat="1" ht="18" customHeight="1">
      <c r="A20" s="538" t="s">
        <v>1350</v>
      </c>
      <c r="B20" s="538">
        <v>34</v>
      </c>
      <c r="C20" s="508">
        <f t="array" ref="C20">IFERROR(INDEX(الايرادات!J:J,MATCH($B20,الايرادات!$B:$B,0)),0)</f>
        <v>21332657</v>
      </c>
      <c r="D20" s="508">
        <f t="array" ref="D20">IFERROR(INDEX(الايرادات!K:K,MATCH($B20,الايرادات!$B:$B,0)),0)</f>
        <v>20062000</v>
      </c>
      <c r="E20" s="508">
        <v>106.32999999999998</v>
      </c>
      <c r="F20" s="508">
        <f t="array" ref="F20">IFERROR(INDEX('مصروفات الوزارات'!J:J,MATCH($B20,'مصروفات الوزارات'!$B:$B,0)),0)</f>
        <v>11611015</v>
      </c>
      <c r="G20" s="508">
        <f t="array" ref="G20">IFERROR(INDEX('مصروفات الوزارات'!K:K,MATCH($B20,'مصروفات الوزارات'!$B:$B,0)),0)</f>
        <v>12835000</v>
      </c>
      <c r="H20" s="508">
        <v>90.46</v>
      </c>
      <c r="I20" s="508"/>
      <c r="J20" s="508">
        <f t="array" ref="J20">IFERROR(INDEX(مشاريع!D:D,MATCH($B20,مشاريع!$B:$B,0)),0)</f>
        <v>4603811</v>
      </c>
      <c r="K20" s="508">
        <f t="array" ref="K20">IFERROR(INDEX(مشاريع!C:C,MATCH($B20,مشاريع!$B:$B,0)),0)</f>
        <v>4810000</v>
      </c>
      <c r="L20" s="508">
        <v>95.71</v>
      </c>
      <c r="M20" s="197"/>
      <c r="N20" s="170"/>
      <c r="O20" s="170"/>
    </row>
    <row r="21" spans="1:15" s="173" customFormat="1" ht="18" customHeight="1">
      <c r="A21" s="538" t="s">
        <v>295</v>
      </c>
      <c r="B21" s="538">
        <v>36</v>
      </c>
      <c r="C21" s="508">
        <f t="array" ref="C21">IFERROR(INDEX(الايرادات!J:J,MATCH($B21,الايرادات!$B:$B,0)),0)</f>
        <v>73874</v>
      </c>
      <c r="D21" s="508">
        <f t="array" ref="D21">IFERROR(INDEX(الايرادات!K:K,MATCH($B21,الايرادات!$B:$B,0)),0)</f>
        <v>35000</v>
      </c>
      <c r="E21" s="508">
        <v>211.07</v>
      </c>
      <c r="F21" s="508">
        <f t="array" ref="F21">IFERROR(INDEX('مصروفات الوزارات'!J:J,MATCH($B21,'مصروفات الوزارات'!$B:$B,0)),0)</f>
        <v>5113630</v>
      </c>
      <c r="G21" s="508">
        <f t="array" ref="G21">IFERROR(INDEX('مصروفات الوزارات'!K:K,MATCH($B21,'مصروفات الوزارات'!$B:$B,0)),0)</f>
        <v>5113630</v>
      </c>
      <c r="H21" s="508">
        <v>100</v>
      </c>
      <c r="I21" s="508"/>
      <c r="J21" s="508">
        <f t="array" ref="J21">IFERROR(INDEX(مشاريع!D:D,MATCH($B21,مشاريع!$B:$B,0)),0)</f>
        <v>143004455</v>
      </c>
      <c r="K21" s="508">
        <f t="array" ref="K21">IFERROR(INDEX(مشاريع!C:C,MATCH($B21,مشاريع!$B:$B,0)),0)</f>
        <v>157738569</v>
      </c>
      <c r="L21" s="508">
        <v>90.66</v>
      </c>
      <c r="M21" s="197"/>
      <c r="N21" s="170"/>
      <c r="O21" s="170"/>
    </row>
    <row r="22" spans="1:15" s="173" customFormat="1" ht="18" customHeight="1">
      <c r="A22" s="538" t="s">
        <v>712</v>
      </c>
      <c r="B22" s="538">
        <v>70</v>
      </c>
      <c r="C22" s="484">
        <f t="array" ref="C22">IFERROR(INDEX(الايرادات!J:J,MATCH($B22,الايرادات!$B:$B,0)),0)</f>
        <v>0</v>
      </c>
      <c r="D22" s="484">
        <f t="array" ref="D22">IFERROR(INDEX(الايرادات!K:K,MATCH($B22,الايرادات!$B:$B,0)),0)</f>
        <v>0</v>
      </c>
      <c r="E22" s="484">
        <v>0</v>
      </c>
      <c r="F22" s="508">
        <f t="array" ref="F22">IFERROR(INDEX('مصروفات الوزارات'!J:J,MATCH($B22,'مصروفات الوزارات'!$B:$B,0)),0)</f>
        <v>1429831</v>
      </c>
      <c r="G22" s="508">
        <f t="array" ref="G22">IFERROR(INDEX('مصروفات الوزارات'!K:K,MATCH($B22,'مصروفات الوزارات'!$B:$B,0)),0)</f>
        <v>1804000</v>
      </c>
      <c r="H22" s="508">
        <v>79.259999999999991</v>
      </c>
      <c r="I22" s="508"/>
      <c r="J22" s="508">
        <f t="array" ref="J22">IFERROR(INDEX(مشاريع!D:D,MATCH($B22,مشاريع!$B:$B,0)),0)</f>
        <v>3000000</v>
      </c>
      <c r="K22" s="508">
        <f t="array" ref="K22">IFERROR(INDEX(مشاريع!C:C,MATCH($B22,مشاريع!$B:$B,0)),0)</f>
        <v>3000000</v>
      </c>
      <c r="L22" s="508">
        <v>100</v>
      </c>
      <c r="M22" s="197"/>
      <c r="N22" s="170"/>
      <c r="O22" s="170"/>
    </row>
    <row r="23" spans="1:15" s="173" customFormat="1" ht="18" customHeight="1">
      <c r="A23" s="538" t="s">
        <v>1678</v>
      </c>
      <c r="B23" s="538" t="s">
        <v>891</v>
      </c>
      <c r="C23" s="484">
        <f t="array" ref="C23">IFERROR(INDEX(الايرادات!J:J,MATCH($B23,الايرادات!$B:$B,0)),0)</f>
        <v>0</v>
      </c>
      <c r="D23" s="484">
        <f t="array" ref="D23">IFERROR(INDEX(الايرادات!K:K,MATCH($B23,الايرادات!$B:$B,0)),0)</f>
        <v>0</v>
      </c>
      <c r="E23" s="484">
        <v>0</v>
      </c>
      <c r="F23" s="508">
        <f t="array" ref="F23">IFERROR(INDEX('مصروفات الوزارات'!J:J,MATCH($B23,'مصروفات الوزارات'!$B:$B,0)),0)</f>
        <v>3254329</v>
      </c>
      <c r="G23" s="508">
        <f t="array" ref="G23">IFERROR(INDEX('مصروفات الوزارات'!K:K,MATCH($B23,'مصروفات الوزارات'!$B:$B,0)),0)</f>
        <v>3644363</v>
      </c>
      <c r="H23" s="508">
        <v>89.29758094898888</v>
      </c>
      <c r="I23" s="508"/>
      <c r="J23" s="508">
        <f t="array" ref="J23">IFERROR(INDEX(مشاريع!D:D,MATCH($B23,مشاريع!$B:$B,0)),0)</f>
        <v>60000</v>
      </c>
      <c r="K23" s="508">
        <f t="array" ref="K23">IFERROR(INDEX(مشاريع!C:C,MATCH($B23,مشاريع!$B:$B,0)),0)</f>
        <v>60000</v>
      </c>
      <c r="L23" s="508">
        <v>100</v>
      </c>
      <c r="M23" s="197"/>
      <c r="N23" s="170"/>
      <c r="O23" s="170"/>
    </row>
    <row r="24" spans="1:15" s="173" customFormat="1" ht="18" customHeight="1">
      <c r="A24" s="538" t="s">
        <v>743</v>
      </c>
      <c r="B24" s="538" t="s">
        <v>890</v>
      </c>
      <c r="C24" s="484">
        <f t="array" ref="C24">IFERROR(INDEX(الايرادات!J:J,MATCH($B24,الايرادات!$B:$B,0)),0)</f>
        <v>0</v>
      </c>
      <c r="D24" s="484">
        <f t="array" ref="D24">IFERROR(INDEX(الايرادات!K:K,MATCH($B24,الايرادات!$B:$B,0)),0)</f>
        <v>0</v>
      </c>
      <c r="E24" s="484">
        <v>0</v>
      </c>
      <c r="F24" s="508">
        <f t="array" ref="F24">IFERROR(INDEX('مصروفات الوزارات'!J:J,MATCH($B24,'مصروفات الوزارات'!$B:$B,0)),0)</f>
        <v>493996</v>
      </c>
      <c r="G24" s="508">
        <f t="array" ref="G24">IFERROR(INDEX('مصروفات الوزارات'!K:K,MATCH($B24,'مصروفات الوزارات'!$B:$B,0)),0)</f>
        <v>601710</v>
      </c>
      <c r="H24" s="508">
        <v>82.09868541323894</v>
      </c>
      <c r="I24" s="508"/>
      <c r="J24" s="484">
        <f t="array" ref="J24">IFERROR(INDEX(مشاريع!D:D,MATCH($B24,مشاريع!$B:$B,0)),0)</f>
        <v>0</v>
      </c>
      <c r="K24" s="484">
        <f t="array" ref="K24">IFERROR(INDEX(مشاريع!C:C,MATCH($B24,مشاريع!$B:$B,0)),0)</f>
        <v>0</v>
      </c>
      <c r="L24" s="484">
        <v>0</v>
      </c>
      <c r="M24" s="197"/>
      <c r="N24" s="170"/>
      <c r="O24" s="170"/>
    </row>
    <row r="25" spans="1:15" s="173" customFormat="1" ht="18" customHeight="1">
      <c r="A25" s="538" t="s">
        <v>1603</v>
      </c>
      <c r="B25" s="538">
        <v>40</v>
      </c>
      <c r="C25" s="484">
        <f t="array" ref="C25">IFERROR(INDEX(الايرادات!J:J,MATCH($B25,الايرادات!$B:$B,0)),0)</f>
        <v>0</v>
      </c>
      <c r="D25" s="484">
        <f t="array" ref="D25">IFERROR(INDEX(الايرادات!K:K,MATCH($B25,الايرادات!$B:$B,0)),0)</f>
        <v>0</v>
      </c>
      <c r="E25" s="484">
        <v>0</v>
      </c>
      <c r="F25" s="508">
        <f t="array" ref="F25">IFERROR(INDEX('مصروفات الوزارات'!J:J,MATCH($B25,'مصروفات الوزارات'!$B:$B,0)),0)</f>
        <v>232161</v>
      </c>
      <c r="G25" s="508">
        <f t="array" ref="G25">IFERROR(INDEX('مصروفات الوزارات'!K:K,MATCH($B25,'مصروفات الوزارات'!$B:$B,0)),0)</f>
        <v>271000</v>
      </c>
      <c r="H25" s="508">
        <v>85.67</v>
      </c>
      <c r="I25" s="508"/>
      <c r="J25" s="484">
        <f t="array" ref="J25">IFERROR(INDEX(مشاريع!D:D,MATCH($B25,مشاريع!$B:$B,0)),0)</f>
        <v>0</v>
      </c>
      <c r="K25" s="484">
        <f t="array" ref="K25">IFERROR(INDEX(مشاريع!C:C,MATCH($B25,مشاريع!$B:$B,0)),0)</f>
        <v>0</v>
      </c>
      <c r="L25" s="484">
        <v>0</v>
      </c>
      <c r="M25" s="197"/>
      <c r="N25" s="170"/>
      <c r="O25" s="170"/>
    </row>
    <row r="26" spans="1:15" s="150" customFormat="1" ht="30.95" customHeight="1">
      <c r="A26" s="659" t="s">
        <v>238</v>
      </c>
      <c r="B26" s="659"/>
      <c r="C26" s="659"/>
      <c r="D26" s="659"/>
      <c r="E26" s="659"/>
      <c r="F26" s="659"/>
      <c r="G26" s="659"/>
      <c r="H26" s="659"/>
      <c r="I26" s="659"/>
      <c r="J26" s="659"/>
      <c r="K26" s="659"/>
      <c r="L26" s="659"/>
      <c r="M26" s="197"/>
    </row>
    <row r="27" spans="1:15" ht="25.15" customHeight="1">
      <c r="A27" s="140"/>
      <c r="B27" s="140"/>
      <c r="C27" s="660" t="s">
        <v>475</v>
      </c>
      <c r="D27" s="660"/>
      <c r="E27" s="660"/>
      <c r="F27" s="660"/>
      <c r="G27" s="660"/>
      <c r="H27" s="660"/>
      <c r="I27" s="660"/>
      <c r="J27" s="660"/>
      <c r="K27" s="660"/>
      <c r="L27" s="660"/>
      <c r="M27" s="197"/>
    </row>
    <row r="28" spans="1:15" s="143" customFormat="1" ht="20.100000000000001" customHeight="1">
      <c r="A28" s="661" t="s">
        <v>199</v>
      </c>
      <c r="B28" s="142"/>
      <c r="C28" s="662" t="s">
        <v>8</v>
      </c>
      <c r="D28" s="662"/>
      <c r="E28" s="662"/>
      <c r="F28" s="662" t="s">
        <v>14</v>
      </c>
      <c r="G28" s="662"/>
      <c r="H28" s="662"/>
      <c r="I28" s="142"/>
      <c r="J28" s="662" t="s">
        <v>21</v>
      </c>
      <c r="K28" s="662"/>
      <c r="L28" s="662"/>
      <c r="M28" s="197"/>
    </row>
    <row r="29" spans="1:15" s="147" customFormat="1" ht="45" customHeight="1">
      <c r="A29" s="662"/>
      <c r="B29" s="163"/>
      <c r="C29" s="144" t="s">
        <v>177</v>
      </c>
      <c r="D29" s="145" t="s">
        <v>519</v>
      </c>
      <c r="E29" s="144" t="s">
        <v>562</v>
      </c>
      <c r="F29" s="152" t="s">
        <v>177</v>
      </c>
      <c r="G29" s="144" t="s">
        <v>519</v>
      </c>
      <c r="H29" s="144" t="s">
        <v>561</v>
      </c>
      <c r="I29" s="144"/>
      <c r="J29" s="146" t="s">
        <v>177</v>
      </c>
      <c r="K29" s="146" t="s">
        <v>519</v>
      </c>
      <c r="L29" s="146" t="s">
        <v>560</v>
      </c>
      <c r="M29" s="197"/>
    </row>
    <row r="30" spans="1:15" s="173" customFormat="1" ht="18" customHeight="1">
      <c r="A30" s="538" t="s">
        <v>597</v>
      </c>
      <c r="B30" s="538">
        <v>41</v>
      </c>
      <c r="C30" s="508">
        <f t="array" ref="C30">IFERROR(INDEX(الايرادات!J:J,MATCH($B30,الايرادات!$B:$B,0)),0)</f>
        <v>280041</v>
      </c>
      <c r="D30" s="508">
        <f t="array" ref="D30">IFERROR(INDEX(الايرادات!K:K,MATCH($B30,الايرادات!$B:$B,0)),0)</f>
        <v>273000</v>
      </c>
      <c r="E30" s="508">
        <v>102.58</v>
      </c>
      <c r="F30" s="508">
        <f t="array" ref="F30">IFERROR(INDEX('مصروفات الوزارات'!J:J,MATCH($B30,'مصروفات الوزارات'!$B:$B,0)),0)</f>
        <v>5929430</v>
      </c>
      <c r="G30" s="508">
        <f t="array" ref="G30">IFERROR(INDEX('مصروفات الوزارات'!K:K,MATCH($B30,'مصروفات الوزارات'!$B:$B,0)),0)</f>
        <v>6542000</v>
      </c>
      <c r="H30" s="508">
        <v>90.64</v>
      </c>
      <c r="I30" s="508"/>
      <c r="J30" s="508">
        <f t="array" ref="J30">IFERROR(INDEX(مشاريع!D:D,MATCH($B30,مشاريع!$B:$B,0)),0)</f>
        <v>195681</v>
      </c>
      <c r="K30" s="508">
        <f t="array" ref="K30">IFERROR(INDEX(مشاريع!C:C,MATCH($B30,مشاريع!$B:$B,0)),0)</f>
        <v>1000000</v>
      </c>
      <c r="L30" s="508">
        <v>19.57</v>
      </c>
      <c r="M30" s="197"/>
      <c r="N30" s="170"/>
      <c r="O30" s="170"/>
    </row>
    <row r="31" spans="1:15" s="143" customFormat="1" ht="30" customHeight="1">
      <c r="A31" s="629" t="s">
        <v>533</v>
      </c>
      <c r="B31" s="149">
        <v>43</v>
      </c>
      <c r="C31" s="484">
        <f t="array" ref="C31">IFERROR(INDEX(الايرادات!J:J,MATCH($B31,الايرادات!$B:$B,0)),0)</f>
        <v>0</v>
      </c>
      <c r="D31" s="484">
        <f t="array" ref="D31">IFERROR(INDEX(الايرادات!K:K,MATCH($B31,الايرادات!$B:$B,0)),0)</f>
        <v>0</v>
      </c>
      <c r="E31" s="484">
        <v>0</v>
      </c>
      <c r="F31" s="148">
        <f t="array" ref="F31">IFERROR(INDEX('مصروفات الوزارات'!J:J,MATCH($B31,'مصروفات الوزارات'!$B:$B,0)),0)</f>
        <v>15464999</v>
      </c>
      <c r="G31" s="148">
        <f t="array" ref="G31">IFERROR(INDEX('مصروفات الوزارات'!K:K,MATCH($B31,'مصروفات الوزارات'!$B:$B,0)),0)</f>
        <v>15465000</v>
      </c>
      <c r="H31" s="148">
        <v>100</v>
      </c>
      <c r="I31" s="148"/>
      <c r="J31" s="484">
        <f t="array" ref="J31">IFERROR(INDEX(مشاريع!D:D,MATCH($B31,مشاريع!$B:$B,0)),0)</f>
        <v>0</v>
      </c>
      <c r="K31" s="484">
        <f t="array" ref="K31">IFERROR(INDEX(مشاريع!C:C,MATCH($B31,مشاريع!$B:$B,0)),0)</f>
        <v>0</v>
      </c>
      <c r="L31" s="484">
        <v>0</v>
      </c>
      <c r="M31" s="197"/>
    </row>
    <row r="32" spans="1:15" s="173" customFormat="1" ht="18" customHeight="1">
      <c r="A32" s="538" t="s">
        <v>1583</v>
      </c>
      <c r="B32" s="538">
        <v>46</v>
      </c>
      <c r="C32" s="508">
        <f t="array" ref="C32">IFERROR(INDEX(الايرادات!J:J,MATCH($B32,الايرادات!$B:$B,0)),0)</f>
        <v>2364940</v>
      </c>
      <c r="D32" s="508">
        <f t="array" ref="D32">IFERROR(INDEX(الايرادات!K:K,MATCH($B32,الايرادات!$B:$B,0)),0)</f>
        <v>267000</v>
      </c>
      <c r="E32" s="508">
        <v>885.75</v>
      </c>
      <c r="F32" s="508">
        <f t="array" ref="F32">IFERROR(INDEX('مصروفات الوزارات'!J:J,MATCH($B32,'مصروفات الوزارات'!$B:$B,0)),0)</f>
        <v>45201214</v>
      </c>
      <c r="G32" s="508">
        <f t="array" ref="G32">IFERROR(INDEX('مصروفات الوزارات'!K:K,MATCH($B32,'مصروفات الوزارات'!$B:$B,0)),0)</f>
        <v>45456010</v>
      </c>
      <c r="H32" s="508">
        <v>99.44</v>
      </c>
      <c r="I32" s="508"/>
      <c r="J32" s="508">
        <f t="array" ref="J32">IFERROR(INDEX(مشاريع!D:D,MATCH($B32,مشاريع!$B:$B,0)),0)</f>
        <v>62029663</v>
      </c>
      <c r="K32" s="508">
        <f t="array" ref="K32">IFERROR(INDEX(مشاريع!C:C,MATCH($B32,مشاريع!$B:$B,0)),0)</f>
        <v>108762065</v>
      </c>
      <c r="L32" s="508">
        <v>57.03</v>
      </c>
      <c r="M32" s="197"/>
      <c r="N32" s="170"/>
      <c r="O32" s="170"/>
    </row>
    <row r="33" spans="1:15" s="173" customFormat="1" ht="18" customHeight="1">
      <c r="A33" s="538" t="s">
        <v>518</v>
      </c>
      <c r="B33" s="538">
        <v>47</v>
      </c>
      <c r="C33" s="484">
        <f t="array" ref="C33">IFERROR(INDEX(الايرادات!J:J,MATCH($B33,الايرادات!$B:$B,0)),0)</f>
        <v>0</v>
      </c>
      <c r="D33" s="484">
        <f t="array" ref="D33">IFERROR(INDEX(الايرادات!K:K,MATCH($B33,الايرادات!$B:$B,0)),0)</f>
        <v>0</v>
      </c>
      <c r="E33" s="484">
        <v>0</v>
      </c>
      <c r="F33" s="508">
        <f t="array" ref="F33">IFERROR(INDEX('مصروفات الوزارات'!J:J,MATCH($B33,'مصروفات الوزارات'!$B:$B,0)),0)</f>
        <v>268971800</v>
      </c>
      <c r="G33" s="508">
        <f t="array" ref="G33">IFERROR(INDEX('مصروفات الوزارات'!K:K,MATCH($B33,'مصروفات الوزارات'!$B:$B,0)),0)</f>
        <v>315735000</v>
      </c>
      <c r="H33" s="508">
        <v>85.19</v>
      </c>
      <c r="I33" s="508"/>
      <c r="J33" s="484">
        <f t="array" ref="J33">IFERROR(INDEX(مشاريع!D:D,MATCH($B33,مشاريع!$B:$B,0)),0)</f>
        <v>0</v>
      </c>
      <c r="K33" s="484">
        <f t="array" ref="K33">IFERROR(INDEX(مشاريع!C:C,MATCH($B33,مشاريع!$B:$B,0)),0)</f>
        <v>0</v>
      </c>
      <c r="L33" s="484">
        <v>0</v>
      </c>
      <c r="M33" s="197"/>
      <c r="N33" s="170"/>
      <c r="O33" s="170"/>
    </row>
    <row r="34" spans="1:15" s="173" customFormat="1" ht="18" customHeight="1">
      <c r="A34" s="538" t="s">
        <v>738</v>
      </c>
      <c r="B34" s="538">
        <v>48</v>
      </c>
      <c r="C34" s="508">
        <f t="array" ref="C34">IFERROR(INDEX(الايرادات!J:J,MATCH($B34,الايرادات!$B:$B,0)),0)</f>
        <v>45525179</v>
      </c>
      <c r="D34" s="508">
        <f t="array" ref="D34">IFERROR(INDEX(الايرادات!K:K,MATCH($B34,الايرادات!$B:$B,0)),0)</f>
        <v>38657000</v>
      </c>
      <c r="E34" s="508">
        <v>117.77</v>
      </c>
      <c r="F34" s="508">
        <f t="array" ref="F34">IFERROR(INDEX('مصروفات الوزارات'!J:J,MATCH($B34,'مصروفات الوزارات'!$B:$B,0)),0)</f>
        <v>33020801</v>
      </c>
      <c r="G34" s="508">
        <f t="array" ref="G34">IFERROR(INDEX('مصروفات الوزارات'!K:K,MATCH($B34,'مصروفات الوزارات'!$B:$B,0)),0)</f>
        <v>33020801</v>
      </c>
      <c r="H34" s="508">
        <v>100</v>
      </c>
      <c r="I34" s="508"/>
      <c r="J34" s="508">
        <f t="array" ref="J34">IFERROR(INDEX(مشاريع!D:D,MATCH($B34,مشاريع!$B:$B,0)),0)</f>
        <v>3708048</v>
      </c>
      <c r="K34" s="508">
        <f t="array" ref="K34">IFERROR(INDEX(مشاريع!C:C,MATCH($B34,مشاريع!$B:$B,0)),0)</f>
        <v>6748789</v>
      </c>
      <c r="L34" s="508">
        <v>54.94</v>
      </c>
      <c r="M34" s="197"/>
      <c r="N34" s="170"/>
      <c r="O34" s="170"/>
    </row>
    <row r="35" spans="1:15" s="173" customFormat="1" ht="18" customHeight="1">
      <c r="A35" s="538" t="s">
        <v>201</v>
      </c>
      <c r="B35" s="538">
        <v>50</v>
      </c>
      <c r="C35" s="484">
        <f t="array" ref="C35">IFERROR(INDEX(الايرادات!J:J,MATCH($B35,الايرادات!$B:$B,0)),0)</f>
        <v>0</v>
      </c>
      <c r="D35" s="484">
        <f t="array" ref="D35">IFERROR(INDEX(الايرادات!K:K,MATCH($B35,الايرادات!$B:$B,0)),0)</f>
        <v>0</v>
      </c>
      <c r="E35" s="484">
        <v>0</v>
      </c>
      <c r="F35" s="508">
        <f t="array" ref="F35">IFERROR(INDEX('مصروفات الوزارات'!J:J,MATCH($B35,'مصروفات الوزارات'!$B:$B,0)),0)</f>
        <v>40199999</v>
      </c>
      <c r="G35" s="508">
        <f t="array" ref="G35">IFERROR(INDEX('مصروفات الوزارات'!K:K,MATCH($B35,'مصروفات الوزارات'!$B:$B,0)),0)</f>
        <v>40200000</v>
      </c>
      <c r="H35" s="508">
        <v>100</v>
      </c>
      <c r="I35" s="508"/>
      <c r="J35" s="508">
        <f t="array" ref="J35">IFERROR(INDEX(مشاريع!D:D,MATCH($B35,مشاريع!$B:$B,0)),0)</f>
        <v>4070533</v>
      </c>
      <c r="K35" s="508">
        <f t="array" ref="K35">IFERROR(INDEX(مشاريع!C:C,MATCH($B35,مشاريع!$B:$B,0)),0)</f>
        <v>4080115</v>
      </c>
      <c r="L35" s="508">
        <v>99.77000000000001</v>
      </c>
      <c r="M35" s="197"/>
      <c r="N35" s="170"/>
      <c r="O35" s="170"/>
    </row>
    <row r="36" spans="1:15" s="173" customFormat="1" ht="18" customHeight="1">
      <c r="A36" s="538" t="s">
        <v>245</v>
      </c>
      <c r="B36" s="538">
        <v>51</v>
      </c>
      <c r="C36" s="508">
        <f t="array" ref="C36">IFERROR(INDEX(الايرادات!J:J,MATCH($B36,الايرادات!$B:$B,0)),0)</f>
        <v>60</v>
      </c>
      <c r="D36" s="484">
        <f t="array" ref="D36">IFERROR(INDEX(الايرادات!K:K,MATCH($B36,الايرادات!$B:$B,0)),0)</f>
        <v>0</v>
      </c>
      <c r="E36" s="484">
        <v>0</v>
      </c>
      <c r="F36" s="508">
        <f t="array" ref="F36">IFERROR(INDEX('مصروفات الوزارات'!J:J,MATCH($B36,'مصروفات الوزارات'!$B:$B,0)),0)</f>
        <v>2405895</v>
      </c>
      <c r="G36" s="508">
        <f t="array" ref="G36">IFERROR(INDEX('مصروفات الوزارات'!K:K,MATCH($B36,'مصروفات الوزارات'!$B:$B,0)),0)</f>
        <v>2405895</v>
      </c>
      <c r="H36" s="508">
        <v>100</v>
      </c>
      <c r="I36" s="508"/>
      <c r="J36" s="484">
        <f t="array" ref="J36">IFERROR(INDEX(مشاريع!D:D,MATCH($B36,مشاريع!$B:$B,0)),0)</f>
        <v>0</v>
      </c>
      <c r="K36" s="484">
        <f t="array" ref="K36">IFERROR(INDEX(مشاريع!C:C,MATCH($B36,مشاريع!$B:$B,0)),0)</f>
        <v>0</v>
      </c>
      <c r="L36" s="484">
        <v>0</v>
      </c>
      <c r="M36" s="197"/>
      <c r="N36" s="170"/>
      <c r="O36" s="170"/>
    </row>
    <row r="37" spans="1:15" s="173" customFormat="1" ht="18" customHeight="1">
      <c r="A37" s="538" t="s">
        <v>290</v>
      </c>
      <c r="B37" s="538">
        <v>54</v>
      </c>
      <c r="C37" s="484">
        <f t="array" ref="C37">IFERROR(INDEX(الايرادات!J:J,MATCH($B37,الايرادات!$B:$B,0)),0)</f>
        <v>0</v>
      </c>
      <c r="D37" s="484">
        <f t="array" ref="D37">IFERROR(INDEX(الايرادات!K:K,MATCH($B37,الايرادات!$B:$B,0)),0)</f>
        <v>0</v>
      </c>
      <c r="E37" s="484">
        <v>0</v>
      </c>
      <c r="F37" s="508">
        <f t="array" ref="F37">IFERROR(INDEX('مصروفات الوزارات'!J:J,MATCH($B37,'مصروفات الوزارات'!$B:$B,0)),0)</f>
        <v>1354086</v>
      </c>
      <c r="G37" s="508">
        <f t="array" ref="G37">IFERROR(INDEX('مصروفات الوزارات'!K:K,MATCH($B37,'مصروفات الوزارات'!$B:$B,0)),0)</f>
        <v>1404000</v>
      </c>
      <c r="H37" s="508">
        <v>96.44</v>
      </c>
      <c r="I37" s="508"/>
      <c r="J37" s="484">
        <f t="array" ref="J37">IFERROR(INDEX(مشاريع!D:D,MATCH($B37,مشاريع!$B:$B,0)),0)</f>
        <v>0</v>
      </c>
      <c r="K37" s="484">
        <f t="array" ref="K37">IFERROR(INDEX(مشاريع!C:C,MATCH($B37,مشاريع!$B:$B,0)),0)</f>
        <v>0</v>
      </c>
      <c r="L37" s="484">
        <v>0</v>
      </c>
      <c r="M37" s="197"/>
      <c r="N37" s="170"/>
      <c r="O37" s="170"/>
    </row>
    <row r="38" spans="1:15" s="173" customFormat="1" ht="18" customHeight="1">
      <c r="A38" s="538" t="s">
        <v>1642</v>
      </c>
      <c r="B38" s="538">
        <v>55</v>
      </c>
      <c r="C38" s="508">
        <f t="array" ref="C38">IFERROR(INDEX(الايرادات!J:J,MATCH($B38,الايرادات!$B:$B,0)),0)</f>
        <v>1734883</v>
      </c>
      <c r="D38" s="508">
        <f t="array" ref="D38">IFERROR(INDEX(الايرادات!K:K,MATCH($B38,الايرادات!$B:$B,0)),0)</f>
        <v>1628000</v>
      </c>
      <c r="E38" s="508">
        <v>106.56529484029484</v>
      </c>
      <c r="F38" s="508">
        <f t="array" ref="F38">IFERROR(INDEX('مصروفات الوزارات'!J:J,MATCH($B38,'مصروفات الوزارات'!$B:$B,0)),0)</f>
        <v>22313878</v>
      </c>
      <c r="G38" s="508">
        <f t="array" ref="G38">IFERROR(INDEX('مصروفات الوزارات'!K:K,MATCH($B38,'مصروفات الوزارات'!$B:$B,0)),0)</f>
        <v>23546400</v>
      </c>
      <c r="H38" s="508">
        <v>94.765560765127574</v>
      </c>
      <c r="I38" s="508"/>
      <c r="J38" s="508">
        <f t="array" ref="J38">IFERROR(INDEX(مشاريع!D:D,MATCH($B38,مشاريع!$B:$B,0)),0)</f>
        <v>6348337</v>
      </c>
      <c r="K38" s="508">
        <f t="array" ref="K38">IFERROR(INDEX(مشاريع!C:C,MATCH($B38,مشاريع!$B:$B,0)),0)</f>
        <v>13154161</v>
      </c>
      <c r="L38" s="508">
        <v>48.261055950280671</v>
      </c>
      <c r="M38" s="197"/>
      <c r="N38" s="170"/>
      <c r="O38" s="170"/>
    </row>
    <row r="39" spans="1:15" s="173" customFormat="1" ht="18" customHeight="1">
      <c r="A39" s="538" t="s">
        <v>909</v>
      </c>
      <c r="B39" s="538">
        <v>59</v>
      </c>
      <c r="C39" s="508">
        <f t="array" ref="C39">IFERROR(INDEX(الايرادات!J:J,MATCH($B39,الايرادات!$B:$B,0)),0)</f>
        <v>7255</v>
      </c>
      <c r="D39" s="484">
        <f t="array" ref="D39">IFERROR(INDEX(الايرادات!K:K,MATCH($B39,الايرادات!$B:$B,0)),0)</f>
        <v>0</v>
      </c>
      <c r="E39" s="484">
        <v>0</v>
      </c>
      <c r="F39" s="508">
        <f t="array" ref="F39">IFERROR(INDEX('مصروفات الوزارات'!J:J,MATCH($B39,'مصروفات الوزارات'!$B:$B,0)),0)</f>
        <v>986584</v>
      </c>
      <c r="G39" s="508">
        <f t="array" ref="G39">IFERROR(INDEX('مصروفات الوزارات'!K:K,MATCH($B39,'مصروفات الوزارات'!$B:$B,0)),0)</f>
        <v>1125000</v>
      </c>
      <c r="H39" s="508">
        <v>87.7</v>
      </c>
      <c r="I39" s="508"/>
      <c r="J39" s="508">
        <f t="array" ref="J39">IFERROR(INDEX(مشاريع!D:D,MATCH($B39,مشاريع!$B:$B,0)),0)</f>
        <v>137365</v>
      </c>
      <c r="K39" s="508">
        <f t="array" ref="K39">IFERROR(INDEX(مشاريع!C:C,MATCH($B39,مشاريع!$B:$B,0)),0)</f>
        <v>200000</v>
      </c>
      <c r="L39" s="508">
        <v>68.679999999999993</v>
      </c>
      <c r="M39" s="197"/>
      <c r="N39" s="170"/>
      <c r="O39" s="170"/>
    </row>
    <row r="40" spans="1:15" s="173" customFormat="1" ht="18" customHeight="1">
      <c r="A40" s="538" t="s">
        <v>1676</v>
      </c>
      <c r="B40" s="538">
        <v>60</v>
      </c>
      <c r="C40" s="508">
        <f t="array" ref="C40">IFERROR(INDEX(الايرادات!J:J,MATCH($B40,الايرادات!$B:$B,0)),0)</f>
        <v>120154298</v>
      </c>
      <c r="D40" s="508">
        <f t="array" ref="D40">IFERROR(INDEX(الايرادات!K:K,MATCH($B40,الايرادات!$B:$B,0)),0)</f>
        <v>147843000</v>
      </c>
      <c r="E40" s="508">
        <v>81.27</v>
      </c>
      <c r="F40" s="508">
        <f t="array" ref="F40">IFERROR(INDEX('مصروفات الوزارات'!J:J,MATCH($B40,'مصروفات الوزارات'!$B:$B,0)),0)</f>
        <v>915271526</v>
      </c>
      <c r="G40" s="508">
        <f t="array" ref="G40">IFERROR(INDEX('مصروفات الوزارات'!K:K,MATCH($B40,'مصروفات الوزارات'!$B:$B,0)),0)</f>
        <v>967776980</v>
      </c>
      <c r="H40" s="508">
        <v>94.55</v>
      </c>
      <c r="I40" s="508"/>
      <c r="J40" s="508">
        <f t="array" ref="J40">IFERROR(INDEX(مشاريع!D:D,MATCH($B40,مشاريع!$B:$B,0)),0)</f>
        <v>93671803</v>
      </c>
      <c r="K40" s="508">
        <f t="array" ref="K40">IFERROR(INDEX(مشاريع!C:C,MATCH($B40,مشاريع!$B:$B,0)),0)</f>
        <v>141803770</v>
      </c>
      <c r="L40" s="508">
        <v>66.06</v>
      </c>
      <c r="M40" s="197"/>
      <c r="N40" s="170"/>
      <c r="O40" s="170"/>
    </row>
    <row r="41" spans="1:15" s="173" customFormat="1" ht="18" customHeight="1">
      <c r="A41" s="538" t="s">
        <v>189</v>
      </c>
      <c r="B41" s="538">
        <v>61</v>
      </c>
      <c r="C41" s="484">
        <f t="array" ref="C41">IFERROR(INDEX(الايرادات!J:J,MATCH($B41,الايرادات!$B:$B,0)),0)</f>
        <v>0</v>
      </c>
      <c r="D41" s="484">
        <f t="array" ref="D41">IFERROR(INDEX(الايرادات!K:K,MATCH($B41,الايرادات!$B:$B,0)),0)</f>
        <v>0</v>
      </c>
      <c r="E41" s="484">
        <v>0</v>
      </c>
      <c r="F41" s="508">
        <f t="array" ref="F41">IFERROR(INDEX('مصروفات الوزارات'!J:J,MATCH($B41,'مصروفات الوزارات'!$B:$B,0)),0)</f>
        <v>89993</v>
      </c>
      <c r="G41" s="508">
        <f t="array" ref="G41">IFERROR(INDEX('مصروفات الوزارات'!K:K,MATCH($B41,'مصروفات الوزارات'!$B:$B,0)),0)</f>
        <v>148550</v>
      </c>
      <c r="H41" s="508">
        <v>60.58</v>
      </c>
      <c r="I41" s="508"/>
      <c r="J41" s="484">
        <f t="array" ref="J41">IFERROR(INDEX(مشاريع!D:D,MATCH($B41,مشاريع!$B:$B,0)),0)</f>
        <v>0</v>
      </c>
      <c r="K41" s="484">
        <f t="array" ref="K41">IFERROR(INDEX(مشاريع!C:C,MATCH($B41,مشاريع!$B:$B,0)),0)</f>
        <v>0</v>
      </c>
      <c r="L41" s="484">
        <v>0</v>
      </c>
      <c r="M41" s="197"/>
      <c r="N41" s="170"/>
      <c r="O41" s="170"/>
    </row>
    <row r="42" spans="1:15" s="173" customFormat="1" ht="18" customHeight="1">
      <c r="A42" s="538" t="s">
        <v>231</v>
      </c>
      <c r="B42" s="538">
        <v>62</v>
      </c>
      <c r="C42" s="508">
        <f t="array" ref="C42">IFERROR(INDEX(الايرادات!J:J,MATCH($B42,الايرادات!$B:$B,0)),0)</f>
        <v>1436462053</v>
      </c>
      <c r="D42" s="508">
        <f t="array" ref="D42">IFERROR(INDEX(الايرادات!K:K,MATCH($B42,الايرادات!$B:$B,0)),0)</f>
        <v>1757613000</v>
      </c>
      <c r="E42" s="508">
        <v>81.73</v>
      </c>
      <c r="F42" s="484">
        <f t="array" ref="F42">IFERROR(INDEX('مصروفات الوزارات'!J:J,MATCH($B42,'مصروفات الوزارات'!$B:$B,0)),0)</f>
        <v>0</v>
      </c>
      <c r="G42" s="484">
        <f t="array" ref="G42">IFERROR(INDEX('مصروفات الوزارات'!K:K,MATCH($B42,'مصروفات الوزارات'!$B:$B,0)),0)</f>
        <v>0</v>
      </c>
      <c r="H42" s="484">
        <v>0</v>
      </c>
      <c r="I42" s="484"/>
      <c r="J42" s="484">
        <f t="array" ref="J42">IFERROR(INDEX(مشاريع!D:D,MATCH($B42,مشاريع!$B:$B,0)),0)</f>
        <v>0</v>
      </c>
      <c r="K42" s="484">
        <f t="array" ref="K42">IFERROR(INDEX(مشاريع!C:C,MATCH($B42,مشاريع!$B:$B,0)),0)</f>
        <v>0</v>
      </c>
      <c r="L42" s="484">
        <v>0</v>
      </c>
      <c r="M42" s="197"/>
      <c r="N42" s="170"/>
      <c r="O42" s="170"/>
    </row>
    <row r="43" spans="1:15" s="173" customFormat="1" ht="18" customHeight="1">
      <c r="A43" s="538" t="s">
        <v>888</v>
      </c>
      <c r="B43" s="538">
        <v>66</v>
      </c>
      <c r="C43" s="508">
        <f t="array" ref="C43">IFERROR(INDEX(الايرادات!J:J,MATCH($B43,الايرادات!$B:$B,0)),0)</f>
        <v>499430</v>
      </c>
      <c r="D43" s="484">
        <f t="array" ref="D43">IFERROR(INDEX(الايرادات!K:K,MATCH($B43,الايرادات!$B:$B,0)),0)</f>
        <v>0</v>
      </c>
      <c r="E43" s="484">
        <v>0</v>
      </c>
      <c r="F43" s="508">
        <f t="array" ref="F43">IFERROR(INDEX('مصروفات الوزارات'!J:J,MATCH($B43,'مصروفات الوزارات'!$B:$B,0)),0)</f>
        <v>7645639</v>
      </c>
      <c r="G43" s="508">
        <f t="array" ref="G43">IFERROR(INDEX('مصروفات الوزارات'!K:K,MATCH($B43,'مصروفات الوزارات'!$B:$B,0)),0)</f>
        <v>7645639</v>
      </c>
      <c r="H43" s="508">
        <v>100</v>
      </c>
      <c r="I43" s="508"/>
      <c r="J43" s="508">
        <f t="array" ref="J43">IFERROR(INDEX(مشاريع!D:D,MATCH($B43,مشاريع!$B:$B,0)),0)</f>
        <v>6609206</v>
      </c>
      <c r="K43" s="508">
        <f t="array" ref="K43">IFERROR(INDEX(مشاريع!C:C,MATCH($B43,مشاريع!$B:$B,0)),0)</f>
        <v>8416185</v>
      </c>
      <c r="L43" s="508">
        <v>78.53</v>
      </c>
      <c r="M43" s="197"/>
      <c r="N43" s="170"/>
      <c r="O43" s="170"/>
    </row>
    <row r="44" spans="1:15" s="173" customFormat="1" ht="18" customHeight="1">
      <c r="A44" s="538" t="s">
        <v>703</v>
      </c>
      <c r="B44" s="538">
        <v>67</v>
      </c>
      <c r="C44" s="484">
        <f t="array" ref="C44">IFERROR(INDEX(الايرادات!J:J,MATCH($B44,الايرادات!$B:$B,0)),0)</f>
        <v>0</v>
      </c>
      <c r="D44" s="484">
        <f t="array" ref="D44">IFERROR(INDEX(الايرادات!K:K,MATCH($B44,الايرادات!$B:$B,0)),0)</f>
        <v>0</v>
      </c>
      <c r="E44" s="484">
        <v>0</v>
      </c>
      <c r="F44" s="508">
        <f t="array" ref="F44">IFERROR(INDEX('مصروفات الوزارات'!J:J,MATCH($B44,'مصروفات الوزارات'!$B:$B,0)),0)</f>
        <v>239578</v>
      </c>
      <c r="G44" s="508">
        <f t="array" ref="G44">IFERROR(INDEX('مصروفات الوزارات'!K:K,MATCH($B44,'مصروفات الوزارات'!$B:$B,0)),0)</f>
        <v>271000</v>
      </c>
      <c r="H44" s="508">
        <v>88.41</v>
      </c>
      <c r="I44" s="508"/>
      <c r="J44" s="508">
        <f t="array" ref="J44">IFERROR(INDEX(مشاريع!D:D,MATCH($B44,مشاريع!$B:$B,0)),0)</f>
        <v>248534</v>
      </c>
      <c r="K44" s="508">
        <f t="array" ref="K44">IFERROR(INDEX(مشاريع!C:C,MATCH($B44,مشاريع!$B:$B,0)),0)</f>
        <v>1600000</v>
      </c>
      <c r="L44" s="508">
        <v>15.53</v>
      </c>
      <c r="M44" s="197"/>
      <c r="N44" s="170"/>
      <c r="O44" s="170"/>
    </row>
    <row r="45" spans="1:15" s="173" customFormat="1" ht="18" customHeight="1">
      <c r="A45" s="538" t="s">
        <v>893</v>
      </c>
      <c r="B45" s="538">
        <v>68</v>
      </c>
      <c r="C45" s="508">
        <f t="array" ref="C45">IFERROR(INDEX(الايرادات!J:J,MATCH($B45,الايرادات!$B:$B,0)),0)</f>
        <v>620</v>
      </c>
      <c r="D45" s="484">
        <f t="array" ref="D45">IFERROR(INDEX(الايرادات!K:K,MATCH($B45,الايرادات!$B:$B,0)),0)</f>
        <v>0</v>
      </c>
      <c r="E45" s="484">
        <v>0</v>
      </c>
      <c r="F45" s="508">
        <f t="array" ref="F45">IFERROR(INDEX('مصروفات الوزارات'!J:J,MATCH($B45,'مصروفات الوزارات'!$B:$B,0)),0)</f>
        <v>3528237</v>
      </c>
      <c r="G45" s="508">
        <f t="array" ref="G45">IFERROR(INDEX('مصروفات الوزارات'!K:K,MATCH($B45,'مصروفات الوزارات'!$B:$B,0)),0)</f>
        <v>3528237</v>
      </c>
      <c r="H45" s="508">
        <v>100</v>
      </c>
      <c r="I45" s="508"/>
      <c r="J45" s="484">
        <f t="array" ref="J45">IFERROR(INDEX(مشاريع!D:D,MATCH($B45,مشاريع!$B:$B,0)),0)</f>
        <v>0</v>
      </c>
      <c r="K45" s="484">
        <f t="array" ref="K45">IFERROR(INDEX(مشاريع!C:C,MATCH($B45,مشاريع!$B:$B,0)),0)</f>
        <v>0</v>
      </c>
      <c r="L45" s="484">
        <v>0</v>
      </c>
      <c r="M45" s="197"/>
      <c r="N45" s="170"/>
      <c r="O45" s="170"/>
    </row>
    <row r="46" spans="1:15" s="173" customFormat="1" ht="18" customHeight="1">
      <c r="A46" s="538" t="s">
        <v>726</v>
      </c>
      <c r="B46" s="538">
        <v>71</v>
      </c>
      <c r="C46" s="484">
        <f t="array" ref="C46">IFERROR(INDEX(الايرادات!J:J,MATCH($B46,الايرادات!$B:$B,0)),0)</f>
        <v>0</v>
      </c>
      <c r="D46" s="484">
        <f t="array" ref="D46">IFERROR(INDEX(الايرادات!K:K,MATCH($B46,الايرادات!$B:$B,0)),0)</f>
        <v>0</v>
      </c>
      <c r="E46" s="484">
        <v>0</v>
      </c>
      <c r="F46" s="508">
        <f t="array" ref="F46">IFERROR(INDEX('مصروفات الوزارات'!J:J,MATCH($B46,'مصروفات الوزارات'!$B:$B,0)),0)</f>
        <v>1356258</v>
      </c>
      <c r="G46" s="508">
        <f t="array" ref="G46">IFERROR(INDEX('مصروفات الوزارات'!K:K,MATCH($B46,'مصروفات الوزارات'!$B:$B,0)),0)</f>
        <v>1519000</v>
      </c>
      <c r="H46" s="508">
        <v>89.29</v>
      </c>
      <c r="I46" s="508"/>
      <c r="J46" s="484">
        <f t="array" ref="J46">IFERROR(INDEX(مشاريع!D:D,MATCH($B46,مشاريع!$B:$B,0)),0)</f>
        <v>0</v>
      </c>
      <c r="K46" s="484">
        <f t="array" ref="K46">IFERROR(INDEX(مشاريع!C:C,MATCH($B46,مشاريع!$B:$B,0)),0)</f>
        <v>0</v>
      </c>
      <c r="L46" s="484">
        <v>0</v>
      </c>
      <c r="M46" s="197"/>
      <c r="N46" s="170"/>
      <c r="O46" s="170"/>
    </row>
    <row r="47" spans="1:15" s="173" customFormat="1" ht="18" customHeight="1">
      <c r="A47" s="538" t="s">
        <v>190</v>
      </c>
      <c r="B47" s="538">
        <v>72</v>
      </c>
      <c r="C47" s="508">
        <f t="array" ref="C47">IFERROR(INDEX(الايرادات!J:J,MATCH($B47,الايرادات!$B:$B,0)),0)</f>
        <v>1280</v>
      </c>
      <c r="D47" s="508">
        <f t="array" ref="D47">IFERROR(INDEX(الايرادات!K:K,MATCH($B47,الايرادات!$B:$B,0)),0)</f>
        <v>5000</v>
      </c>
      <c r="E47" s="508">
        <v>25.6</v>
      </c>
      <c r="F47" s="508">
        <f t="array" ref="F47">IFERROR(INDEX('مصروفات الوزارات'!J:J,MATCH($B47,'مصروفات الوزارات'!$B:$B,0)),0)</f>
        <v>5916332</v>
      </c>
      <c r="G47" s="508">
        <f t="array" ref="G47">IFERROR(INDEX('مصروفات الوزارات'!K:K,MATCH($B47,'مصروفات الوزارات'!$B:$B,0)),0)</f>
        <v>6602000</v>
      </c>
      <c r="H47" s="508">
        <v>89.61</v>
      </c>
      <c r="I47" s="508"/>
      <c r="J47" s="508">
        <f t="array" ref="J47">IFERROR(INDEX(مشاريع!D:D,MATCH($B47,مشاريع!$B:$B,0)),0)</f>
        <v>175796</v>
      </c>
      <c r="K47" s="508">
        <f t="array" ref="K47">IFERROR(INDEX(مشاريع!C:C,MATCH($B47,مشاريع!$B:$B,0)),0)</f>
        <v>700000</v>
      </c>
      <c r="L47" s="508">
        <v>25.11</v>
      </c>
      <c r="M47" s="197"/>
      <c r="N47" s="170"/>
      <c r="O47" s="170"/>
    </row>
    <row r="48" spans="1:15" s="173" customFormat="1" ht="18" customHeight="1">
      <c r="A48" s="630" t="s">
        <v>1680</v>
      </c>
      <c r="B48" s="538">
        <v>73</v>
      </c>
      <c r="C48" s="508">
        <f t="array" ref="C48">IFERROR(INDEX(الايرادات!J:J,MATCH($B48,الايرادات!$B:$B,0)),0)</f>
        <v>2710840</v>
      </c>
      <c r="D48" s="508">
        <f t="array" ref="D48">IFERROR(INDEX(الايرادات!K:K,MATCH($B48,الايرادات!$B:$B,0)),0)</f>
        <v>1688000</v>
      </c>
      <c r="E48" s="508">
        <v>160.59</v>
      </c>
      <c r="F48" s="508">
        <f t="array" ref="F48">IFERROR(INDEX('مصروفات الوزارات'!J:J,MATCH($B48,'مصروفات الوزارات'!$B:$B,0)),0)</f>
        <v>9087656</v>
      </c>
      <c r="G48" s="508">
        <f t="array" ref="G48">IFERROR(INDEX('مصروفات الوزارات'!K:K,MATCH($B48,'مصروفات الوزارات'!$B:$B,0)),0)</f>
        <v>8441318</v>
      </c>
      <c r="H48" s="508">
        <v>107.66</v>
      </c>
      <c r="I48" s="508"/>
      <c r="J48" s="508">
        <f t="array" ref="J48">IFERROR(INDEX(مشاريع!D:D,MATCH($B48,مشاريع!$B:$B,0)),0)</f>
        <v>977881</v>
      </c>
      <c r="K48" s="508">
        <f t="array" ref="K48">IFERROR(INDEX(مشاريع!C:C,MATCH($B48,مشاريع!$B:$B,0)),0)</f>
        <v>2508644</v>
      </c>
      <c r="L48" s="508">
        <v>38.979999999999997</v>
      </c>
      <c r="M48" s="197"/>
      <c r="N48" s="170"/>
      <c r="O48" s="170"/>
    </row>
    <row r="49" spans="1:15" s="173" customFormat="1" ht="18" customHeight="1">
      <c r="A49" s="538" t="s">
        <v>534</v>
      </c>
      <c r="B49" s="538">
        <v>75</v>
      </c>
      <c r="C49" s="508">
        <f t="array" ref="C49">IFERROR(INDEX(الايرادات!J:J,MATCH($B49,الايرادات!$B:$B,0)),0)</f>
        <v>60</v>
      </c>
      <c r="D49" s="484">
        <f t="array" ref="D49">IFERROR(INDEX(الايرادات!K:K,MATCH($B49,الايرادات!$B:$B,0)),0)</f>
        <v>0</v>
      </c>
      <c r="E49" s="484">
        <v>0</v>
      </c>
      <c r="F49" s="508">
        <f t="array" ref="F49">IFERROR(INDEX('مصروفات الوزارات'!J:J,MATCH($B49,'مصروفات الوزارات'!$B:$B,0)),0)</f>
        <v>11055021</v>
      </c>
      <c r="G49" s="508">
        <f t="array" ref="G49">IFERROR(INDEX('مصروفات الوزارات'!K:K,MATCH($B49,'مصروفات الوزارات'!$B:$B,0)),0)</f>
        <v>11061268</v>
      </c>
      <c r="H49" s="508">
        <v>99.94</v>
      </c>
      <c r="I49" s="508"/>
      <c r="J49" s="484">
        <f t="array" ref="J49">IFERROR(INDEX(مشاريع!D:D,MATCH($B49,مشاريع!$B:$B,0)),0)</f>
        <v>0</v>
      </c>
      <c r="K49" s="484">
        <f t="array" ref="K49">IFERROR(INDEX(مشاريع!C:C,MATCH($B49,مشاريع!$B:$B,0)),0)</f>
        <v>0</v>
      </c>
      <c r="L49" s="484">
        <v>0</v>
      </c>
      <c r="M49" s="197"/>
      <c r="N49" s="170"/>
      <c r="O49" s="170"/>
    </row>
    <row r="50" spans="1:15" s="173" customFormat="1" ht="18" customHeight="1">
      <c r="A50" s="538" t="s">
        <v>637</v>
      </c>
      <c r="B50" s="538">
        <v>76</v>
      </c>
      <c r="C50" s="508">
        <f t="array" ref="C50">IFERROR(INDEX(الايرادات!J:J,MATCH($B50,الايرادات!$B:$B,0)),0)</f>
        <v>2264</v>
      </c>
      <c r="D50" s="484">
        <f t="array" ref="D50">IFERROR(INDEX(الايرادات!K:K,MATCH($B50,الايرادات!$B:$B,0)),0)</f>
        <v>0</v>
      </c>
      <c r="E50" s="484">
        <v>0</v>
      </c>
      <c r="F50" s="508">
        <f t="array" ref="F50">IFERROR(INDEX('مصروفات الوزارات'!J:J,MATCH($B50,'مصروفات الوزارات'!$B:$B,0)),0)</f>
        <v>13139837</v>
      </c>
      <c r="G50" s="508">
        <f t="array" ref="G50">IFERROR(INDEX('مصروفات الوزارات'!K:K,MATCH($B50,'مصروفات الوزارات'!$B:$B,0)),0)</f>
        <v>12692000</v>
      </c>
      <c r="H50" s="508">
        <v>103.53000000000002</v>
      </c>
      <c r="I50" s="508"/>
      <c r="J50" s="508">
        <f t="array" ref="J50">IFERROR(INDEX(مشاريع!D:D,MATCH($B50,مشاريع!$B:$B,0)),0)</f>
        <v>105607</v>
      </c>
      <c r="K50" s="508">
        <f t="array" ref="K50">IFERROR(INDEX(مشاريع!C:C,MATCH($B50,مشاريع!$B:$B,0)),0)</f>
        <v>150000</v>
      </c>
      <c r="L50" s="508">
        <v>70.399999999999991</v>
      </c>
      <c r="M50" s="197"/>
      <c r="N50" s="170"/>
      <c r="O50" s="170"/>
    </row>
    <row r="51" spans="1:15" s="173" customFormat="1" ht="18" customHeight="1">
      <c r="A51" s="538" t="s">
        <v>1340</v>
      </c>
      <c r="B51" s="538">
        <v>77</v>
      </c>
      <c r="C51" s="508">
        <f t="array" ref="C51">IFERROR(INDEX(الايرادات!J:J,MATCH($B51,الايرادات!$B:$B,0)),0)</f>
        <v>17551</v>
      </c>
      <c r="D51" s="508">
        <f t="array" ref="D51">IFERROR(INDEX(الايرادات!K:K,MATCH($B51,الايرادات!$B:$B,0)),0)</f>
        <v>10000</v>
      </c>
      <c r="E51" s="508">
        <v>175.51000000000002</v>
      </c>
      <c r="F51" s="508">
        <f t="array" ref="F51">IFERROR(INDEX('مصروفات الوزارات'!J:J,MATCH($B51,'مصروفات الوزارات'!$B:$B,0)),0)</f>
        <v>4270580</v>
      </c>
      <c r="G51" s="508">
        <f t="array" ref="G51">IFERROR(INDEX('مصروفات الوزارات'!K:K,MATCH($B51,'مصروفات الوزارات'!$B:$B,0)),0)</f>
        <v>4270582</v>
      </c>
      <c r="H51" s="508">
        <v>100</v>
      </c>
      <c r="I51" s="508"/>
      <c r="J51" s="508">
        <f t="array" ref="J51">IFERROR(INDEX(مشاريع!D:D,MATCH($B51,مشاريع!$B:$B,0)),0)</f>
        <v>1063630</v>
      </c>
      <c r="K51" s="508">
        <f t="array" ref="K51">IFERROR(INDEX(مشاريع!C:C,MATCH($B51,مشاريع!$B:$B,0)),0)</f>
        <v>1100000</v>
      </c>
      <c r="L51" s="508">
        <v>96.69</v>
      </c>
      <c r="M51" s="197"/>
      <c r="N51" s="170"/>
      <c r="O51" s="170"/>
    </row>
    <row r="52" spans="1:15" s="173" customFormat="1" ht="18" customHeight="1">
      <c r="A52" s="538" t="s">
        <v>202</v>
      </c>
      <c r="B52" s="538">
        <v>78</v>
      </c>
      <c r="C52" s="508">
        <f t="array" ref="C52">IFERROR(INDEX(الايرادات!J:J,MATCH($B52,الايرادات!$B:$B,0)),0)</f>
        <v>17808928</v>
      </c>
      <c r="D52" s="508">
        <f t="array" ref="D52">IFERROR(INDEX(الايرادات!K:K,MATCH($B52,الايرادات!$B:$B,0)),0)</f>
        <v>20886000</v>
      </c>
      <c r="E52" s="508">
        <v>85.27</v>
      </c>
      <c r="F52" s="508">
        <f t="array" ref="F52">IFERROR(INDEX('مصروفات الوزارات'!J:J,MATCH($B52,'مصروفات الوزارات'!$B:$B,0)),0)</f>
        <v>8501067</v>
      </c>
      <c r="G52" s="508">
        <f t="array" ref="G52">IFERROR(INDEX('مصروفات الوزارات'!K:K,MATCH($B52,'مصروفات الوزارات'!$B:$B,0)),0)</f>
        <v>8546000</v>
      </c>
      <c r="H52" s="508">
        <v>99.47</v>
      </c>
      <c r="I52" s="508"/>
      <c r="J52" s="508">
        <f t="array" ref="J52">IFERROR(INDEX(مشاريع!D:D,MATCH($B52,مشاريع!$B:$B,0)),0)</f>
        <v>434961</v>
      </c>
      <c r="K52" s="508">
        <f t="array" ref="K52">IFERROR(INDEX(مشاريع!C:C,MATCH($B52,مشاريع!$B:$B,0)),0)</f>
        <v>1000000</v>
      </c>
      <c r="L52" s="508">
        <v>43</v>
      </c>
      <c r="M52" s="197"/>
      <c r="N52" s="170"/>
      <c r="O52" s="170"/>
    </row>
    <row r="53" spans="1:15" s="147" customFormat="1" ht="18" customHeight="1">
      <c r="A53" s="538" t="s">
        <v>225</v>
      </c>
      <c r="B53" s="538">
        <v>81</v>
      </c>
      <c r="C53" s="508">
        <f t="array" ref="C53">IFERROR(INDEX(الايرادات!J:J,MATCH($B53,الايرادات!$B:$B,0)),0)</f>
        <v>6024</v>
      </c>
      <c r="D53" s="508">
        <f t="array" ref="D53">IFERROR(INDEX(الايرادات!K:K,MATCH($B53,الايرادات!$B:$B,0)),0)</f>
        <v>3000</v>
      </c>
      <c r="E53" s="508">
        <v>200.8</v>
      </c>
      <c r="F53" s="508">
        <f t="array" ref="F53">IFERROR(INDEX('مصروفات الوزارات'!J:J,MATCH($B53,'مصروفات الوزارات'!$B:$B,0)),0)</f>
        <v>7714587</v>
      </c>
      <c r="G53" s="508">
        <f t="array" ref="G53">IFERROR(INDEX('مصروفات الوزارات'!K:K,MATCH($B53,'مصروفات الوزارات'!$B:$B,0)),0)</f>
        <v>8876000</v>
      </c>
      <c r="H53" s="508">
        <v>86.92</v>
      </c>
      <c r="I53" s="508"/>
      <c r="J53" s="508">
        <f t="array" ref="J53">IFERROR(INDEX(مشاريع!D:D,MATCH($B53,مشاريع!$B:$B,0)),0)</f>
        <v>1728391</v>
      </c>
      <c r="K53" s="508">
        <f t="array" ref="K53">IFERROR(INDEX(مشاريع!C:C,MATCH($B53,مشاريع!$B:$B,0)),0)</f>
        <v>2500000</v>
      </c>
      <c r="L53" s="508">
        <v>69.14</v>
      </c>
      <c r="M53" s="197"/>
    </row>
    <row r="54" spans="1:15" s="147" customFormat="1" ht="18" customHeight="1">
      <c r="A54" s="538" t="s">
        <v>291</v>
      </c>
      <c r="B54" s="538">
        <v>83</v>
      </c>
      <c r="C54" s="508">
        <f t="array" ref="C54">IFERROR(INDEX(الايرادات!J:J,MATCH($B54,الايرادات!$B:$B,0)),0)</f>
        <v>132749847</v>
      </c>
      <c r="D54" s="508">
        <f t="array" ref="D54">IFERROR(INDEX(الايرادات!K:K,MATCH($B54,الايرادات!$B:$B,0)),0)</f>
        <v>99700000</v>
      </c>
      <c r="E54" s="508">
        <v>133.14999999999998</v>
      </c>
      <c r="F54" s="508">
        <f t="array" ref="F54">IFERROR(INDEX('مصروفات الوزارات'!J:J,MATCH($B54,'مصروفات الوزارات'!$B:$B,0)),0)</f>
        <v>18480271</v>
      </c>
      <c r="G54" s="508">
        <f t="array" ref="G54">IFERROR(INDEX('مصروفات الوزارات'!K:K,MATCH($B54,'مصروفات الوزارات'!$B:$B,0)),0)</f>
        <v>15714000</v>
      </c>
      <c r="H54" s="508">
        <v>117.6</v>
      </c>
      <c r="I54" s="508"/>
      <c r="J54" s="508">
        <f t="array" ref="J54">IFERROR(INDEX(مشاريع!D:D,MATCH($B54,مشاريع!$B:$B,0)),0)</f>
        <v>1138004</v>
      </c>
      <c r="K54" s="508">
        <f t="array" ref="K54">IFERROR(INDEX(مشاريع!C:C,MATCH($B54,مشاريع!$B:$B,0)),0)</f>
        <v>1700000</v>
      </c>
      <c r="L54" s="508">
        <v>66.94</v>
      </c>
      <c r="M54" s="197"/>
    </row>
    <row r="55" spans="1:15" s="173" customFormat="1" ht="18" customHeight="1">
      <c r="A55" s="538" t="s">
        <v>1683</v>
      </c>
      <c r="B55" s="538">
        <v>88</v>
      </c>
      <c r="C55" s="484">
        <f t="array" ref="C55">IFERROR(INDEX(الايرادات!J:J,MATCH($B55,الايرادات!$B:$B,0)),0)</f>
        <v>0</v>
      </c>
      <c r="D55" s="484">
        <f t="array" ref="D55">IFERROR(INDEX(الايرادات!K:K,MATCH($B55,الايرادات!$B:$B,0)),0)</f>
        <v>0</v>
      </c>
      <c r="E55" s="484">
        <v>0</v>
      </c>
      <c r="F55" s="508">
        <f t="array" ref="F55">IFERROR(INDEX('مصروفات الوزارات'!J:J,MATCH($B55,'مصروفات الوزارات'!$B:$B,0)),0)</f>
        <v>39025937</v>
      </c>
      <c r="G55" s="508">
        <f t="array" ref="G55">IFERROR(INDEX('مصروفات الوزارات'!K:K,MATCH($B55,'مصروفات الوزارات'!$B:$B,0)),0)</f>
        <v>37430000</v>
      </c>
      <c r="H55" s="508">
        <v>104.25999999999999</v>
      </c>
      <c r="I55" s="508"/>
      <c r="J55" s="508">
        <f t="array" ref="J55">IFERROR(INDEX(مشاريع!D:D,MATCH($B55,مشاريع!$B:$B,0)),0)</f>
        <v>15923320</v>
      </c>
      <c r="K55" s="508">
        <f t="array" ref="K55">IFERROR(INDEX(مشاريع!C:C,MATCH($B55,مشاريع!$B:$B,0)),0)</f>
        <v>15923320</v>
      </c>
      <c r="L55" s="508">
        <v>100</v>
      </c>
      <c r="M55" s="197"/>
      <c r="N55" s="170"/>
      <c r="O55" s="170"/>
    </row>
    <row r="56" spans="1:15" s="173" customFormat="1" ht="18" customHeight="1">
      <c r="A56" s="538" t="s">
        <v>1394</v>
      </c>
      <c r="B56" s="538">
        <v>89</v>
      </c>
      <c r="C56" s="508">
        <f t="array" ref="C56">IFERROR(INDEX(الايرادات!J:J,MATCH($B56,الايرادات!$B:$B,0)),0)</f>
        <v>885527</v>
      </c>
      <c r="D56" s="508">
        <f t="array" ref="D56">IFERROR(INDEX(الايرادات!K:K,MATCH($B56,الايرادات!$B:$B,0)),0)</f>
        <v>357000</v>
      </c>
      <c r="E56" s="508">
        <v>248.05</v>
      </c>
      <c r="F56" s="508">
        <f t="array" ref="F56">IFERROR(INDEX('مصروفات الوزارات'!J:J,MATCH($B56,'مصروفات الوزارات'!$B:$B,0)),0)</f>
        <v>1965318</v>
      </c>
      <c r="G56" s="508">
        <f t="array" ref="G56">IFERROR(INDEX('مصروفات الوزارات'!K:K,MATCH($B56,'مصروفات الوزارات'!$B:$B,0)),0)</f>
        <v>2651000</v>
      </c>
      <c r="H56" s="508">
        <v>74.14</v>
      </c>
      <c r="I56" s="508"/>
      <c r="J56" s="484">
        <f t="array" ref="J56">IFERROR(INDEX(مشاريع!D:D,MATCH($B56,مشاريع!$B:$B,0)),0)</f>
        <v>0</v>
      </c>
      <c r="K56" s="484">
        <f t="array" ref="K56">IFERROR(INDEX(مشاريع!C:C,MATCH($B56,مشاريع!$B:$B,0)),0)</f>
        <v>0</v>
      </c>
      <c r="L56" s="484">
        <v>0</v>
      </c>
      <c r="M56" s="197"/>
      <c r="N56" s="170"/>
      <c r="O56" s="170"/>
    </row>
    <row r="57" spans="1:15" s="143" customFormat="1" ht="22.15" customHeight="1" thickBot="1">
      <c r="A57" s="153" t="s">
        <v>2</v>
      </c>
      <c r="B57" s="153"/>
      <c r="C57" s="220">
        <f>SUM(C5:C56)</f>
        <v>1897777453</v>
      </c>
      <c r="D57" s="220">
        <f>SUM(D5:D56)</f>
        <v>2177534000</v>
      </c>
      <c r="E57" s="220">
        <f>C57/D57*100</f>
        <v>87.152597984692775</v>
      </c>
      <c r="F57" s="220">
        <f>SUM(F5:F56)</f>
        <v>3121413053</v>
      </c>
      <c r="G57" s="220">
        <f>SUM(G5:G56)</f>
        <v>3188550000</v>
      </c>
      <c r="H57" s="220">
        <f>F57/G57*100</f>
        <v>97.894436436624801</v>
      </c>
      <c r="I57" s="220"/>
      <c r="J57" s="220">
        <f>SUM(J5:J56)</f>
        <v>410882998</v>
      </c>
      <c r="K57" s="220">
        <f>SUM(K5:K56)</f>
        <v>553000000</v>
      </c>
      <c r="L57" s="220">
        <f>J57/K57*100</f>
        <v>74.300722965641953</v>
      </c>
    </row>
    <row r="58" spans="1:15" ht="10.5" customHeight="1" thickTop="1">
      <c r="A58" s="154"/>
      <c r="B58" s="154"/>
      <c r="C58" s="154"/>
      <c r="D58" s="154"/>
      <c r="E58" s="155"/>
      <c r="F58" s="154"/>
      <c r="G58" s="154"/>
      <c r="H58" s="155"/>
      <c r="I58" s="155"/>
      <c r="J58" s="154"/>
      <c r="K58" s="154"/>
      <c r="L58" s="155"/>
      <c r="M58" s="150"/>
    </row>
    <row r="59" spans="1:15" ht="17.25" customHeight="1">
      <c r="A59" s="150"/>
      <c r="B59" s="150"/>
      <c r="C59" s="150"/>
      <c r="D59" s="150"/>
      <c r="E59" s="150"/>
      <c r="F59" s="150"/>
      <c r="G59" s="150"/>
      <c r="H59" s="150"/>
      <c r="I59" s="150"/>
      <c r="J59" s="150"/>
      <c r="K59" s="150"/>
      <c r="L59" s="156"/>
      <c r="M59" s="150"/>
    </row>
    <row r="60" spans="1:15" ht="17.25" customHeight="1">
      <c r="A60" s="150"/>
      <c r="B60" s="150"/>
      <c r="C60" s="150"/>
      <c r="D60" s="150"/>
      <c r="E60" s="156"/>
      <c r="F60" s="150"/>
      <c r="G60" s="150"/>
      <c r="H60" s="156"/>
      <c r="I60" s="156"/>
      <c r="J60" s="150"/>
      <c r="K60" s="150"/>
      <c r="L60" s="156"/>
      <c r="M60" s="150"/>
    </row>
    <row r="61" spans="1:15" ht="17.25" customHeight="1">
      <c r="A61" s="150"/>
      <c r="B61" s="150"/>
      <c r="C61" s="150"/>
      <c r="D61" s="150"/>
      <c r="E61" s="156"/>
      <c r="F61" s="150"/>
      <c r="G61" s="150"/>
      <c r="H61" s="156"/>
      <c r="I61" s="156"/>
      <c r="J61" s="150"/>
      <c r="K61" s="150"/>
      <c r="L61" s="156"/>
      <c r="M61" s="150"/>
    </row>
    <row r="62" spans="1:15" ht="17.25" customHeight="1">
      <c r="A62" s="150"/>
      <c r="B62" s="150"/>
      <c r="C62" s="150"/>
      <c r="D62" s="150"/>
      <c r="E62" s="156"/>
      <c r="F62" s="150"/>
      <c r="G62" s="150"/>
      <c r="H62" s="156"/>
      <c r="I62" s="156"/>
      <c r="J62" s="150"/>
      <c r="K62" s="150"/>
      <c r="L62" s="156"/>
      <c r="M62" s="150"/>
    </row>
    <row r="63" spans="1:15" ht="17.25" customHeight="1">
      <c r="A63" s="150"/>
      <c r="B63" s="150"/>
      <c r="C63" s="150"/>
      <c r="D63" s="150"/>
      <c r="E63" s="156"/>
      <c r="F63" s="150"/>
      <c r="G63" s="150"/>
      <c r="H63" s="156"/>
      <c r="I63" s="156"/>
      <c r="J63" s="150"/>
      <c r="K63" s="150"/>
      <c r="L63" s="156"/>
      <c r="M63" s="150"/>
    </row>
    <row r="64" spans="1:15" ht="17.25" customHeight="1">
      <c r="A64" s="150"/>
      <c r="B64" s="150"/>
      <c r="C64" s="150"/>
      <c r="D64" s="150"/>
      <c r="E64" s="156"/>
      <c r="F64" s="150"/>
      <c r="G64" s="150"/>
      <c r="H64" s="156"/>
      <c r="I64" s="156"/>
      <c r="J64" s="150"/>
      <c r="K64" s="150"/>
      <c r="L64" s="156"/>
      <c r="M64" s="150"/>
    </row>
    <row r="65" spans="1:13" ht="17.25" customHeight="1">
      <c r="A65" s="157"/>
      <c r="B65" s="157"/>
      <c r="C65" s="150"/>
      <c r="D65" s="150"/>
      <c r="E65" s="156"/>
      <c r="F65" s="150"/>
      <c r="G65" s="150"/>
      <c r="H65" s="156"/>
      <c r="I65" s="156"/>
      <c r="J65" s="150"/>
      <c r="K65" s="150"/>
      <c r="L65" s="156"/>
      <c r="M65" s="150"/>
    </row>
    <row r="66" spans="1:13" ht="17.25" customHeight="1">
      <c r="A66" s="150"/>
      <c r="B66" s="150"/>
      <c r="C66" s="150"/>
      <c r="D66" s="150"/>
      <c r="E66" s="156"/>
      <c r="F66" s="150"/>
      <c r="G66" s="150"/>
      <c r="H66" s="156"/>
      <c r="I66" s="156"/>
      <c r="J66" s="150"/>
      <c r="K66" s="150"/>
      <c r="L66" s="156"/>
      <c r="M66" s="150"/>
    </row>
    <row r="67" spans="1:13" ht="17.25" customHeight="1">
      <c r="A67" s="150"/>
      <c r="B67" s="150"/>
      <c r="C67" s="150"/>
      <c r="D67" s="150"/>
      <c r="E67" s="156"/>
      <c r="F67" s="150"/>
      <c r="G67" s="150"/>
      <c r="H67" s="156"/>
      <c r="I67" s="156"/>
      <c r="J67" s="150"/>
      <c r="K67" s="150"/>
      <c r="L67" s="156"/>
      <c r="M67" s="150"/>
    </row>
    <row r="68" spans="1:13" ht="17.25" customHeight="1">
      <c r="A68" s="150"/>
      <c r="B68" s="150"/>
      <c r="C68" s="150"/>
      <c r="D68" s="150"/>
      <c r="E68" s="156"/>
      <c r="F68" s="150"/>
      <c r="G68" s="150"/>
      <c r="H68" s="156"/>
      <c r="I68" s="156"/>
      <c r="J68" s="150"/>
      <c r="K68" s="150"/>
      <c r="L68" s="156"/>
      <c r="M68" s="150"/>
    </row>
    <row r="69" spans="1:13" ht="17.25" customHeight="1">
      <c r="A69" s="150"/>
      <c r="B69" s="150"/>
      <c r="C69" s="150"/>
      <c r="D69" s="150"/>
      <c r="E69" s="156"/>
      <c r="F69" s="150"/>
      <c r="G69" s="150"/>
      <c r="H69" s="156"/>
      <c r="I69" s="156"/>
      <c r="J69" s="150"/>
      <c r="K69" s="150"/>
      <c r="L69" s="156"/>
      <c r="M69" s="150"/>
    </row>
    <row r="70" spans="1:13" ht="17.25" customHeight="1">
      <c r="A70" s="150"/>
      <c r="B70" s="150"/>
      <c r="C70" s="150"/>
      <c r="D70" s="150"/>
      <c r="E70" s="156"/>
      <c r="F70" s="150"/>
      <c r="G70" s="150"/>
      <c r="H70" s="156"/>
      <c r="I70" s="156"/>
      <c r="J70" s="150"/>
      <c r="K70" s="150"/>
      <c r="L70" s="156"/>
      <c r="M70" s="150"/>
    </row>
    <row r="71" spans="1:13" ht="17.25" customHeight="1">
      <c r="A71" s="150"/>
      <c r="B71" s="150"/>
      <c r="C71" s="150"/>
      <c r="D71" s="150"/>
      <c r="E71" s="156"/>
      <c r="F71" s="150"/>
      <c r="G71" s="150"/>
      <c r="H71" s="156"/>
      <c r="I71" s="156"/>
      <c r="J71" s="150"/>
      <c r="K71" s="150"/>
      <c r="L71" s="156"/>
      <c r="M71" s="150"/>
    </row>
    <row r="72" spans="1:13" ht="17.25" customHeight="1">
      <c r="A72" s="150"/>
      <c r="B72" s="150"/>
      <c r="C72" s="150"/>
      <c r="D72" s="150"/>
      <c r="E72" s="156"/>
      <c r="F72" s="150"/>
      <c r="G72" s="150"/>
      <c r="H72" s="156"/>
      <c r="I72" s="156"/>
      <c r="J72" s="150"/>
      <c r="K72" s="150"/>
      <c r="L72" s="156"/>
      <c r="M72" s="150"/>
    </row>
    <row r="73" spans="1:13" ht="17.25" customHeight="1">
      <c r="A73" s="150"/>
      <c r="B73" s="150"/>
      <c r="C73" s="150"/>
      <c r="D73" s="150"/>
      <c r="E73" s="156"/>
      <c r="F73" s="150"/>
      <c r="G73" s="150"/>
      <c r="H73" s="156"/>
      <c r="I73" s="156"/>
      <c r="J73" s="150"/>
      <c r="K73" s="150"/>
      <c r="L73" s="156"/>
      <c r="M73" s="150"/>
    </row>
    <row r="74" spans="1:13" ht="17.25" customHeight="1">
      <c r="A74" s="150"/>
      <c r="B74" s="150"/>
      <c r="C74" s="150"/>
      <c r="D74" s="150"/>
      <c r="E74" s="156"/>
      <c r="F74" s="150"/>
      <c r="G74" s="150"/>
      <c r="H74" s="156"/>
      <c r="I74" s="156"/>
      <c r="J74" s="150"/>
      <c r="K74" s="150"/>
      <c r="L74" s="156"/>
      <c r="M74" s="150"/>
    </row>
    <row r="75" spans="1:13" ht="17.25" customHeight="1">
      <c r="A75" s="150"/>
      <c r="B75" s="150"/>
      <c r="C75" s="150"/>
      <c r="D75" s="150"/>
      <c r="E75" s="156"/>
      <c r="F75" s="150"/>
      <c r="G75" s="150"/>
      <c r="H75" s="156"/>
      <c r="I75" s="156"/>
      <c r="J75" s="150"/>
      <c r="K75" s="150"/>
      <c r="L75" s="156"/>
      <c r="M75" s="150"/>
    </row>
    <row r="76" spans="1:13" ht="17.25" customHeight="1">
      <c r="A76" s="150"/>
      <c r="B76" s="150"/>
      <c r="C76" s="150"/>
      <c r="D76" s="150"/>
      <c r="E76" s="156"/>
      <c r="F76" s="150"/>
      <c r="G76" s="150"/>
      <c r="H76" s="156"/>
      <c r="I76" s="156"/>
      <c r="J76" s="150"/>
      <c r="K76" s="150"/>
      <c r="L76" s="156"/>
      <c r="M76" s="150"/>
    </row>
    <row r="77" spans="1:13" ht="17.25" customHeight="1">
      <c r="A77" s="150"/>
      <c r="B77" s="150"/>
      <c r="C77" s="150"/>
      <c r="D77" s="150"/>
      <c r="E77" s="156"/>
      <c r="F77" s="150"/>
      <c r="G77" s="150"/>
      <c r="H77" s="156"/>
      <c r="I77" s="156"/>
      <c r="J77" s="150"/>
      <c r="K77" s="150"/>
      <c r="L77" s="156"/>
      <c r="M77" s="150"/>
    </row>
    <row r="78" spans="1:13" ht="17.25" customHeight="1">
      <c r="A78" s="150"/>
      <c r="B78" s="150"/>
      <c r="C78" s="150"/>
      <c r="D78" s="150"/>
      <c r="E78" s="156"/>
      <c r="F78" s="150"/>
      <c r="G78" s="150"/>
      <c r="H78" s="156"/>
      <c r="I78" s="156"/>
      <c r="J78" s="150"/>
      <c r="K78" s="150"/>
      <c r="L78" s="156"/>
      <c r="M78" s="150"/>
    </row>
    <row r="79" spans="1:13" ht="17.25" customHeight="1">
      <c r="A79" s="150"/>
      <c r="B79" s="150"/>
      <c r="C79" s="150"/>
      <c r="D79" s="150"/>
      <c r="E79" s="156"/>
      <c r="F79" s="150"/>
      <c r="G79" s="150"/>
      <c r="H79" s="156"/>
      <c r="I79" s="156"/>
      <c r="J79" s="150"/>
      <c r="K79" s="150"/>
      <c r="L79" s="156"/>
      <c r="M79" s="150"/>
    </row>
    <row r="80" spans="1:13" ht="17.25" customHeight="1">
      <c r="A80" s="150"/>
      <c r="B80" s="150"/>
      <c r="C80" s="150"/>
      <c r="D80" s="150"/>
      <c r="E80" s="156"/>
      <c r="F80" s="150"/>
      <c r="G80" s="150"/>
      <c r="H80" s="156"/>
      <c r="I80" s="156"/>
      <c r="J80" s="150"/>
      <c r="K80" s="150"/>
      <c r="L80" s="156"/>
      <c r="M80" s="150"/>
    </row>
    <row r="81" spans="1:13" ht="17.25" customHeight="1">
      <c r="A81" s="150"/>
      <c r="B81" s="150"/>
      <c r="C81" s="150"/>
      <c r="D81" s="150"/>
      <c r="E81" s="156"/>
      <c r="F81" s="150"/>
      <c r="G81" s="150"/>
      <c r="H81" s="156"/>
      <c r="I81" s="156"/>
      <c r="J81" s="150"/>
      <c r="K81" s="150"/>
      <c r="L81" s="156"/>
      <c r="M81" s="150"/>
    </row>
    <row r="82" spans="1:13" ht="17.25" customHeight="1">
      <c r="A82" s="150"/>
      <c r="B82" s="150"/>
      <c r="C82" s="150"/>
      <c r="D82" s="150"/>
      <c r="E82" s="156"/>
      <c r="F82" s="150"/>
      <c r="G82" s="150"/>
      <c r="H82" s="156"/>
      <c r="I82" s="156"/>
      <c r="J82" s="150"/>
      <c r="K82" s="150"/>
      <c r="L82" s="156"/>
      <c r="M82" s="150"/>
    </row>
    <row r="83" spans="1:13" ht="17.25" customHeight="1">
      <c r="A83" s="150"/>
      <c r="B83" s="150"/>
      <c r="C83" s="150"/>
      <c r="D83" s="150"/>
      <c r="E83" s="156"/>
      <c r="F83" s="150"/>
      <c r="G83" s="150"/>
      <c r="H83" s="156"/>
      <c r="I83" s="156"/>
      <c r="J83" s="150"/>
      <c r="K83" s="150"/>
      <c r="L83" s="156"/>
      <c r="M83" s="150"/>
    </row>
    <row r="84" spans="1:13" ht="17.25" customHeight="1">
      <c r="A84" s="150"/>
      <c r="B84" s="150"/>
      <c r="C84" s="150"/>
      <c r="D84" s="150"/>
      <c r="E84" s="156"/>
      <c r="F84" s="150"/>
      <c r="G84" s="150"/>
      <c r="H84" s="156"/>
      <c r="I84" s="156"/>
      <c r="J84" s="150"/>
      <c r="K84" s="150"/>
      <c r="L84" s="156"/>
      <c r="M84" s="150"/>
    </row>
    <row r="85" spans="1:13" ht="17.25" customHeight="1">
      <c r="A85" s="150"/>
      <c r="B85" s="150"/>
      <c r="C85" s="150"/>
      <c r="D85" s="150"/>
      <c r="E85" s="156"/>
      <c r="F85" s="150"/>
      <c r="G85" s="150"/>
      <c r="H85" s="156"/>
      <c r="I85" s="156"/>
      <c r="J85" s="150"/>
      <c r="K85" s="150"/>
      <c r="L85" s="156"/>
      <c r="M85" s="150"/>
    </row>
    <row r="86" spans="1:13" ht="17.25" customHeight="1">
      <c r="A86" s="150"/>
      <c r="B86" s="150"/>
      <c r="C86" s="150"/>
      <c r="D86" s="150"/>
      <c r="E86" s="156"/>
      <c r="F86" s="150"/>
      <c r="G86" s="150"/>
      <c r="H86" s="156"/>
      <c r="I86" s="156"/>
      <c r="J86" s="150"/>
      <c r="K86" s="150"/>
      <c r="L86" s="156"/>
      <c r="M86" s="150"/>
    </row>
    <row r="87" spans="1:13" ht="17.25" customHeight="1">
      <c r="A87" s="150"/>
      <c r="B87" s="150"/>
      <c r="C87" s="150"/>
      <c r="D87" s="150"/>
      <c r="E87" s="156"/>
      <c r="F87" s="150"/>
      <c r="G87" s="150"/>
      <c r="H87" s="156"/>
      <c r="I87" s="156"/>
      <c r="J87" s="150"/>
      <c r="K87" s="150"/>
      <c r="L87" s="156"/>
      <c r="M87" s="150"/>
    </row>
    <row r="88" spans="1:13" ht="17.25" customHeight="1">
      <c r="A88" s="150"/>
      <c r="B88" s="150"/>
      <c r="C88" s="150"/>
      <c r="D88" s="150"/>
      <c r="E88" s="156"/>
      <c r="F88" s="150"/>
      <c r="G88" s="150"/>
      <c r="H88" s="156"/>
      <c r="I88" s="156"/>
      <c r="J88" s="150"/>
      <c r="K88" s="150"/>
      <c r="L88" s="156"/>
      <c r="M88" s="150"/>
    </row>
    <row r="89" spans="1:13" ht="17.25" customHeight="1">
      <c r="A89" s="150"/>
      <c r="B89" s="150"/>
      <c r="C89" s="150"/>
      <c r="D89" s="150"/>
      <c r="E89" s="156"/>
      <c r="F89" s="150"/>
      <c r="G89" s="150"/>
      <c r="H89" s="156"/>
      <c r="I89" s="156"/>
      <c r="J89" s="150"/>
      <c r="K89" s="150"/>
      <c r="L89" s="156"/>
      <c r="M89" s="150"/>
    </row>
    <row r="90" spans="1:13" ht="17.25" customHeight="1">
      <c r="A90" s="150"/>
      <c r="B90" s="150"/>
      <c r="C90" s="150"/>
      <c r="D90" s="150"/>
      <c r="E90" s="156"/>
      <c r="F90" s="150"/>
      <c r="G90" s="150"/>
      <c r="H90" s="156"/>
      <c r="I90" s="156"/>
      <c r="J90" s="150"/>
      <c r="K90" s="150"/>
      <c r="L90" s="156"/>
      <c r="M90" s="150"/>
    </row>
    <row r="91" spans="1:13" ht="17.25" customHeight="1">
      <c r="A91" s="150"/>
      <c r="B91" s="150"/>
      <c r="C91" s="150"/>
      <c r="D91" s="150"/>
      <c r="E91" s="156"/>
      <c r="F91" s="150"/>
      <c r="G91" s="150"/>
      <c r="H91" s="156"/>
      <c r="I91" s="156"/>
      <c r="J91" s="150"/>
      <c r="K91" s="150"/>
      <c r="L91" s="156"/>
      <c r="M91" s="150"/>
    </row>
    <row r="92" spans="1:13" ht="17.25" customHeight="1">
      <c r="A92" s="150"/>
      <c r="B92" s="150"/>
      <c r="C92" s="150"/>
      <c r="D92" s="150"/>
      <c r="E92" s="156"/>
      <c r="F92" s="150"/>
      <c r="G92" s="150"/>
      <c r="H92" s="156"/>
      <c r="I92" s="156"/>
      <c r="J92" s="150"/>
      <c r="K92" s="150"/>
      <c r="L92" s="156"/>
      <c r="M92" s="150"/>
    </row>
    <row r="93" spans="1:13" ht="17.25" customHeight="1">
      <c r="A93" s="150"/>
      <c r="B93" s="150"/>
      <c r="C93" s="150"/>
      <c r="D93" s="150"/>
      <c r="E93" s="156"/>
      <c r="F93" s="150"/>
      <c r="G93" s="150"/>
      <c r="H93" s="156"/>
      <c r="I93" s="156"/>
      <c r="J93" s="150"/>
      <c r="K93" s="150"/>
      <c r="L93" s="156"/>
      <c r="M93" s="150"/>
    </row>
    <row r="94" spans="1:13" ht="17.25" customHeight="1">
      <c r="A94" s="150"/>
      <c r="B94" s="150"/>
      <c r="C94" s="150"/>
      <c r="D94" s="150"/>
      <c r="E94" s="156"/>
      <c r="F94" s="150"/>
      <c r="G94" s="150"/>
      <c r="H94" s="156"/>
      <c r="I94" s="156"/>
      <c r="J94" s="150"/>
      <c r="K94" s="150"/>
      <c r="L94" s="156"/>
      <c r="M94" s="150"/>
    </row>
    <row r="95" spans="1:13" ht="17.25" customHeight="1">
      <c r="A95" s="150"/>
      <c r="B95" s="150"/>
      <c r="C95" s="150"/>
      <c r="D95" s="150"/>
      <c r="E95" s="156"/>
      <c r="F95" s="150"/>
      <c r="G95" s="150"/>
      <c r="H95" s="156"/>
      <c r="I95" s="156"/>
      <c r="J95" s="150"/>
      <c r="K95" s="150"/>
      <c r="L95" s="156"/>
      <c r="M95" s="150"/>
    </row>
    <row r="96" spans="1:13" ht="17.25" customHeight="1">
      <c r="A96" s="150"/>
      <c r="B96" s="150"/>
      <c r="C96" s="150"/>
      <c r="D96" s="150"/>
      <c r="E96" s="156"/>
      <c r="F96" s="150"/>
      <c r="G96" s="150"/>
      <c r="H96" s="156"/>
      <c r="I96" s="156"/>
      <c r="J96" s="150"/>
      <c r="K96" s="150"/>
      <c r="L96" s="156"/>
      <c r="M96" s="150"/>
    </row>
    <row r="97" spans="1:13" ht="17.25" customHeight="1">
      <c r="A97" s="150"/>
      <c r="B97" s="150"/>
      <c r="C97" s="150"/>
      <c r="D97" s="150"/>
      <c r="E97" s="156"/>
      <c r="F97" s="150"/>
      <c r="G97" s="150"/>
      <c r="H97" s="156"/>
      <c r="I97" s="156"/>
      <c r="J97" s="150"/>
      <c r="K97" s="150"/>
      <c r="L97" s="156"/>
      <c r="M97" s="150"/>
    </row>
    <row r="98" spans="1:13" ht="17.25" customHeight="1">
      <c r="A98" s="150"/>
      <c r="B98" s="150"/>
      <c r="C98" s="150"/>
      <c r="D98" s="150"/>
      <c r="E98" s="156"/>
      <c r="F98" s="150"/>
      <c r="G98" s="150"/>
      <c r="H98" s="156"/>
      <c r="I98" s="156"/>
      <c r="J98" s="150"/>
      <c r="K98" s="150"/>
      <c r="L98" s="156"/>
      <c r="M98" s="150"/>
    </row>
    <row r="99" spans="1:13" ht="17.25" customHeight="1">
      <c r="A99" s="150"/>
      <c r="B99" s="150"/>
      <c r="C99" s="150"/>
      <c r="D99" s="150"/>
      <c r="E99" s="156"/>
      <c r="F99" s="150"/>
      <c r="G99" s="150"/>
      <c r="H99" s="156"/>
      <c r="I99" s="156"/>
      <c r="J99" s="150"/>
      <c r="K99" s="150"/>
      <c r="L99" s="156"/>
      <c r="M99" s="150"/>
    </row>
    <row r="100" spans="1:13" ht="17.25" customHeight="1">
      <c r="A100" s="150"/>
      <c r="B100" s="150"/>
      <c r="C100" s="150"/>
      <c r="D100" s="150"/>
      <c r="E100" s="156"/>
      <c r="F100" s="150"/>
      <c r="G100" s="150"/>
      <c r="H100" s="156"/>
      <c r="I100" s="156"/>
      <c r="J100" s="150"/>
      <c r="K100" s="150"/>
      <c r="L100" s="156"/>
      <c r="M100" s="150"/>
    </row>
    <row r="101" spans="1:13" ht="17.25" customHeight="1">
      <c r="A101" s="150"/>
      <c r="B101" s="150"/>
      <c r="C101" s="150"/>
      <c r="D101" s="150"/>
      <c r="E101" s="156"/>
      <c r="F101" s="150"/>
      <c r="G101" s="150"/>
      <c r="H101" s="156"/>
      <c r="I101" s="156"/>
      <c r="J101" s="150"/>
      <c r="K101" s="150"/>
      <c r="L101" s="156"/>
      <c r="M101" s="150"/>
    </row>
    <row r="102" spans="1:13" ht="17.25" customHeight="1">
      <c r="A102" s="150"/>
      <c r="B102" s="150"/>
      <c r="C102" s="150"/>
      <c r="D102" s="150"/>
      <c r="E102" s="156"/>
      <c r="F102" s="150"/>
      <c r="G102" s="150"/>
      <c r="H102" s="156"/>
      <c r="I102" s="156"/>
      <c r="J102" s="150"/>
      <c r="K102" s="150"/>
      <c r="L102" s="156"/>
      <c r="M102" s="150"/>
    </row>
    <row r="103" spans="1:13" ht="17.25" customHeight="1">
      <c r="A103" s="150"/>
      <c r="B103" s="150"/>
      <c r="C103" s="150"/>
      <c r="D103" s="150"/>
      <c r="E103" s="156"/>
      <c r="F103" s="150"/>
      <c r="G103" s="150"/>
      <c r="H103" s="156"/>
      <c r="I103" s="156"/>
      <c r="J103" s="150"/>
      <c r="K103" s="150"/>
      <c r="L103" s="156"/>
      <c r="M103" s="150"/>
    </row>
    <row r="104" spans="1:13" ht="17.25" customHeight="1">
      <c r="A104" s="150"/>
      <c r="B104" s="150"/>
      <c r="C104" s="150"/>
      <c r="D104" s="150"/>
      <c r="E104" s="156"/>
      <c r="F104" s="150"/>
      <c r="G104" s="150"/>
      <c r="H104" s="156"/>
      <c r="I104" s="156"/>
      <c r="J104" s="150"/>
      <c r="K104" s="150"/>
      <c r="L104" s="156"/>
      <c r="M104" s="150"/>
    </row>
    <row r="105" spans="1:13" ht="17.25" customHeight="1">
      <c r="A105" s="150"/>
      <c r="B105" s="150"/>
      <c r="C105" s="150"/>
      <c r="D105" s="150"/>
      <c r="E105" s="156"/>
      <c r="F105" s="150"/>
      <c r="G105" s="150"/>
      <c r="H105" s="156"/>
      <c r="I105" s="156"/>
      <c r="J105" s="150"/>
      <c r="K105" s="150"/>
      <c r="L105" s="156"/>
      <c r="M105" s="150"/>
    </row>
    <row r="106" spans="1:13" ht="17.25" customHeight="1">
      <c r="A106" s="150"/>
      <c r="B106" s="150"/>
      <c r="C106" s="150"/>
      <c r="D106" s="150"/>
      <c r="E106" s="156"/>
      <c r="F106" s="150"/>
      <c r="G106" s="150"/>
      <c r="H106" s="156"/>
      <c r="I106" s="156"/>
      <c r="J106" s="150"/>
      <c r="K106" s="150"/>
      <c r="L106" s="156"/>
      <c r="M106" s="150"/>
    </row>
    <row r="107" spans="1:13" ht="17.25" customHeight="1">
      <c r="A107" s="150"/>
      <c r="B107" s="150"/>
      <c r="C107" s="150"/>
      <c r="D107" s="150"/>
      <c r="E107" s="156"/>
      <c r="F107" s="150"/>
      <c r="G107" s="150"/>
      <c r="H107" s="156"/>
      <c r="I107" s="156"/>
      <c r="J107" s="150"/>
      <c r="K107" s="150"/>
      <c r="L107" s="156"/>
      <c r="M107" s="150"/>
    </row>
    <row r="108" spans="1:13" ht="17.25" customHeight="1">
      <c r="A108" s="150"/>
      <c r="B108" s="150"/>
      <c r="C108" s="150"/>
      <c r="D108" s="150"/>
      <c r="E108" s="156"/>
      <c r="F108" s="150"/>
      <c r="G108" s="150"/>
      <c r="H108" s="156"/>
      <c r="I108" s="156"/>
      <c r="J108" s="150"/>
      <c r="K108" s="150"/>
      <c r="L108" s="156"/>
      <c r="M108" s="150"/>
    </row>
    <row r="109" spans="1:13" ht="17.25" customHeight="1">
      <c r="A109" s="150"/>
      <c r="B109" s="150"/>
      <c r="C109" s="150"/>
      <c r="D109" s="150"/>
      <c r="E109" s="156"/>
      <c r="F109" s="150"/>
      <c r="G109" s="150"/>
      <c r="H109" s="156"/>
      <c r="I109" s="156"/>
      <c r="J109" s="150"/>
      <c r="K109" s="150"/>
      <c r="L109" s="156"/>
      <c r="M109" s="150"/>
    </row>
    <row r="110" spans="1:13" ht="17.25" customHeight="1">
      <c r="A110" s="150"/>
      <c r="B110" s="150"/>
      <c r="C110" s="150"/>
      <c r="D110" s="150"/>
      <c r="E110" s="156"/>
      <c r="F110" s="150"/>
      <c r="G110" s="150"/>
      <c r="H110" s="156"/>
      <c r="I110" s="156"/>
      <c r="J110" s="150"/>
      <c r="K110" s="150"/>
      <c r="L110" s="156"/>
      <c r="M110" s="150"/>
    </row>
    <row r="111" spans="1:13" ht="17.25" customHeight="1">
      <c r="A111" s="150"/>
      <c r="B111" s="150"/>
      <c r="C111" s="150"/>
      <c r="D111" s="150"/>
      <c r="E111" s="156"/>
      <c r="F111" s="150"/>
      <c r="G111" s="150"/>
      <c r="H111" s="156"/>
      <c r="I111" s="156"/>
      <c r="J111" s="150"/>
      <c r="K111" s="150"/>
      <c r="L111" s="156"/>
      <c r="M111" s="150"/>
    </row>
    <row r="112" spans="1:13" ht="17.25" customHeight="1">
      <c r="A112" s="150"/>
      <c r="B112" s="150"/>
      <c r="C112" s="150"/>
      <c r="D112" s="150"/>
      <c r="E112" s="156"/>
      <c r="F112" s="150"/>
      <c r="G112" s="150"/>
      <c r="H112" s="156"/>
      <c r="I112" s="156"/>
      <c r="J112" s="150"/>
      <c r="K112" s="150"/>
      <c r="L112" s="156"/>
      <c r="M112" s="150"/>
    </row>
    <row r="113" spans="1:13" ht="17.25" customHeight="1">
      <c r="A113" s="150"/>
      <c r="B113" s="150"/>
      <c r="C113" s="150"/>
      <c r="D113" s="150"/>
      <c r="E113" s="156"/>
      <c r="F113" s="150"/>
      <c r="G113" s="150"/>
      <c r="H113" s="156"/>
      <c r="I113" s="156"/>
      <c r="J113" s="150"/>
      <c r="K113" s="150"/>
      <c r="L113" s="156"/>
      <c r="M113" s="150"/>
    </row>
    <row r="114" spans="1:13" ht="17.25" customHeight="1">
      <c r="A114" s="150"/>
      <c r="B114" s="150"/>
      <c r="C114" s="150"/>
      <c r="D114" s="150"/>
      <c r="E114" s="156"/>
      <c r="F114" s="150"/>
      <c r="G114" s="150"/>
      <c r="H114" s="156"/>
      <c r="I114" s="156"/>
      <c r="J114" s="150"/>
      <c r="K114" s="150"/>
      <c r="L114" s="156"/>
      <c r="M114" s="150"/>
    </row>
    <row r="115" spans="1:13" ht="17.25" customHeight="1">
      <c r="A115" s="150"/>
      <c r="B115" s="150"/>
      <c r="C115" s="150"/>
      <c r="D115" s="150"/>
      <c r="E115" s="156"/>
      <c r="F115" s="150"/>
      <c r="G115" s="150"/>
      <c r="H115" s="156"/>
      <c r="I115" s="156"/>
      <c r="J115" s="150"/>
      <c r="K115" s="150"/>
      <c r="L115" s="156"/>
      <c r="M115" s="150"/>
    </row>
    <row r="116" spans="1:13" ht="17.25" customHeight="1">
      <c r="A116" s="150"/>
      <c r="B116" s="150"/>
      <c r="C116" s="150"/>
      <c r="D116" s="150"/>
      <c r="E116" s="156"/>
      <c r="F116" s="150"/>
      <c r="G116" s="150"/>
      <c r="H116" s="156"/>
      <c r="I116" s="156"/>
      <c r="J116" s="150"/>
      <c r="K116" s="150"/>
      <c r="L116" s="156"/>
      <c r="M116" s="150"/>
    </row>
    <row r="117" spans="1:13" ht="17.25" customHeight="1">
      <c r="A117" s="150"/>
      <c r="B117" s="150"/>
      <c r="C117" s="150"/>
      <c r="D117" s="150"/>
      <c r="E117" s="156"/>
      <c r="F117" s="150"/>
      <c r="G117" s="150"/>
      <c r="H117" s="156"/>
      <c r="I117" s="156"/>
      <c r="J117" s="150"/>
      <c r="K117" s="150"/>
      <c r="L117" s="156"/>
      <c r="M117" s="150"/>
    </row>
    <row r="118" spans="1:13" ht="17.25" customHeight="1">
      <c r="A118" s="150"/>
      <c r="B118" s="150"/>
      <c r="C118" s="150"/>
      <c r="D118" s="150"/>
      <c r="E118" s="156"/>
      <c r="F118" s="150"/>
      <c r="G118" s="150"/>
      <c r="H118" s="156"/>
      <c r="I118" s="156"/>
      <c r="J118" s="150"/>
      <c r="K118" s="150"/>
      <c r="L118" s="156"/>
      <c r="M118" s="150"/>
    </row>
    <row r="119" spans="1:13" ht="17.25" customHeight="1">
      <c r="A119" s="150"/>
      <c r="B119" s="150"/>
      <c r="C119" s="150"/>
      <c r="D119" s="150"/>
      <c r="E119" s="156"/>
      <c r="F119" s="150"/>
      <c r="G119" s="150"/>
      <c r="H119" s="156"/>
      <c r="I119" s="156"/>
      <c r="J119" s="150"/>
      <c r="K119" s="150"/>
      <c r="L119" s="156"/>
      <c r="M119" s="150"/>
    </row>
    <row r="120" spans="1:13" ht="17.25" customHeight="1">
      <c r="A120" s="150"/>
      <c r="B120" s="150"/>
      <c r="C120" s="150"/>
      <c r="D120" s="150"/>
      <c r="E120" s="156"/>
      <c r="F120" s="150"/>
      <c r="G120" s="150"/>
      <c r="H120" s="156"/>
      <c r="I120" s="156"/>
      <c r="J120" s="150"/>
      <c r="K120" s="150"/>
      <c r="L120" s="156"/>
      <c r="M120" s="150"/>
    </row>
    <row r="121" spans="1:13" ht="17.25" customHeight="1">
      <c r="A121" s="150"/>
      <c r="B121" s="150"/>
      <c r="C121" s="150"/>
      <c r="D121" s="150"/>
      <c r="E121" s="156"/>
      <c r="F121" s="150"/>
      <c r="G121" s="150"/>
      <c r="H121" s="156"/>
      <c r="I121" s="156"/>
      <c r="J121" s="150"/>
      <c r="K121" s="150"/>
      <c r="L121" s="156"/>
      <c r="M121" s="150"/>
    </row>
    <row r="122" spans="1:13" ht="17.25" customHeight="1">
      <c r="A122" s="150"/>
      <c r="B122" s="150"/>
      <c r="C122" s="150"/>
      <c r="D122" s="150"/>
      <c r="E122" s="156"/>
      <c r="F122" s="150"/>
      <c r="G122" s="150"/>
      <c r="H122" s="156"/>
      <c r="I122" s="156"/>
      <c r="J122" s="150"/>
      <c r="K122" s="150"/>
      <c r="L122" s="156"/>
      <c r="M122" s="150"/>
    </row>
    <row r="123" spans="1:13" ht="17.25" customHeight="1">
      <c r="A123" s="150"/>
      <c r="B123" s="150"/>
      <c r="C123" s="150"/>
      <c r="D123" s="150"/>
      <c r="E123" s="156"/>
      <c r="F123" s="150"/>
      <c r="G123" s="150"/>
      <c r="H123" s="156"/>
      <c r="I123" s="156"/>
      <c r="J123" s="150"/>
      <c r="K123" s="150"/>
      <c r="L123" s="156"/>
      <c r="M123" s="150"/>
    </row>
    <row r="124" spans="1:13" ht="17.25" customHeight="1">
      <c r="A124" s="150"/>
      <c r="B124" s="150"/>
      <c r="C124" s="150"/>
      <c r="D124" s="150"/>
      <c r="E124" s="156"/>
      <c r="F124" s="150"/>
      <c r="G124" s="150"/>
      <c r="H124" s="156"/>
      <c r="I124" s="156"/>
      <c r="J124" s="150"/>
      <c r="K124" s="150"/>
      <c r="L124" s="156"/>
      <c r="M124" s="150"/>
    </row>
    <row r="125" spans="1:13" ht="17.25" customHeight="1">
      <c r="A125" s="150"/>
      <c r="B125" s="150"/>
      <c r="C125" s="150"/>
      <c r="D125" s="150"/>
      <c r="E125" s="156"/>
      <c r="F125" s="150"/>
      <c r="G125" s="150"/>
      <c r="H125" s="156"/>
      <c r="I125" s="156"/>
      <c r="J125" s="150"/>
      <c r="K125" s="150"/>
      <c r="L125" s="156"/>
      <c r="M125" s="150"/>
    </row>
    <row r="126" spans="1:13" ht="17.25" customHeight="1">
      <c r="A126" s="150"/>
      <c r="B126" s="150"/>
      <c r="C126" s="150"/>
      <c r="D126" s="150"/>
      <c r="E126" s="156"/>
      <c r="F126" s="150"/>
      <c r="G126" s="150"/>
      <c r="H126" s="156"/>
      <c r="I126" s="156"/>
      <c r="J126" s="150"/>
      <c r="K126" s="150"/>
      <c r="L126" s="156"/>
      <c r="M126" s="150"/>
    </row>
    <row r="127" spans="1:13" ht="17.25" customHeight="1">
      <c r="A127" s="150"/>
      <c r="B127" s="150"/>
      <c r="C127" s="150"/>
      <c r="D127" s="150"/>
      <c r="E127" s="156"/>
      <c r="F127" s="150"/>
      <c r="G127" s="150"/>
      <c r="H127" s="156"/>
      <c r="I127" s="156"/>
      <c r="J127" s="150"/>
      <c r="K127" s="150"/>
      <c r="L127" s="156"/>
      <c r="M127" s="150"/>
    </row>
    <row r="128" spans="1:13" ht="17.25" customHeight="1">
      <c r="A128" s="150"/>
      <c r="B128" s="150"/>
      <c r="C128" s="150"/>
      <c r="D128" s="150"/>
      <c r="E128" s="156"/>
      <c r="F128" s="150"/>
      <c r="G128" s="150"/>
      <c r="H128" s="156"/>
      <c r="I128" s="156"/>
      <c r="J128" s="150"/>
      <c r="K128" s="150"/>
      <c r="L128" s="156"/>
      <c r="M128" s="150"/>
    </row>
    <row r="129" spans="1:13" ht="17.25" customHeight="1">
      <c r="A129" s="150"/>
      <c r="B129" s="150"/>
      <c r="C129" s="150"/>
      <c r="D129" s="150"/>
      <c r="E129" s="156"/>
      <c r="F129" s="150"/>
      <c r="G129" s="150"/>
      <c r="H129" s="156"/>
      <c r="I129" s="156"/>
      <c r="J129" s="150"/>
      <c r="K129" s="150"/>
      <c r="L129" s="156"/>
      <c r="M129" s="150"/>
    </row>
    <row r="130" spans="1:13" ht="17.25" customHeight="1">
      <c r="A130" s="150"/>
      <c r="B130" s="150"/>
      <c r="C130" s="150"/>
      <c r="D130" s="150"/>
      <c r="E130" s="156"/>
      <c r="F130" s="150"/>
      <c r="G130" s="150"/>
      <c r="H130" s="156"/>
      <c r="I130" s="156"/>
      <c r="J130" s="150"/>
      <c r="K130" s="150"/>
      <c r="L130" s="156"/>
      <c r="M130" s="150"/>
    </row>
    <row r="131" spans="1:13" ht="17.25" customHeight="1">
      <c r="A131" s="150"/>
      <c r="B131" s="150"/>
      <c r="C131" s="150"/>
      <c r="D131" s="150"/>
      <c r="E131" s="156"/>
      <c r="F131" s="150"/>
      <c r="G131" s="150"/>
      <c r="H131" s="156"/>
      <c r="I131" s="156"/>
      <c r="J131" s="150"/>
      <c r="K131" s="150"/>
      <c r="L131" s="156"/>
      <c r="M131" s="150"/>
    </row>
    <row r="132" spans="1:13" ht="17.25" customHeight="1">
      <c r="A132" s="150"/>
      <c r="B132" s="150"/>
      <c r="C132" s="150"/>
      <c r="D132" s="150"/>
      <c r="E132" s="156"/>
      <c r="F132" s="150"/>
      <c r="G132" s="150"/>
      <c r="H132" s="156"/>
      <c r="I132" s="156"/>
      <c r="J132" s="150"/>
      <c r="K132" s="150"/>
      <c r="L132" s="156"/>
      <c r="M132" s="150"/>
    </row>
    <row r="133" spans="1:13" ht="17.25" customHeight="1">
      <c r="A133" s="150"/>
      <c r="B133" s="150"/>
      <c r="C133" s="150"/>
      <c r="D133" s="150"/>
      <c r="E133" s="156"/>
      <c r="F133" s="150"/>
      <c r="G133" s="150"/>
      <c r="H133" s="156"/>
      <c r="I133" s="156"/>
      <c r="J133" s="150"/>
      <c r="K133" s="150"/>
      <c r="L133" s="156"/>
      <c r="M133" s="150"/>
    </row>
    <row r="134" spans="1:13" ht="17.25" customHeight="1">
      <c r="A134" s="150"/>
      <c r="B134" s="150"/>
      <c r="C134" s="150"/>
      <c r="D134" s="150"/>
      <c r="E134" s="156"/>
      <c r="F134" s="150"/>
      <c r="G134" s="150"/>
      <c r="H134" s="156"/>
      <c r="I134" s="156"/>
      <c r="J134" s="150"/>
      <c r="K134" s="150"/>
      <c r="L134" s="156"/>
      <c r="M134" s="150"/>
    </row>
    <row r="135" spans="1:13" ht="17.25" customHeight="1">
      <c r="A135" s="150"/>
      <c r="B135" s="150"/>
      <c r="C135" s="150"/>
      <c r="D135" s="150"/>
      <c r="E135" s="156"/>
      <c r="F135" s="150"/>
      <c r="G135" s="150"/>
      <c r="H135" s="156"/>
      <c r="I135" s="156"/>
      <c r="J135" s="150"/>
      <c r="K135" s="150"/>
      <c r="L135" s="156"/>
      <c r="M135" s="150"/>
    </row>
    <row r="136" spans="1:13" ht="17.25" customHeight="1">
      <c r="A136" s="150"/>
      <c r="B136" s="150"/>
      <c r="C136" s="150"/>
      <c r="D136" s="150"/>
      <c r="E136" s="156"/>
      <c r="F136" s="150"/>
      <c r="G136" s="150"/>
      <c r="H136" s="156"/>
      <c r="I136" s="156"/>
      <c r="J136" s="150"/>
      <c r="K136" s="150"/>
      <c r="L136" s="156"/>
      <c r="M136" s="150"/>
    </row>
    <row r="137" spans="1:13" ht="17.25" customHeight="1">
      <c r="A137" s="150"/>
      <c r="B137" s="150"/>
      <c r="C137" s="150"/>
      <c r="D137" s="150"/>
      <c r="E137" s="156"/>
      <c r="F137" s="150"/>
      <c r="G137" s="150"/>
      <c r="H137" s="156"/>
      <c r="I137" s="156"/>
      <c r="J137" s="150"/>
      <c r="K137" s="150"/>
      <c r="L137" s="156"/>
      <c r="M137" s="150"/>
    </row>
    <row r="138" spans="1:13" ht="17.25" customHeight="1">
      <c r="A138" s="150"/>
      <c r="B138" s="150"/>
      <c r="C138" s="150"/>
      <c r="D138" s="150"/>
      <c r="E138" s="156"/>
      <c r="F138" s="150"/>
      <c r="G138" s="150"/>
      <c r="H138" s="156"/>
      <c r="I138" s="156"/>
      <c r="J138" s="150"/>
      <c r="K138" s="150"/>
      <c r="L138" s="156"/>
      <c r="M138" s="150"/>
    </row>
  </sheetData>
  <mergeCells count="12">
    <mergeCell ref="A1:L1"/>
    <mergeCell ref="C2:L2"/>
    <mergeCell ref="A3:A4"/>
    <mergeCell ref="C3:E3"/>
    <mergeCell ref="F3:H3"/>
    <mergeCell ref="J3:L3"/>
    <mergeCell ref="A26:L26"/>
    <mergeCell ref="C27:L27"/>
    <mergeCell ref="A28:A29"/>
    <mergeCell ref="C28:E28"/>
    <mergeCell ref="F28:H28"/>
    <mergeCell ref="J28:L28"/>
  </mergeCells>
  <printOptions horizontalCentered="1"/>
  <pageMargins left="0.7" right="0.7" top="1.25" bottom="0.7" header="0.5" footer="0.32"/>
  <pageSetup paperSize="9" scale="61" firstPageNumber="8" orientation="landscape" useFirstPageNumber="1" r:id="rId1"/>
  <headerFooter alignWithMargins="0">
    <oddHeader>&amp;C&amp;"+,Bold"&amp;20
______________________________________________________________________________________&amp;R&amp;"Times New Roman,Regular"&amp;12
  مملكة البحرين
  الحساب الختامي الموحد للدولة للسنة المالية المنتهية في 31 ديسمبر 2016</oddHeader>
    <oddFooter>&amp;C&amp;"Arabic Transparent,Bold"&amp;20_________________________________________________________________________&amp;"Arabic Transparent,Regular"&amp;14
&amp;"Times New Roman,Regular"&amp;16&amp;P</oddFooter>
  </headerFooter>
  <rowBreaks count="1" manualBreakCount="1">
    <brk id="2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O47"/>
  <sheetViews>
    <sheetView rightToLeft="1" view="pageBreakPreview" topLeftCell="A17" zoomScaleNormal="100" zoomScaleSheetLayoutView="100" zoomScalePageLayoutView="110" workbookViewId="0">
      <selection activeCell="L43" sqref="L43"/>
    </sheetView>
  </sheetViews>
  <sheetFormatPr defaultColWidth="9.140625" defaultRowHeight="12.75"/>
  <cols>
    <col min="1" max="1" width="33.85546875" style="168" customWidth="1"/>
    <col min="2" max="2" width="8.5703125" style="168" hidden="1" customWidth="1"/>
    <col min="3" max="3" width="13.7109375" style="183" bestFit="1" customWidth="1"/>
    <col min="4" max="4" width="11.7109375" style="167" customWidth="1"/>
    <col min="5" max="5" width="12.5703125" style="167" customWidth="1"/>
    <col min="6" max="6" width="12" style="167" customWidth="1"/>
    <col min="7" max="7" width="11.85546875" style="167" customWidth="1"/>
    <col min="8" max="8" width="10.85546875" style="167" customWidth="1"/>
    <col min="9" max="9" width="12.7109375" style="167" customWidth="1"/>
    <col min="10" max="11" width="13.7109375" style="184" bestFit="1" customWidth="1"/>
    <col min="12" max="12" width="13.7109375" style="167" bestFit="1" customWidth="1"/>
    <col min="13" max="14" width="14.85546875" style="167" customWidth="1"/>
    <col min="15" max="16384" width="9.140625" style="168"/>
  </cols>
  <sheetData>
    <row r="1" spans="1:197" s="165" customFormat="1" ht="30.95" customHeight="1">
      <c r="A1" s="659" t="s">
        <v>579</v>
      </c>
      <c r="B1" s="659"/>
      <c r="C1" s="659"/>
      <c r="D1" s="659"/>
      <c r="E1" s="659"/>
      <c r="F1" s="659"/>
      <c r="G1" s="659"/>
      <c r="H1" s="659"/>
      <c r="I1" s="659"/>
      <c r="J1" s="659"/>
      <c r="K1" s="659"/>
      <c r="L1" s="625"/>
      <c r="M1" s="164"/>
      <c r="N1" s="164"/>
      <c r="GO1" s="165" t="s">
        <v>708</v>
      </c>
    </row>
    <row r="2" spans="1:197" ht="21.95" customHeight="1">
      <c r="A2" s="626"/>
      <c r="B2" s="626"/>
      <c r="C2" s="663" t="s">
        <v>475</v>
      </c>
      <c r="D2" s="663"/>
      <c r="E2" s="663"/>
      <c r="F2" s="663"/>
      <c r="G2" s="663"/>
      <c r="H2" s="663"/>
      <c r="I2" s="663"/>
      <c r="J2" s="663"/>
      <c r="K2" s="663"/>
      <c r="L2" s="663"/>
    </row>
    <row r="3" spans="1:197" s="171" customFormat="1" ht="45" customHeight="1">
      <c r="A3" s="169" t="s">
        <v>199</v>
      </c>
      <c r="B3" s="169" t="s">
        <v>772</v>
      </c>
      <c r="C3" s="644" t="s">
        <v>1635</v>
      </c>
      <c r="D3" s="644" t="s">
        <v>607</v>
      </c>
      <c r="E3" s="644" t="s">
        <v>713</v>
      </c>
      <c r="F3" s="644" t="s">
        <v>1618</v>
      </c>
      <c r="G3" s="644" t="s">
        <v>1634</v>
      </c>
      <c r="H3" s="644" t="s">
        <v>179</v>
      </c>
      <c r="I3" s="644" t="s">
        <v>744</v>
      </c>
      <c r="J3" s="644" t="s">
        <v>2</v>
      </c>
      <c r="K3" s="644" t="s">
        <v>520</v>
      </c>
      <c r="L3" s="644" t="s">
        <v>1395</v>
      </c>
      <c r="M3" s="170"/>
      <c r="N3" s="170"/>
    </row>
    <row r="4" spans="1:197" s="173" customFormat="1" ht="19.149999999999999" customHeight="1">
      <c r="A4" s="172" t="s">
        <v>303</v>
      </c>
      <c r="B4" s="193">
        <v>11</v>
      </c>
      <c r="C4" s="624">
        <v>0</v>
      </c>
      <c r="D4" s="624">
        <v>0</v>
      </c>
      <c r="E4" s="624">
        <v>0</v>
      </c>
      <c r="F4" s="624">
        <v>0</v>
      </c>
      <c r="G4" s="624">
        <v>0</v>
      </c>
      <c r="H4" s="624">
        <v>0</v>
      </c>
      <c r="I4" s="624">
        <v>0</v>
      </c>
      <c r="J4" s="624">
        <f>SUM(C4:I4)</f>
        <v>0</v>
      </c>
      <c r="K4" s="624">
        <v>0</v>
      </c>
      <c r="L4" s="643">
        <v>88100</v>
      </c>
      <c r="M4" s="170"/>
      <c r="N4" s="170"/>
    </row>
    <row r="5" spans="1:197" s="173" customFormat="1" ht="19.149999999999999" customHeight="1">
      <c r="A5" s="172" t="s">
        <v>185</v>
      </c>
      <c r="B5" s="193">
        <v>13</v>
      </c>
      <c r="C5" s="624">
        <v>0</v>
      </c>
      <c r="D5" s="624">
        <v>43574011</v>
      </c>
      <c r="E5" s="624">
        <v>6309073</v>
      </c>
      <c r="F5" s="624">
        <v>53075</v>
      </c>
      <c r="G5" s="624">
        <v>0</v>
      </c>
      <c r="H5" s="624">
        <v>158173</v>
      </c>
      <c r="I5" s="624">
        <v>852964</v>
      </c>
      <c r="J5" s="624">
        <f t="shared" ref="J5:J25" si="0">SUM(C5:I5)</f>
        <v>50947296</v>
      </c>
      <c r="K5" s="624">
        <v>40700000</v>
      </c>
      <c r="L5" s="643">
        <v>47605960</v>
      </c>
      <c r="M5" s="170"/>
      <c r="N5" s="170"/>
    </row>
    <row r="6" spans="1:197" s="173" customFormat="1" ht="19.149999999999999" customHeight="1">
      <c r="A6" s="172" t="s">
        <v>710</v>
      </c>
      <c r="B6" s="193">
        <v>15</v>
      </c>
      <c r="C6" s="624">
        <v>0</v>
      </c>
      <c r="D6" s="624">
        <v>0</v>
      </c>
      <c r="E6" s="624">
        <v>3218</v>
      </c>
      <c r="F6" s="624">
        <v>0</v>
      </c>
      <c r="G6" s="624">
        <v>0</v>
      </c>
      <c r="H6" s="624">
        <v>0</v>
      </c>
      <c r="I6" s="624">
        <v>328</v>
      </c>
      <c r="J6" s="624">
        <f t="shared" si="0"/>
        <v>3546</v>
      </c>
      <c r="K6" s="624">
        <v>5000</v>
      </c>
      <c r="L6" s="643">
        <v>13159</v>
      </c>
      <c r="M6" s="170"/>
      <c r="N6" s="170"/>
    </row>
    <row r="7" spans="1:197" s="173" customFormat="1" ht="19.149999999999999" customHeight="1">
      <c r="A7" s="172" t="s">
        <v>186</v>
      </c>
      <c r="B7" s="193">
        <v>16</v>
      </c>
      <c r="C7" s="624">
        <v>0</v>
      </c>
      <c r="D7" s="624">
        <v>582200</v>
      </c>
      <c r="E7" s="624">
        <v>0</v>
      </c>
      <c r="F7" s="624">
        <v>0</v>
      </c>
      <c r="G7" s="624">
        <v>0</v>
      </c>
      <c r="H7" s="624">
        <v>0</v>
      </c>
      <c r="I7" s="624">
        <v>1021134</v>
      </c>
      <c r="J7" s="624">
        <f t="shared" si="0"/>
        <v>1603334</v>
      </c>
      <c r="K7" s="624">
        <v>2055000</v>
      </c>
      <c r="L7" s="643">
        <v>1785623</v>
      </c>
      <c r="M7" s="170"/>
      <c r="N7" s="170"/>
    </row>
    <row r="8" spans="1:197" s="173" customFormat="1" ht="19.149999999999999" customHeight="1">
      <c r="A8" s="172" t="s">
        <v>1339</v>
      </c>
      <c r="B8" s="193">
        <v>18</v>
      </c>
      <c r="C8" s="624">
        <v>0</v>
      </c>
      <c r="D8" s="624">
        <v>6307958</v>
      </c>
      <c r="E8" s="624">
        <v>12539</v>
      </c>
      <c r="F8" s="624">
        <v>60874</v>
      </c>
      <c r="G8" s="624">
        <v>0</v>
      </c>
      <c r="H8" s="624">
        <v>198</v>
      </c>
      <c r="I8" s="624">
        <v>8744845</v>
      </c>
      <c r="J8" s="624">
        <f t="shared" si="0"/>
        <v>15126414</v>
      </c>
      <c r="K8" s="624">
        <v>10846000</v>
      </c>
      <c r="L8" s="643">
        <v>15836788</v>
      </c>
      <c r="M8" s="170"/>
      <c r="N8" s="170"/>
    </row>
    <row r="9" spans="1:197" s="173" customFormat="1" ht="19.149999999999999" customHeight="1">
      <c r="A9" s="172" t="s">
        <v>187</v>
      </c>
      <c r="B9" s="193">
        <v>21</v>
      </c>
      <c r="C9" s="624">
        <v>0</v>
      </c>
      <c r="D9" s="624">
        <v>13385</v>
      </c>
      <c r="E9" s="624">
        <v>150648</v>
      </c>
      <c r="F9" s="624">
        <v>0</v>
      </c>
      <c r="G9" s="624">
        <v>0</v>
      </c>
      <c r="H9" s="624">
        <v>79917</v>
      </c>
      <c r="I9" s="624">
        <v>599440</v>
      </c>
      <c r="J9" s="624">
        <f t="shared" si="0"/>
        <v>843390</v>
      </c>
      <c r="K9" s="624">
        <v>900000</v>
      </c>
      <c r="L9" s="643">
        <v>1608282</v>
      </c>
      <c r="M9" s="170"/>
      <c r="N9" s="170"/>
    </row>
    <row r="10" spans="1:197" s="173" customFormat="1" ht="19.149999999999999" customHeight="1">
      <c r="A10" s="172" t="s">
        <v>188</v>
      </c>
      <c r="B10" s="193">
        <v>22</v>
      </c>
      <c r="C10" s="624">
        <v>0</v>
      </c>
      <c r="D10" s="624">
        <v>8770</v>
      </c>
      <c r="E10" s="624">
        <v>42381671</v>
      </c>
      <c r="F10" s="624">
        <v>140125</v>
      </c>
      <c r="G10" s="624">
        <v>0</v>
      </c>
      <c r="H10" s="624">
        <v>10726</v>
      </c>
      <c r="I10" s="624">
        <v>707831</v>
      </c>
      <c r="J10" s="624">
        <f t="shared" si="0"/>
        <v>43249123</v>
      </c>
      <c r="K10" s="624">
        <v>33570000</v>
      </c>
      <c r="L10" s="643">
        <v>35063505</v>
      </c>
      <c r="M10" s="170"/>
      <c r="N10" s="170"/>
    </row>
    <row r="11" spans="1:197" s="175" customFormat="1" ht="42" customHeight="1">
      <c r="A11" s="176" t="s">
        <v>1624</v>
      </c>
      <c r="B11" s="194">
        <v>23</v>
      </c>
      <c r="C11" s="624">
        <v>0</v>
      </c>
      <c r="D11" s="643">
        <v>2633768</v>
      </c>
      <c r="E11" s="643">
        <v>164351</v>
      </c>
      <c r="F11" s="643">
        <v>96782</v>
      </c>
      <c r="G11" s="624">
        <v>0</v>
      </c>
      <c r="H11" s="643">
        <v>36483</v>
      </c>
      <c r="I11" s="643">
        <v>390134</v>
      </c>
      <c r="J11" s="643">
        <f t="shared" si="0"/>
        <v>3321518</v>
      </c>
      <c r="K11" s="643">
        <v>335000</v>
      </c>
      <c r="L11" s="643">
        <v>896658</v>
      </c>
      <c r="M11" s="174"/>
      <c r="N11" s="174"/>
    </row>
    <row r="12" spans="1:197" s="173" customFormat="1" ht="19.149999999999999" customHeight="1">
      <c r="A12" s="172" t="s">
        <v>1581</v>
      </c>
      <c r="B12" s="193">
        <v>24</v>
      </c>
      <c r="C12" s="624">
        <v>0</v>
      </c>
      <c r="D12" s="624">
        <v>2595</v>
      </c>
      <c r="E12" s="624">
        <v>1595</v>
      </c>
      <c r="F12" s="624">
        <v>560</v>
      </c>
      <c r="G12" s="624">
        <v>0</v>
      </c>
      <c r="H12" s="624">
        <v>0</v>
      </c>
      <c r="I12" s="624">
        <v>5661</v>
      </c>
      <c r="J12" s="624">
        <f t="shared" si="0"/>
        <v>10411</v>
      </c>
      <c r="K12" s="624">
        <v>74000</v>
      </c>
      <c r="L12" s="643">
        <v>30559</v>
      </c>
      <c r="M12" s="170"/>
      <c r="N12" s="170"/>
    </row>
    <row r="13" spans="1:197" s="173" customFormat="1" ht="19.149999999999999" customHeight="1">
      <c r="A13" s="172" t="s">
        <v>1643</v>
      </c>
      <c r="B13" s="193">
        <v>26</v>
      </c>
      <c r="C13" s="624">
        <v>0</v>
      </c>
      <c r="D13" s="624">
        <v>7998</v>
      </c>
      <c r="E13" s="624">
        <v>0</v>
      </c>
      <c r="F13" s="624">
        <v>1500</v>
      </c>
      <c r="G13" s="624">
        <v>0</v>
      </c>
      <c r="H13" s="624">
        <v>260</v>
      </c>
      <c r="I13" s="624">
        <v>41522</v>
      </c>
      <c r="J13" s="624">
        <f t="shared" si="0"/>
        <v>51280</v>
      </c>
      <c r="K13" s="624">
        <v>17000</v>
      </c>
      <c r="L13" s="643">
        <v>600896</v>
      </c>
      <c r="M13" s="170"/>
      <c r="N13" s="170"/>
    </row>
    <row r="14" spans="1:197" s="173" customFormat="1" ht="19.149999999999999" customHeight="1">
      <c r="A14" s="172" t="s">
        <v>1582</v>
      </c>
      <c r="B14" s="193">
        <v>29</v>
      </c>
      <c r="C14" s="624">
        <v>0</v>
      </c>
      <c r="D14" s="624">
        <v>1700</v>
      </c>
      <c r="E14" s="624">
        <v>0</v>
      </c>
      <c r="F14" s="624">
        <v>0</v>
      </c>
      <c r="G14" s="624">
        <v>0</v>
      </c>
      <c r="H14" s="624">
        <v>830</v>
      </c>
      <c r="I14" s="624">
        <v>1000</v>
      </c>
      <c r="J14" s="624">
        <f t="shared" si="0"/>
        <v>3530</v>
      </c>
      <c r="K14" s="624">
        <v>5000</v>
      </c>
      <c r="L14" s="643">
        <v>7162</v>
      </c>
      <c r="M14" s="170"/>
      <c r="N14" s="170"/>
    </row>
    <row r="15" spans="1:197" s="173" customFormat="1" ht="19.149999999999999" customHeight="1">
      <c r="A15" s="172" t="s">
        <v>1350</v>
      </c>
      <c r="B15" s="193">
        <v>34</v>
      </c>
      <c r="C15" s="624">
        <v>0</v>
      </c>
      <c r="D15" s="624">
        <v>10401480</v>
      </c>
      <c r="E15" s="624">
        <v>910889</v>
      </c>
      <c r="F15" s="624">
        <v>9954600</v>
      </c>
      <c r="G15" s="624">
        <v>0</v>
      </c>
      <c r="H15" s="624">
        <v>0</v>
      </c>
      <c r="I15" s="624">
        <v>65688</v>
      </c>
      <c r="J15" s="624">
        <f t="shared" si="0"/>
        <v>21332657</v>
      </c>
      <c r="K15" s="624">
        <v>20062000</v>
      </c>
      <c r="L15" s="643">
        <v>25161275</v>
      </c>
      <c r="M15" s="170"/>
      <c r="N15" s="170"/>
    </row>
    <row r="16" spans="1:197" s="173" customFormat="1" ht="19.149999999999999" customHeight="1">
      <c r="A16" s="172" t="s">
        <v>295</v>
      </c>
      <c r="B16" s="193">
        <v>36</v>
      </c>
      <c r="C16" s="624">
        <v>0</v>
      </c>
      <c r="D16" s="624">
        <v>73874</v>
      </c>
      <c r="E16" s="624">
        <v>0</v>
      </c>
      <c r="F16" s="624">
        <v>0</v>
      </c>
      <c r="G16" s="624">
        <v>0</v>
      </c>
      <c r="H16" s="624">
        <v>0</v>
      </c>
      <c r="I16" s="624">
        <v>0</v>
      </c>
      <c r="J16" s="624">
        <f t="shared" si="0"/>
        <v>73874</v>
      </c>
      <c r="K16" s="624">
        <v>35000</v>
      </c>
      <c r="L16" s="643">
        <v>1975685</v>
      </c>
      <c r="M16" s="170"/>
      <c r="N16" s="170"/>
    </row>
    <row r="17" spans="1:14" s="173" customFormat="1" ht="19.149999999999999" customHeight="1">
      <c r="A17" s="172" t="s">
        <v>597</v>
      </c>
      <c r="B17" s="193">
        <v>41</v>
      </c>
      <c r="C17" s="624">
        <v>0</v>
      </c>
      <c r="D17" s="624">
        <v>151961</v>
      </c>
      <c r="E17" s="624">
        <v>0</v>
      </c>
      <c r="F17" s="624">
        <v>92899</v>
      </c>
      <c r="G17" s="624">
        <v>0</v>
      </c>
      <c r="H17" s="624">
        <v>0</v>
      </c>
      <c r="I17" s="624">
        <v>35181</v>
      </c>
      <c r="J17" s="624">
        <f t="shared" si="0"/>
        <v>280041</v>
      </c>
      <c r="K17" s="624">
        <v>273000</v>
      </c>
      <c r="L17" s="643">
        <v>317845</v>
      </c>
      <c r="M17" s="170"/>
      <c r="N17" s="170"/>
    </row>
    <row r="18" spans="1:14" s="175" customFormat="1" ht="29.25" customHeight="1">
      <c r="A18" s="176" t="s">
        <v>1583</v>
      </c>
      <c r="B18" s="194">
        <v>46</v>
      </c>
      <c r="C18" s="624">
        <v>0</v>
      </c>
      <c r="D18" s="643">
        <v>146173</v>
      </c>
      <c r="E18" s="643">
        <v>36228</v>
      </c>
      <c r="F18" s="643">
        <v>1039250</v>
      </c>
      <c r="G18" s="624">
        <v>0</v>
      </c>
      <c r="H18" s="643">
        <v>270488</v>
      </c>
      <c r="I18" s="643">
        <v>872801</v>
      </c>
      <c r="J18" s="643">
        <f t="shared" si="0"/>
        <v>2364940</v>
      </c>
      <c r="K18" s="643">
        <v>267000</v>
      </c>
      <c r="L18" s="643">
        <v>622154</v>
      </c>
      <c r="M18" s="174"/>
      <c r="N18" s="174"/>
    </row>
    <row r="19" spans="1:14" s="173" customFormat="1" ht="19.149999999999999" customHeight="1">
      <c r="A19" s="172" t="s">
        <v>738</v>
      </c>
      <c r="B19" s="193">
        <v>48</v>
      </c>
      <c r="C19" s="624">
        <v>0</v>
      </c>
      <c r="D19" s="624">
        <v>5413266</v>
      </c>
      <c r="E19" s="624">
        <v>31564519</v>
      </c>
      <c r="F19" s="624">
        <v>8155991</v>
      </c>
      <c r="G19" s="624">
        <v>0</v>
      </c>
      <c r="H19" s="624">
        <v>605</v>
      </c>
      <c r="I19" s="624">
        <v>390798</v>
      </c>
      <c r="J19" s="624">
        <f t="shared" si="0"/>
        <v>45525179</v>
      </c>
      <c r="K19" s="624">
        <v>38657000</v>
      </c>
      <c r="L19" s="643">
        <v>44085405</v>
      </c>
      <c r="M19" s="170"/>
      <c r="N19" s="170"/>
    </row>
    <row r="20" spans="1:14" s="173" customFormat="1" ht="19.149999999999999" customHeight="1">
      <c r="A20" s="172" t="s">
        <v>245</v>
      </c>
      <c r="B20" s="193">
        <v>51</v>
      </c>
      <c r="C20" s="624">
        <v>0</v>
      </c>
      <c r="D20" s="624">
        <v>0</v>
      </c>
      <c r="E20" s="624">
        <v>0</v>
      </c>
      <c r="F20" s="624">
        <v>0</v>
      </c>
      <c r="G20" s="624">
        <v>0</v>
      </c>
      <c r="H20" s="624">
        <v>60</v>
      </c>
      <c r="I20" s="624">
        <v>0</v>
      </c>
      <c r="J20" s="624">
        <f t="shared" si="0"/>
        <v>60</v>
      </c>
      <c r="K20" s="624">
        <v>0</v>
      </c>
      <c r="L20" s="643">
        <v>7564</v>
      </c>
      <c r="M20" s="170"/>
      <c r="N20" s="170"/>
    </row>
    <row r="21" spans="1:14" s="173" customFormat="1" ht="19.149999999999999" customHeight="1">
      <c r="A21" s="172" t="s">
        <v>290</v>
      </c>
      <c r="B21" s="193">
        <v>54</v>
      </c>
      <c r="C21" s="624">
        <v>0</v>
      </c>
      <c r="D21" s="624">
        <v>0</v>
      </c>
      <c r="E21" s="624">
        <v>0</v>
      </c>
      <c r="F21" s="624">
        <v>0</v>
      </c>
      <c r="G21" s="624">
        <v>0</v>
      </c>
      <c r="H21" s="624">
        <v>0</v>
      </c>
      <c r="I21" s="624">
        <v>0</v>
      </c>
      <c r="J21" s="624">
        <f t="shared" si="0"/>
        <v>0</v>
      </c>
      <c r="K21" s="624">
        <v>0</v>
      </c>
      <c r="L21" s="643">
        <v>1350</v>
      </c>
      <c r="M21" s="170"/>
      <c r="N21" s="170"/>
    </row>
    <row r="22" spans="1:14" s="173" customFormat="1" ht="19.149999999999999" customHeight="1">
      <c r="A22" s="172" t="s">
        <v>1642</v>
      </c>
      <c r="B22" s="193">
        <v>55</v>
      </c>
      <c r="C22" s="624">
        <v>0</v>
      </c>
      <c r="D22" s="624">
        <v>444991</v>
      </c>
      <c r="E22" s="624">
        <v>1252109</v>
      </c>
      <c r="F22" s="624">
        <v>600</v>
      </c>
      <c r="G22" s="624">
        <v>0</v>
      </c>
      <c r="H22" s="624">
        <v>0</v>
      </c>
      <c r="I22" s="624">
        <v>37183</v>
      </c>
      <c r="J22" s="624">
        <f t="shared" si="0"/>
        <v>1734883</v>
      </c>
      <c r="K22" s="624">
        <v>1628000</v>
      </c>
      <c r="L22" s="643">
        <v>1725204</v>
      </c>
      <c r="M22" s="170"/>
      <c r="N22" s="170"/>
    </row>
    <row r="23" spans="1:14" s="173" customFormat="1" ht="19.149999999999999" customHeight="1">
      <c r="A23" s="172" t="s">
        <v>909</v>
      </c>
      <c r="B23" s="193">
        <v>59</v>
      </c>
      <c r="C23" s="624">
        <v>0</v>
      </c>
      <c r="D23" s="624">
        <v>7255</v>
      </c>
      <c r="E23" s="624">
        <v>0</v>
      </c>
      <c r="F23" s="624">
        <v>0</v>
      </c>
      <c r="G23" s="624">
        <v>0</v>
      </c>
      <c r="H23" s="624">
        <v>0</v>
      </c>
      <c r="I23" s="624">
        <v>0</v>
      </c>
      <c r="J23" s="624">
        <f t="shared" si="0"/>
        <v>7255</v>
      </c>
      <c r="K23" s="624">
        <v>0</v>
      </c>
      <c r="L23" s="643">
        <v>8825</v>
      </c>
      <c r="M23" s="170"/>
      <c r="N23" s="170"/>
    </row>
    <row r="24" spans="1:14" s="173" customFormat="1" ht="19.149999999999999" customHeight="1">
      <c r="A24" s="172" t="s">
        <v>255</v>
      </c>
      <c r="B24" s="193">
        <v>60</v>
      </c>
      <c r="C24" s="624">
        <v>0</v>
      </c>
      <c r="D24" s="624">
        <v>23872904</v>
      </c>
      <c r="E24" s="624">
        <v>863307</v>
      </c>
      <c r="F24" s="624">
        <v>30632436</v>
      </c>
      <c r="G24" s="624">
        <v>28356558</v>
      </c>
      <c r="H24" s="624">
        <v>53827</v>
      </c>
      <c r="I24" s="624">
        <v>36375266</v>
      </c>
      <c r="J24" s="624">
        <f t="shared" si="0"/>
        <v>120154298</v>
      </c>
      <c r="K24" s="624">
        <v>147843000</v>
      </c>
      <c r="L24" s="643">
        <v>127995763</v>
      </c>
      <c r="M24" s="170"/>
      <c r="N24" s="170"/>
    </row>
    <row r="25" spans="1:14" s="175" customFormat="1" ht="18" hidden="1" customHeight="1">
      <c r="A25" s="177" t="s">
        <v>204</v>
      </c>
      <c r="B25" s="177"/>
      <c r="C25" s="484">
        <v>0</v>
      </c>
      <c r="D25" s="645"/>
      <c r="E25" s="645"/>
      <c r="F25" s="645"/>
      <c r="G25" s="645"/>
      <c r="H25" s="645"/>
      <c r="I25" s="645"/>
      <c r="J25" s="645">
        <f t="shared" si="0"/>
        <v>0</v>
      </c>
      <c r="K25" s="645"/>
      <c r="L25" s="645"/>
      <c r="M25" s="174"/>
      <c r="N25" s="174"/>
    </row>
    <row r="26" spans="1:14" s="175" customFormat="1" ht="18" hidden="1" customHeight="1">
      <c r="A26" s="178" t="s">
        <v>535</v>
      </c>
      <c r="B26" s="178"/>
      <c r="C26" s="645"/>
      <c r="D26" s="646"/>
      <c r="E26" s="645"/>
      <c r="F26" s="645"/>
      <c r="G26" s="645"/>
      <c r="H26" s="645"/>
      <c r="I26" s="645"/>
      <c r="J26" s="645">
        <f t="shared" ref="J26" si="1">SUM(C26:I26)</f>
        <v>0</v>
      </c>
      <c r="K26" s="646"/>
      <c r="L26" s="645"/>
      <c r="M26" s="174"/>
      <c r="N26" s="174"/>
    </row>
    <row r="27" spans="1:14" s="175" customFormat="1" ht="18" customHeight="1">
      <c r="A27" s="178"/>
      <c r="B27" s="178"/>
      <c r="C27" s="645"/>
      <c r="D27" s="646"/>
      <c r="E27" s="645"/>
      <c r="F27" s="645"/>
      <c r="G27" s="645"/>
      <c r="H27" s="645"/>
      <c r="I27" s="645"/>
      <c r="J27" s="645"/>
      <c r="K27" s="646"/>
      <c r="L27" s="645"/>
      <c r="M27" s="174"/>
      <c r="N27" s="174"/>
    </row>
    <row r="28" spans="1:14" s="180" customFormat="1" ht="36" customHeight="1">
      <c r="A28" s="659" t="s">
        <v>595</v>
      </c>
      <c r="B28" s="659"/>
      <c r="C28" s="659"/>
      <c r="D28" s="659"/>
      <c r="E28" s="659"/>
      <c r="F28" s="659"/>
      <c r="G28" s="659"/>
      <c r="H28" s="659"/>
      <c r="I28" s="659"/>
      <c r="J28" s="659"/>
      <c r="K28" s="659"/>
      <c r="L28" s="628"/>
      <c r="M28" s="179"/>
      <c r="N28" s="179"/>
    </row>
    <row r="29" spans="1:14" ht="21.95" customHeight="1">
      <c r="A29" s="166"/>
      <c r="B29" s="166"/>
      <c r="C29" s="664" t="s">
        <v>475</v>
      </c>
      <c r="D29" s="664"/>
      <c r="E29" s="664"/>
      <c r="F29" s="664"/>
      <c r="G29" s="664"/>
      <c r="H29" s="664"/>
      <c r="I29" s="664"/>
      <c r="J29" s="664"/>
      <c r="K29" s="664"/>
      <c r="L29" s="664"/>
    </row>
    <row r="30" spans="1:14" s="182" customFormat="1" ht="45" customHeight="1">
      <c r="A30" s="169" t="s">
        <v>199</v>
      </c>
      <c r="B30" s="169" t="s">
        <v>772</v>
      </c>
      <c r="C30" s="644" t="s">
        <v>1635</v>
      </c>
      <c r="D30" s="644" t="s">
        <v>607</v>
      </c>
      <c r="E30" s="644" t="s">
        <v>713</v>
      </c>
      <c r="F30" s="644" t="s">
        <v>1618</v>
      </c>
      <c r="G30" s="644" t="s">
        <v>1634</v>
      </c>
      <c r="H30" s="644" t="s">
        <v>179</v>
      </c>
      <c r="I30" s="644" t="s">
        <v>744</v>
      </c>
      <c r="J30" s="644" t="s">
        <v>2</v>
      </c>
      <c r="K30" s="644" t="s">
        <v>520</v>
      </c>
      <c r="L30" s="644" t="s">
        <v>1395</v>
      </c>
      <c r="M30" s="181"/>
      <c r="N30" s="181"/>
    </row>
    <row r="31" spans="1:14" s="173" customFormat="1" ht="19.149999999999999" customHeight="1">
      <c r="A31" s="172" t="s">
        <v>231</v>
      </c>
      <c r="B31" s="193">
        <v>62</v>
      </c>
      <c r="C31" s="624">
        <v>1436462053</v>
      </c>
      <c r="D31" s="624">
        <v>0</v>
      </c>
      <c r="E31" s="624">
        <v>0</v>
      </c>
      <c r="F31" s="624">
        <v>0</v>
      </c>
      <c r="G31" s="624">
        <v>0</v>
      </c>
      <c r="H31" s="624">
        <v>0</v>
      </c>
      <c r="I31" s="624">
        <v>0</v>
      </c>
      <c r="J31" s="624">
        <f t="shared" ref="J31:J42" si="2">SUM(C31:I31)</f>
        <v>1436462053</v>
      </c>
      <c r="K31" s="624">
        <v>1757613000</v>
      </c>
      <c r="L31" s="643">
        <v>1594672391</v>
      </c>
      <c r="M31" s="170"/>
      <c r="N31" s="170"/>
    </row>
    <row r="32" spans="1:14" s="173" customFormat="1" ht="19.149999999999999" customHeight="1">
      <c r="A32" s="172" t="s">
        <v>888</v>
      </c>
      <c r="B32" s="193">
        <v>66</v>
      </c>
      <c r="C32" s="624">
        <v>0</v>
      </c>
      <c r="D32" s="624">
        <v>174952</v>
      </c>
      <c r="E32" s="624">
        <v>177</v>
      </c>
      <c r="F32" s="624">
        <v>134248</v>
      </c>
      <c r="G32" s="624">
        <v>0</v>
      </c>
      <c r="H32" s="624">
        <v>1270</v>
      </c>
      <c r="I32" s="624">
        <v>188783</v>
      </c>
      <c r="J32" s="624">
        <f t="shared" si="2"/>
        <v>499430</v>
      </c>
      <c r="K32" s="624">
        <v>0</v>
      </c>
      <c r="L32" s="643">
        <v>1796674</v>
      </c>
      <c r="M32" s="170"/>
      <c r="N32" s="170"/>
    </row>
    <row r="33" spans="1:14" s="173" customFormat="1" ht="19.149999999999999" customHeight="1">
      <c r="A33" s="172" t="s">
        <v>893</v>
      </c>
      <c r="B33" s="193">
        <v>68</v>
      </c>
      <c r="C33" s="624">
        <v>0</v>
      </c>
      <c r="D33" s="624">
        <v>135</v>
      </c>
      <c r="E33" s="624">
        <v>0</v>
      </c>
      <c r="F33" s="624">
        <v>0</v>
      </c>
      <c r="G33" s="624">
        <v>0</v>
      </c>
      <c r="H33" s="624">
        <v>485</v>
      </c>
      <c r="I33" s="624">
        <v>0</v>
      </c>
      <c r="J33" s="624">
        <f t="shared" si="2"/>
        <v>620</v>
      </c>
      <c r="K33" s="624">
        <v>0</v>
      </c>
      <c r="L33" s="643">
        <v>7804</v>
      </c>
      <c r="M33" s="170"/>
      <c r="N33" s="170"/>
    </row>
    <row r="34" spans="1:14" s="173" customFormat="1" ht="19.149999999999999" customHeight="1">
      <c r="A34" s="172" t="s">
        <v>190</v>
      </c>
      <c r="B34" s="193">
        <v>72</v>
      </c>
      <c r="C34" s="624">
        <v>0</v>
      </c>
      <c r="D34" s="624">
        <v>1280</v>
      </c>
      <c r="E34" s="624">
        <v>0</v>
      </c>
      <c r="F34" s="624">
        <v>0</v>
      </c>
      <c r="G34" s="624">
        <v>0</v>
      </c>
      <c r="H34" s="624">
        <v>0</v>
      </c>
      <c r="I34" s="624">
        <v>0</v>
      </c>
      <c r="J34" s="624">
        <f t="shared" si="2"/>
        <v>1280</v>
      </c>
      <c r="K34" s="624">
        <v>5000</v>
      </c>
      <c r="L34" s="643">
        <v>6731</v>
      </c>
      <c r="M34" s="170"/>
      <c r="N34" s="170"/>
    </row>
    <row r="35" spans="1:14" s="173" customFormat="1" ht="19.149999999999999" customHeight="1">
      <c r="A35" s="176" t="s">
        <v>1680</v>
      </c>
      <c r="B35" s="193">
        <v>73</v>
      </c>
      <c r="C35" s="624">
        <v>0</v>
      </c>
      <c r="D35" s="624">
        <v>2706185</v>
      </c>
      <c r="E35" s="624">
        <v>52</v>
      </c>
      <c r="F35" s="624">
        <v>0</v>
      </c>
      <c r="G35" s="624">
        <v>0</v>
      </c>
      <c r="H35" s="624">
        <v>253</v>
      </c>
      <c r="I35" s="624">
        <v>4350</v>
      </c>
      <c r="J35" s="624">
        <f t="shared" si="2"/>
        <v>2710840</v>
      </c>
      <c r="K35" s="624">
        <v>1688000</v>
      </c>
      <c r="L35" s="643">
        <v>2465286</v>
      </c>
      <c r="M35" s="170"/>
      <c r="N35" s="170"/>
    </row>
    <row r="36" spans="1:14" s="173" customFormat="1" ht="19.149999999999999" customHeight="1">
      <c r="A36" s="172" t="s">
        <v>534</v>
      </c>
      <c r="B36" s="193">
        <v>75</v>
      </c>
      <c r="C36" s="624">
        <v>0</v>
      </c>
      <c r="D36" s="624">
        <v>60</v>
      </c>
      <c r="E36" s="624">
        <v>0</v>
      </c>
      <c r="F36" s="624">
        <v>0</v>
      </c>
      <c r="G36" s="624">
        <v>0</v>
      </c>
      <c r="H36" s="624">
        <v>0</v>
      </c>
      <c r="I36" s="624">
        <v>0</v>
      </c>
      <c r="J36" s="624">
        <f t="shared" si="2"/>
        <v>60</v>
      </c>
      <c r="K36" s="624">
        <v>0</v>
      </c>
      <c r="L36" s="643">
        <v>585</v>
      </c>
      <c r="M36" s="170"/>
      <c r="N36" s="170"/>
    </row>
    <row r="37" spans="1:14" s="173" customFormat="1" ht="19.149999999999999" customHeight="1">
      <c r="A37" s="172" t="s">
        <v>637</v>
      </c>
      <c r="B37" s="193">
        <v>76</v>
      </c>
      <c r="C37" s="624">
        <v>0</v>
      </c>
      <c r="D37" s="624">
        <v>0</v>
      </c>
      <c r="E37" s="624">
        <v>2264</v>
      </c>
      <c r="F37" s="624">
        <v>0</v>
      </c>
      <c r="G37" s="624">
        <v>0</v>
      </c>
      <c r="H37" s="624">
        <v>0</v>
      </c>
      <c r="I37" s="624">
        <v>0</v>
      </c>
      <c r="J37" s="624">
        <f t="shared" si="2"/>
        <v>2264</v>
      </c>
      <c r="K37" s="624">
        <v>0</v>
      </c>
      <c r="L37" s="643">
        <v>6215</v>
      </c>
      <c r="M37" s="170"/>
      <c r="N37" s="170"/>
    </row>
    <row r="38" spans="1:14" s="187" customFormat="1" ht="27" customHeight="1">
      <c r="A38" s="176" t="s">
        <v>1340</v>
      </c>
      <c r="B38" s="194">
        <v>77</v>
      </c>
      <c r="C38" s="624">
        <v>0</v>
      </c>
      <c r="D38" s="643">
        <v>4345</v>
      </c>
      <c r="E38" s="624">
        <v>0</v>
      </c>
      <c r="F38" s="624">
        <v>0</v>
      </c>
      <c r="G38" s="624">
        <v>0</v>
      </c>
      <c r="H38" s="624">
        <v>0</v>
      </c>
      <c r="I38" s="643">
        <v>13206</v>
      </c>
      <c r="J38" s="643">
        <f t="shared" si="2"/>
        <v>17551</v>
      </c>
      <c r="K38" s="643">
        <v>10000</v>
      </c>
      <c r="L38" s="643">
        <v>8775</v>
      </c>
      <c r="M38" s="186"/>
      <c r="N38" s="186"/>
    </row>
    <row r="39" spans="1:14" s="173" customFormat="1" ht="19.149999999999999" customHeight="1">
      <c r="A39" s="172" t="s">
        <v>202</v>
      </c>
      <c r="B39" s="193">
        <v>78</v>
      </c>
      <c r="C39" s="624">
        <v>0</v>
      </c>
      <c r="D39" s="624">
        <v>17617770</v>
      </c>
      <c r="E39" s="624">
        <v>155865</v>
      </c>
      <c r="F39" s="624">
        <v>0</v>
      </c>
      <c r="G39" s="624">
        <v>0</v>
      </c>
      <c r="H39" s="624">
        <v>0</v>
      </c>
      <c r="I39" s="624">
        <v>35293</v>
      </c>
      <c r="J39" s="624">
        <f t="shared" si="2"/>
        <v>17808928</v>
      </c>
      <c r="K39" s="624">
        <v>20886000</v>
      </c>
      <c r="L39" s="643">
        <v>20970182</v>
      </c>
      <c r="M39" s="170"/>
      <c r="N39" s="170"/>
    </row>
    <row r="40" spans="1:14" s="173" customFormat="1" ht="19.149999999999999" customHeight="1">
      <c r="A40" s="172" t="s">
        <v>225</v>
      </c>
      <c r="B40" s="193">
        <v>81</v>
      </c>
      <c r="C40" s="624">
        <v>0</v>
      </c>
      <c r="D40" s="624">
        <v>2655</v>
      </c>
      <c r="E40" s="624">
        <v>0</v>
      </c>
      <c r="F40" s="624">
        <v>0</v>
      </c>
      <c r="G40" s="624">
        <v>0</v>
      </c>
      <c r="H40" s="624">
        <v>0</v>
      </c>
      <c r="I40" s="624">
        <v>3369</v>
      </c>
      <c r="J40" s="624">
        <f t="shared" si="2"/>
        <v>6024</v>
      </c>
      <c r="K40" s="624">
        <v>3000</v>
      </c>
      <c r="L40" s="643">
        <v>17509</v>
      </c>
      <c r="M40" s="170"/>
      <c r="N40" s="170"/>
    </row>
    <row r="41" spans="1:14" s="173" customFormat="1" ht="19.149999999999999" customHeight="1">
      <c r="A41" s="172" t="s">
        <v>291</v>
      </c>
      <c r="B41" s="193">
        <v>83</v>
      </c>
      <c r="C41" s="624">
        <v>0</v>
      </c>
      <c r="D41" s="624">
        <v>122579661</v>
      </c>
      <c r="E41" s="624">
        <v>60081</v>
      </c>
      <c r="F41" s="624">
        <v>0</v>
      </c>
      <c r="G41" s="624">
        <v>0</v>
      </c>
      <c r="H41" s="624">
        <v>310</v>
      </c>
      <c r="I41" s="624">
        <v>10109795</v>
      </c>
      <c r="J41" s="624">
        <f t="shared" si="2"/>
        <v>132749847</v>
      </c>
      <c r="K41" s="624">
        <v>99700000</v>
      </c>
      <c r="L41" s="643">
        <v>116766540</v>
      </c>
      <c r="M41" s="170"/>
      <c r="N41" s="170"/>
    </row>
    <row r="42" spans="1:14" s="173" customFormat="1" ht="19.149999999999999" customHeight="1">
      <c r="A42" s="172" t="s">
        <v>1394</v>
      </c>
      <c r="B42" s="193">
        <v>89</v>
      </c>
      <c r="C42" s="624">
        <v>0</v>
      </c>
      <c r="D42" s="624">
        <v>836887</v>
      </c>
      <c r="E42" s="624">
        <v>250</v>
      </c>
      <c r="F42" s="624">
        <v>0</v>
      </c>
      <c r="G42" s="624">
        <v>0</v>
      </c>
      <c r="H42" s="624">
        <v>0</v>
      </c>
      <c r="I42" s="624">
        <v>48390</v>
      </c>
      <c r="J42" s="624">
        <f t="shared" si="2"/>
        <v>885527</v>
      </c>
      <c r="K42" s="624">
        <v>357000</v>
      </c>
      <c r="L42" s="624">
        <v>0</v>
      </c>
      <c r="M42" s="170"/>
      <c r="N42" s="170"/>
    </row>
    <row r="43" spans="1:14" s="175" customFormat="1" ht="23.1" customHeight="1" thickBot="1">
      <c r="A43" s="545" t="s">
        <v>2</v>
      </c>
      <c r="B43" s="188"/>
      <c r="C43" s="196">
        <f>SUM(C4:C42)</f>
        <v>1436462053</v>
      </c>
      <c r="D43" s="196">
        <f t="shared" ref="D43:K43" si="3">SUM(D4:D42)</f>
        <v>237568219</v>
      </c>
      <c r="E43" s="196">
        <f t="shared" si="3"/>
        <v>83868836</v>
      </c>
      <c r="F43" s="196">
        <f t="shared" si="3"/>
        <v>50362940</v>
      </c>
      <c r="G43" s="196">
        <f t="shared" si="3"/>
        <v>28356558</v>
      </c>
      <c r="H43" s="196">
        <f t="shared" si="3"/>
        <v>613885</v>
      </c>
      <c r="I43" s="196">
        <f t="shared" si="3"/>
        <v>60544962</v>
      </c>
      <c r="J43" s="196">
        <f t="shared" si="3"/>
        <v>1897777453</v>
      </c>
      <c r="K43" s="196">
        <f t="shared" si="3"/>
        <v>2177534000</v>
      </c>
      <c r="L43" s="196">
        <f>SUM(L4:L42)</f>
        <v>2042156454</v>
      </c>
      <c r="M43" s="178"/>
      <c r="N43" s="178"/>
    </row>
    <row r="44" spans="1:14" s="189" customFormat="1" ht="20.100000000000001" customHeight="1" thickTop="1">
      <c r="C44" s="190"/>
      <c r="D44" s="191"/>
      <c r="E44" s="191"/>
      <c r="F44" s="191"/>
      <c r="G44" s="191"/>
      <c r="H44" s="191"/>
      <c r="I44" s="191"/>
      <c r="J44" s="192"/>
      <c r="K44" s="192"/>
      <c r="L44" s="191"/>
      <c r="M44" s="191"/>
      <c r="N44" s="191"/>
    </row>
    <row r="45" spans="1:14" ht="20.100000000000001" customHeight="1"/>
    <row r="46" spans="1:14" ht="20.100000000000001" customHeight="1"/>
    <row r="47" spans="1:14" ht="20.100000000000001" customHeight="1"/>
  </sheetData>
  <mergeCells count="4">
    <mergeCell ref="A1:K1"/>
    <mergeCell ref="C2:L2"/>
    <mergeCell ref="A28:K28"/>
    <mergeCell ref="C29:L29"/>
  </mergeCells>
  <printOptions horizontalCentered="1"/>
  <pageMargins left="0.7" right="0.7" top="1.25" bottom="0.7" header="0.5" footer="0.32"/>
  <pageSetup paperSize="9" scale="83" firstPageNumber="11" orientation="landscape" useFirstPageNumber="1" r:id="rId1"/>
  <headerFooter alignWithMargins="0">
    <oddHeader>&amp;C&amp;"+,Bold"&amp;20
_______________________________________________________________________________________________&amp;R&amp;"Times New Roman,Regular"&amp;12
  مملكة البحرين
  الحساب الختامي الموحد للدولة للسنة المالية المنتهية في 31 ديسمبر 2016</oddHeader>
    <oddFooter>&amp;C&amp;"Arabic Transparent,Bold"&amp;20_____________________________________________________________________________&amp;"Arabic Transparent,Regular"&amp;14
&amp;"Times New Roman,Regular"&amp;16&amp;P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24"/>
  <sheetViews>
    <sheetView rightToLeft="1" view="pageBreakPreview" topLeftCell="A180" zoomScaleNormal="100" zoomScaleSheetLayoutView="100" zoomScalePageLayoutView="110" workbookViewId="0">
      <selection activeCell="F223" sqref="F223"/>
    </sheetView>
  </sheetViews>
  <sheetFormatPr defaultColWidth="9.140625" defaultRowHeight="12.75"/>
  <cols>
    <col min="1" max="1" width="6.28515625" style="265" customWidth="1"/>
    <col min="2" max="2" width="3.5703125" style="223" bestFit="1" customWidth="1"/>
    <col min="3" max="3" width="3.28515625" style="223" customWidth="1"/>
    <col min="4" max="4" width="3.42578125" style="223" customWidth="1"/>
    <col min="5" max="5" width="37.140625" style="223" customWidth="1"/>
    <col min="6" max="6" width="13.7109375" style="266" bestFit="1" customWidth="1"/>
    <col min="7" max="7" width="13.5703125" style="266" customWidth="1"/>
    <col min="8" max="8" width="12.42578125" style="267" customWidth="1"/>
    <col min="9" max="9" width="13.7109375" style="266" bestFit="1" customWidth="1"/>
    <col min="10" max="10" width="13.7109375" style="266" customWidth="1"/>
    <col min="11" max="16" width="9.140625" style="223"/>
    <col min="17" max="17" width="10.42578125" style="223" bestFit="1" customWidth="1"/>
    <col min="18" max="16384" width="9.140625" style="223"/>
  </cols>
  <sheetData>
    <row r="1" spans="1:18" ht="30.95" customHeight="1">
      <c r="A1" s="665" t="s">
        <v>247</v>
      </c>
      <c r="B1" s="665"/>
      <c r="C1" s="665"/>
      <c r="D1" s="665"/>
      <c r="E1" s="665"/>
      <c r="F1" s="665"/>
      <c r="G1" s="665"/>
      <c r="H1" s="665"/>
      <c r="I1" s="665"/>
      <c r="J1" s="635"/>
    </row>
    <row r="2" spans="1:18" ht="25.15" customHeight="1">
      <c r="A2" s="666" t="s">
        <v>475</v>
      </c>
      <c r="B2" s="666"/>
      <c r="C2" s="666"/>
      <c r="D2" s="666"/>
      <c r="E2" s="666"/>
      <c r="F2" s="666"/>
      <c r="G2" s="666"/>
      <c r="H2" s="666"/>
      <c r="I2" s="666"/>
      <c r="J2" s="636"/>
    </row>
    <row r="3" spans="1:18" ht="15.75" customHeight="1">
      <c r="A3" s="667" t="s">
        <v>172</v>
      </c>
      <c r="B3" s="668"/>
      <c r="C3" s="668"/>
      <c r="D3" s="668"/>
      <c r="E3" s="669" t="s">
        <v>178</v>
      </c>
      <c r="F3" s="667">
        <v>2016</v>
      </c>
      <c r="G3" s="667"/>
      <c r="H3" s="667"/>
      <c r="I3" s="671" t="s">
        <v>1530</v>
      </c>
      <c r="J3" s="637"/>
    </row>
    <row r="4" spans="1:18" ht="15.75" customHeight="1">
      <c r="A4" s="224" t="s">
        <v>173</v>
      </c>
      <c r="B4" s="224" t="s">
        <v>174</v>
      </c>
      <c r="C4" s="224" t="s">
        <v>175</v>
      </c>
      <c r="D4" s="224" t="s">
        <v>176</v>
      </c>
      <c r="E4" s="670"/>
      <c r="F4" s="225" t="s">
        <v>519</v>
      </c>
      <c r="G4" s="225" t="s">
        <v>177</v>
      </c>
      <c r="H4" s="226" t="s">
        <v>521</v>
      </c>
      <c r="I4" s="672"/>
      <c r="J4" s="637"/>
    </row>
    <row r="5" spans="1:18" ht="14.45" customHeight="1">
      <c r="A5" s="227"/>
      <c r="B5" s="227"/>
      <c r="C5" s="227">
        <v>1</v>
      </c>
      <c r="D5" s="227">
        <v>4</v>
      </c>
      <c r="E5" s="228" t="s">
        <v>36</v>
      </c>
      <c r="F5" s="229">
        <f>F6+F10+F22+F26</f>
        <v>1757613000</v>
      </c>
      <c r="G5" s="229">
        <f>G6+G10+G22+G26</f>
        <v>1436462053</v>
      </c>
      <c r="H5" s="229">
        <f t="shared" ref="H5:H10" si="0">G5-F5</f>
        <v>-321150947</v>
      </c>
      <c r="I5" s="229">
        <f>I6+I10+I22+I26</f>
        <v>1594672391</v>
      </c>
      <c r="J5" s="229"/>
      <c r="R5" s="534"/>
    </row>
    <row r="6" spans="1:18" s="230" customFormat="1" ht="14.45" customHeight="1">
      <c r="A6" s="227"/>
      <c r="B6" s="227">
        <v>1</v>
      </c>
      <c r="C6" s="227">
        <v>1</v>
      </c>
      <c r="D6" s="227">
        <v>4</v>
      </c>
      <c r="E6" s="228" t="s">
        <v>37</v>
      </c>
      <c r="F6" s="229">
        <f>SUM(F7:F9)</f>
        <v>1269039000</v>
      </c>
      <c r="G6" s="229">
        <f>SUM(G7:G9)</f>
        <v>988257656</v>
      </c>
      <c r="H6" s="229">
        <f t="shared" si="0"/>
        <v>-280781344</v>
      </c>
      <c r="I6" s="229">
        <f>SUM(I7:I9)</f>
        <v>1171024519</v>
      </c>
      <c r="J6" s="229"/>
      <c r="O6" s="223"/>
      <c r="Q6" s="223"/>
      <c r="R6" s="534"/>
    </row>
    <row r="7" spans="1:18" ht="14.45" customHeight="1">
      <c r="A7" s="231">
        <v>40011</v>
      </c>
      <c r="B7" s="231">
        <v>1</v>
      </c>
      <c r="C7" s="231">
        <v>1</v>
      </c>
      <c r="D7" s="231">
        <v>4</v>
      </c>
      <c r="E7" s="232" t="s">
        <v>1397</v>
      </c>
      <c r="F7" s="233">
        <v>148246000</v>
      </c>
      <c r="G7" s="233">
        <v>278643175</v>
      </c>
      <c r="H7" s="233">
        <f t="shared" si="0"/>
        <v>130397175</v>
      </c>
      <c r="I7" s="233">
        <v>230724927</v>
      </c>
      <c r="J7" s="233"/>
      <c r="R7" s="534"/>
    </row>
    <row r="8" spans="1:18" ht="14.45" customHeight="1">
      <c r="A8" s="231">
        <v>40012</v>
      </c>
      <c r="B8" s="231">
        <v>1</v>
      </c>
      <c r="C8" s="231">
        <v>1</v>
      </c>
      <c r="D8" s="231">
        <v>4</v>
      </c>
      <c r="E8" s="232" t="s">
        <v>38</v>
      </c>
      <c r="F8" s="233">
        <v>1141434000</v>
      </c>
      <c r="G8" s="233">
        <v>723670948</v>
      </c>
      <c r="H8" s="233">
        <f t="shared" si="0"/>
        <v>-417763052</v>
      </c>
      <c r="I8" s="233">
        <v>957404837</v>
      </c>
      <c r="J8" s="233"/>
      <c r="R8" s="534"/>
    </row>
    <row r="9" spans="1:18" ht="14.45" customHeight="1">
      <c r="A9" s="231">
        <v>40014</v>
      </c>
      <c r="B9" s="231">
        <v>1</v>
      </c>
      <c r="C9" s="231">
        <v>1</v>
      </c>
      <c r="D9" s="231">
        <v>4</v>
      </c>
      <c r="E9" s="232" t="s">
        <v>1398</v>
      </c>
      <c r="F9" s="233">
        <v>-20641000</v>
      </c>
      <c r="G9" s="233">
        <v>-14056467</v>
      </c>
      <c r="H9" s="233">
        <f t="shared" si="0"/>
        <v>6584533</v>
      </c>
      <c r="I9" s="233">
        <v>-17105245</v>
      </c>
      <c r="J9" s="233"/>
      <c r="R9" s="534"/>
    </row>
    <row r="10" spans="1:18" s="230" customFormat="1" ht="14.45" customHeight="1">
      <c r="A10" s="227"/>
      <c r="B10" s="227">
        <v>2</v>
      </c>
      <c r="C10" s="227">
        <v>1</v>
      </c>
      <c r="D10" s="227">
        <v>4</v>
      </c>
      <c r="E10" s="228" t="s">
        <v>39</v>
      </c>
      <c r="F10" s="229">
        <f>SUM(F11:F21)</f>
        <v>469965000</v>
      </c>
      <c r="G10" s="229">
        <f>SUM(G11:G21)</f>
        <v>443340791</v>
      </c>
      <c r="H10" s="229">
        <f t="shared" si="0"/>
        <v>-26624209</v>
      </c>
      <c r="I10" s="229">
        <f>SUM(I11:I21)</f>
        <v>411785821</v>
      </c>
      <c r="J10" s="229"/>
      <c r="O10" s="223"/>
      <c r="Q10" s="223"/>
      <c r="R10" s="534"/>
    </row>
    <row r="11" spans="1:18" ht="15" hidden="1" customHeight="1">
      <c r="A11" s="234">
        <v>40031</v>
      </c>
      <c r="B11" s="231">
        <v>2</v>
      </c>
      <c r="C11" s="231">
        <v>1</v>
      </c>
      <c r="D11" s="231">
        <v>4</v>
      </c>
      <c r="E11" s="232" t="s">
        <v>40</v>
      </c>
      <c r="F11" s="233">
        <f t="array" ref="F11">IFERROR(INDEX(Meta!#REF!,MATCH($D11&amp;$C11&amp;$B11&amp;$A11,Meta!#REF!&amp;Meta!#REF!&amp;Meta!#REF!&amp;Meta!#REF!,0)),0)</f>
        <v>0</v>
      </c>
      <c r="G11" s="233">
        <f t="array" ref="G11">IFERROR(INDEX(Meta!#REF!,MATCH($D11&amp;$C11&amp;$B11&amp;$A11,Meta!#REF!&amp;Meta!#REF!&amp;Meta!#REF!&amp;Meta!#REF!,0)),0)</f>
        <v>0</v>
      </c>
      <c r="H11" s="235">
        <f t="shared" ref="H11:H21" si="1">G11-F11</f>
        <v>0</v>
      </c>
      <c r="I11" s="233">
        <f t="array" ref="I11">IFERROR(INDEX(#REF!,MATCH($D11&amp;$C11&amp;$B11&amp;$A11,#REF!&amp;#REF!&amp;#REF!&amp;#REF!,0)),0)</f>
        <v>0</v>
      </c>
      <c r="J11" s="233"/>
      <c r="R11" s="534"/>
    </row>
    <row r="12" spans="1:18" ht="12.75" hidden="1" customHeight="1">
      <c r="A12" s="234">
        <v>40032</v>
      </c>
      <c r="B12" s="231">
        <v>2</v>
      </c>
      <c r="C12" s="231">
        <v>1</v>
      </c>
      <c r="D12" s="231">
        <v>4</v>
      </c>
      <c r="E12" s="232" t="s">
        <v>41</v>
      </c>
      <c r="F12" s="233">
        <f t="array" ref="F12">IFERROR(INDEX('Meta5&amp;9'!F:F,MATCH($D12&amp;$C12&amp;$B12&amp;$A12,'Meta5&amp;9'!$A:$A&amp;'Meta5&amp;9'!$B:$B&amp;'Meta5&amp;9'!$C:$C&amp;'Meta5&amp;9'!$D:$D,0)),0)</f>
        <v>0</v>
      </c>
      <c r="G12" s="233">
        <f t="array" ref="G12">IFERROR(INDEX('Meta5&amp;9'!G:G,MATCH($D12&amp;$C12&amp;$B12&amp;$A12,'Meta5&amp;9'!$A:$A&amp;'Meta5&amp;9'!$B:$B&amp;'Meta5&amp;9'!$C:$C&amp;'Meta5&amp;9'!$D:$D,0)),0)</f>
        <v>0</v>
      </c>
      <c r="H12" s="233">
        <f>G12-F12</f>
        <v>0</v>
      </c>
      <c r="I12" s="478">
        <v>0</v>
      </c>
      <c r="J12" s="478"/>
      <c r="R12" s="534"/>
    </row>
    <row r="13" spans="1:18" ht="13.5" hidden="1" customHeight="1">
      <c r="A13" s="234">
        <v>40033</v>
      </c>
      <c r="B13" s="231">
        <v>2</v>
      </c>
      <c r="C13" s="231">
        <v>1</v>
      </c>
      <c r="D13" s="231">
        <v>4</v>
      </c>
      <c r="E13" s="232" t="s">
        <v>42</v>
      </c>
      <c r="F13" s="233">
        <f t="array" ref="F13">IFERROR(INDEX('Meta5&amp;9'!F:F,MATCH($D13&amp;$C13&amp;$B13&amp;$A13,'Meta5&amp;9'!$A:$A&amp;'Meta5&amp;9'!$B:$B&amp;'Meta5&amp;9'!$C:$C&amp;'Meta5&amp;9'!$D:$D,0)),0)</f>
        <v>0</v>
      </c>
      <c r="G13" s="233">
        <f t="array" ref="G13">IFERROR(INDEX('Meta5&amp;9'!G:G,MATCH($D13&amp;$C13&amp;$B13&amp;$A13,'Meta5&amp;9'!$A:$A&amp;'Meta5&amp;9'!$B:$B&amp;'Meta5&amp;9'!$C:$C&amp;'Meta5&amp;9'!$D:$D,0)),0)</f>
        <v>0</v>
      </c>
      <c r="H13" s="233">
        <f t="shared" si="1"/>
        <v>0</v>
      </c>
      <c r="I13" s="478">
        <v>0</v>
      </c>
      <c r="J13" s="478"/>
      <c r="R13" s="534"/>
    </row>
    <row r="14" spans="1:18" ht="14.25" hidden="1" customHeight="1">
      <c r="A14" s="234">
        <v>40034</v>
      </c>
      <c r="B14" s="231">
        <v>2</v>
      </c>
      <c r="C14" s="231">
        <v>1</v>
      </c>
      <c r="D14" s="231">
        <v>4</v>
      </c>
      <c r="E14" s="232" t="s">
        <v>43</v>
      </c>
      <c r="F14" s="233">
        <f t="array" ref="F14">IFERROR(INDEX('Meta5&amp;9'!F:F,MATCH($D14&amp;$C14&amp;$B14&amp;$A14,'Meta5&amp;9'!$A:$A&amp;'Meta5&amp;9'!$B:$B&amp;'Meta5&amp;9'!$C:$C&amp;'Meta5&amp;9'!$D:$D,0)),0)</f>
        <v>0</v>
      </c>
      <c r="G14" s="233">
        <f t="array" ref="G14">IFERROR(INDEX('Meta5&amp;9'!G:G,MATCH($D14&amp;$C14&amp;$B14&amp;$A14,'Meta5&amp;9'!$A:$A&amp;'Meta5&amp;9'!$B:$B&amp;'Meta5&amp;9'!$C:$C&amp;'Meta5&amp;9'!$D:$D,0)),0)</f>
        <v>0</v>
      </c>
      <c r="H14" s="233">
        <f>G14-F14</f>
        <v>0</v>
      </c>
      <c r="I14" s="478">
        <v>0</v>
      </c>
      <c r="J14" s="478"/>
      <c r="R14" s="534"/>
    </row>
    <row r="15" spans="1:18" ht="14.45" customHeight="1">
      <c r="A15" s="234">
        <v>40035</v>
      </c>
      <c r="B15" s="231">
        <v>2</v>
      </c>
      <c r="C15" s="231">
        <v>1</v>
      </c>
      <c r="D15" s="231">
        <v>4</v>
      </c>
      <c r="E15" s="232" t="s">
        <v>1399</v>
      </c>
      <c r="F15" s="233">
        <v>75374000</v>
      </c>
      <c r="G15" s="478">
        <v>0</v>
      </c>
      <c r="H15" s="233">
        <f>G15-F15</f>
        <v>-75374000</v>
      </c>
      <c r="I15" s="478">
        <v>0</v>
      </c>
      <c r="J15" s="478"/>
      <c r="R15" s="534"/>
    </row>
    <row r="16" spans="1:18" ht="22.5" hidden="1" customHeight="1">
      <c r="A16" s="234">
        <v>40036</v>
      </c>
      <c r="B16" s="231">
        <v>2</v>
      </c>
      <c r="C16" s="231">
        <v>1</v>
      </c>
      <c r="D16" s="231">
        <v>4</v>
      </c>
      <c r="E16" s="232" t="s">
        <v>1400</v>
      </c>
      <c r="F16" s="478">
        <v>0</v>
      </c>
      <c r="G16" s="478">
        <v>0</v>
      </c>
      <c r="H16" s="233">
        <f t="shared" si="1"/>
        <v>0</v>
      </c>
      <c r="I16" s="478">
        <v>0</v>
      </c>
      <c r="J16" s="478"/>
      <c r="R16" s="534"/>
    </row>
    <row r="17" spans="1:18" ht="14.45" customHeight="1">
      <c r="A17" s="234">
        <v>40037</v>
      </c>
      <c r="B17" s="231">
        <v>2</v>
      </c>
      <c r="C17" s="231">
        <v>1</v>
      </c>
      <c r="D17" s="231">
        <v>4</v>
      </c>
      <c r="E17" s="232" t="s">
        <v>1645</v>
      </c>
      <c r="F17" s="233">
        <v>60354000</v>
      </c>
      <c r="G17" s="233">
        <v>31039852</v>
      </c>
      <c r="H17" s="233">
        <f t="shared" si="1"/>
        <v>-29314148</v>
      </c>
      <c r="I17" s="233">
        <v>44113743</v>
      </c>
      <c r="J17" s="233"/>
      <c r="R17" s="534"/>
    </row>
    <row r="18" spans="1:18" ht="14.45" customHeight="1">
      <c r="A18" s="231">
        <v>40051</v>
      </c>
      <c r="B18" s="231">
        <v>2</v>
      </c>
      <c r="C18" s="231">
        <v>1</v>
      </c>
      <c r="D18" s="231">
        <v>4</v>
      </c>
      <c r="E18" s="232" t="s">
        <v>1644</v>
      </c>
      <c r="F18" s="233">
        <v>106738000</v>
      </c>
      <c r="G18" s="233">
        <v>109292545</v>
      </c>
      <c r="H18" s="236">
        <f t="shared" si="1"/>
        <v>2554545</v>
      </c>
      <c r="I18" s="233">
        <v>90853535</v>
      </c>
      <c r="J18" s="233"/>
      <c r="R18" s="534"/>
    </row>
    <row r="19" spans="1:18" ht="14.45" customHeight="1">
      <c r="A19" s="231">
        <v>40052</v>
      </c>
      <c r="B19" s="231">
        <v>2</v>
      </c>
      <c r="C19" s="231">
        <v>1</v>
      </c>
      <c r="D19" s="231">
        <v>4</v>
      </c>
      <c r="E19" s="232" t="s">
        <v>44</v>
      </c>
      <c r="F19" s="233">
        <v>42696000</v>
      </c>
      <c r="G19" s="233">
        <v>46614264</v>
      </c>
      <c r="H19" s="233">
        <f t="shared" si="1"/>
        <v>3918264</v>
      </c>
      <c r="I19" s="233">
        <v>43778809</v>
      </c>
      <c r="J19" s="233"/>
      <c r="R19" s="534"/>
    </row>
    <row r="20" spans="1:18" ht="14.45" customHeight="1">
      <c r="A20" s="231">
        <v>40053</v>
      </c>
      <c r="B20" s="231">
        <v>2</v>
      </c>
      <c r="C20" s="231">
        <v>1</v>
      </c>
      <c r="D20" s="231">
        <v>4</v>
      </c>
      <c r="E20" s="232" t="s">
        <v>45</v>
      </c>
      <c r="F20" s="233">
        <v>36936000</v>
      </c>
      <c r="G20" s="233">
        <v>14021820</v>
      </c>
      <c r="H20" s="233">
        <f t="shared" si="1"/>
        <v>-22914180</v>
      </c>
      <c r="I20" s="233">
        <v>28565322</v>
      </c>
      <c r="J20" s="233"/>
      <c r="R20" s="534"/>
    </row>
    <row r="21" spans="1:18" ht="14.45" customHeight="1">
      <c r="A21" s="231">
        <v>40054</v>
      </c>
      <c r="B21" s="231">
        <v>2</v>
      </c>
      <c r="C21" s="231">
        <v>1</v>
      </c>
      <c r="D21" s="231">
        <v>4</v>
      </c>
      <c r="E21" s="232" t="s">
        <v>1646</v>
      </c>
      <c r="F21" s="233">
        <v>147867000</v>
      </c>
      <c r="G21" s="233">
        <v>242372310</v>
      </c>
      <c r="H21" s="233">
        <f t="shared" si="1"/>
        <v>94505310</v>
      </c>
      <c r="I21" s="233">
        <v>204474412</v>
      </c>
      <c r="J21" s="233"/>
      <c r="R21" s="534"/>
    </row>
    <row r="22" spans="1:18" s="230" customFormat="1" ht="14.45" customHeight="1">
      <c r="A22" s="227"/>
      <c r="B22" s="227">
        <v>3</v>
      </c>
      <c r="C22" s="227">
        <v>1</v>
      </c>
      <c r="D22" s="227">
        <v>4</v>
      </c>
      <c r="E22" s="228" t="s">
        <v>47</v>
      </c>
      <c r="F22" s="229">
        <f>SUM(F23:F27)</f>
        <v>18609000</v>
      </c>
      <c r="G22" s="229">
        <f>SUM(G23:G27)</f>
        <v>4863606</v>
      </c>
      <c r="H22" s="229">
        <f>SUM(H23:H25)</f>
        <v>-13745394</v>
      </c>
      <c r="I22" s="229">
        <f>SUM(I23:I27)</f>
        <v>11862051</v>
      </c>
      <c r="J22" s="229"/>
      <c r="O22" s="223"/>
      <c r="Q22" s="223"/>
      <c r="R22" s="534"/>
    </row>
    <row r="23" spans="1:18" ht="14.45" customHeight="1">
      <c r="A23" s="234">
        <v>42011</v>
      </c>
      <c r="B23" s="231">
        <v>3</v>
      </c>
      <c r="C23" s="231">
        <v>1</v>
      </c>
      <c r="D23" s="231">
        <v>4</v>
      </c>
      <c r="E23" s="232" t="s">
        <v>48</v>
      </c>
      <c r="F23" s="233">
        <v>11974000</v>
      </c>
      <c r="G23" s="233">
        <v>272001</v>
      </c>
      <c r="H23" s="233">
        <f>G23-F23</f>
        <v>-11701999</v>
      </c>
      <c r="I23" s="233">
        <v>7282491</v>
      </c>
      <c r="J23" s="233"/>
      <c r="R23" s="534"/>
    </row>
    <row r="24" spans="1:18" ht="13.5" hidden="1" customHeight="1">
      <c r="A24" s="231">
        <v>42012</v>
      </c>
      <c r="B24" s="231">
        <v>3</v>
      </c>
      <c r="C24" s="231">
        <v>1</v>
      </c>
      <c r="D24" s="231">
        <v>4</v>
      </c>
      <c r="E24" s="232" t="s">
        <v>49</v>
      </c>
      <c r="F24" s="478">
        <v>0</v>
      </c>
      <c r="G24" s="478">
        <v>0</v>
      </c>
      <c r="H24" s="235">
        <f>G24-F24</f>
        <v>0</v>
      </c>
      <c r="I24" s="233"/>
      <c r="J24" s="233"/>
      <c r="R24" s="534"/>
    </row>
    <row r="25" spans="1:18" ht="14.65" customHeight="1">
      <c r="A25" s="234">
        <v>42013</v>
      </c>
      <c r="B25" s="231">
        <v>3</v>
      </c>
      <c r="C25" s="231">
        <v>1</v>
      </c>
      <c r="D25" s="231">
        <v>4</v>
      </c>
      <c r="E25" s="232" t="s">
        <v>51</v>
      </c>
      <c r="F25" s="233">
        <v>6635000</v>
      </c>
      <c r="G25" s="233">
        <v>4591605</v>
      </c>
      <c r="H25" s="233">
        <f>G25-F25</f>
        <v>-2043395</v>
      </c>
      <c r="I25" s="233">
        <v>4579560</v>
      </c>
      <c r="J25" s="233"/>
      <c r="R25" s="534"/>
    </row>
    <row r="26" spans="1:18" ht="12" hidden="1" customHeight="1">
      <c r="A26" s="231"/>
      <c r="B26" s="227">
        <v>4</v>
      </c>
      <c r="C26" s="227">
        <v>1</v>
      </c>
      <c r="D26" s="227">
        <v>4</v>
      </c>
      <c r="E26" s="237" t="s">
        <v>310</v>
      </c>
      <c r="F26" s="238">
        <f>F27</f>
        <v>0</v>
      </c>
      <c r="G26" s="238">
        <f>G27</f>
        <v>0</v>
      </c>
      <c r="H26" s="239">
        <f>H27</f>
        <v>0</v>
      </c>
      <c r="I26" s="238">
        <f>I27</f>
        <v>0</v>
      </c>
      <c r="J26" s="238"/>
      <c r="R26" s="534"/>
    </row>
    <row r="27" spans="1:18" ht="14.25" hidden="1" customHeight="1">
      <c r="A27" s="240">
        <v>45014</v>
      </c>
      <c r="B27" s="240">
        <v>4</v>
      </c>
      <c r="C27" s="240">
        <v>1</v>
      </c>
      <c r="D27" s="240">
        <v>4</v>
      </c>
      <c r="E27" s="241" t="s">
        <v>310</v>
      </c>
      <c r="F27" s="479">
        <v>0</v>
      </c>
      <c r="G27" s="479">
        <v>0</v>
      </c>
      <c r="H27" s="242">
        <f t="shared" ref="H27:H53" si="2">G27-F27</f>
        <v>0</v>
      </c>
      <c r="I27" s="479">
        <v>0</v>
      </c>
      <c r="J27" s="479"/>
      <c r="R27" s="534"/>
    </row>
    <row r="28" spans="1:18" ht="14.65" customHeight="1">
      <c r="A28" s="227"/>
      <c r="B28" s="227"/>
      <c r="C28" s="227">
        <v>2</v>
      </c>
      <c r="D28" s="227">
        <v>4</v>
      </c>
      <c r="E28" s="228" t="s">
        <v>26</v>
      </c>
      <c r="F28" s="229">
        <f>SUM(F29,F31,F38,F54)</f>
        <v>195321218</v>
      </c>
      <c r="G28" s="229">
        <f>SUM(G29,G31,G38,G54)</f>
        <v>237568219</v>
      </c>
      <c r="H28" s="229">
        <f t="shared" si="2"/>
        <v>42247001</v>
      </c>
      <c r="I28" s="229">
        <f>SUM(I29,I31,I38,I54)</f>
        <v>224533723</v>
      </c>
      <c r="J28" s="229"/>
      <c r="R28" s="534"/>
    </row>
    <row r="29" spans="1:18" s="230" customFormat="1" ht="4.5" hidden="1" customHeight="1">
      <c r="A29" s="227"/>
      <c r="B29" s="227">
        <v>1</v>
      </c>
      <c r="C29" s="227">
        <v>2</v>
      </c>
      <c r="D29" s="227">
        <v>4</v>
      </c>
      <c r="E29" s="243" t="s">
        <v>50</v>
      </c>
      <c r="F29" s="244">
        <f>SUM(F30)</f>
        <v>0</v>
      </c>
      <c r="G29" s="245">
        <f>SUM(G30)</f>
        <v>0</v>
      </c>
      <c r="H29" s="245">
        <f t="shared" si="2"/>
        <v>0</v>
      </c>
      <c r="I29" s="245">
        <f>SUM(I30)</f>
        <v>0</v>
      </c>
      <c r="J29" s="245"/>
      <c r="O29" s="223"/>
      <c r="Q29" s="223"/>
      <c r="R29" s="534"/>
    </row>
    <row r="30" spans="1:18" ht="2.25" hidden="1" customHeight="1">
      <c r="A30" s="234">
        <v>42013</v>
      </c>
      <c r="B30" s="231">
        <v>1</v>
      </c>
      <c r="C30" s="231">
        <v>2</v>
      </c>
      <c r="D30" s="231">
        <v>4</v>
      </c>
      <c r="E30" s="232" t="s">
        <v>51</v>
      </c>
      <c r="F30" s="530">
        <v>0</v>
      </c>
      <c r="G30" s="480">
        <v>0</v>
      </c>
      <c r="H30" s="236">
        <f t="shared" si="2"/>
        <v>0</v>
      </c>
      <c r="I30" s="480">
        <v>0</v>
      </c>
      <c r="J30" s="480"/>
      <c r="R30" s="534"/>
    </row>
    <row r="31" spans="1:18" s="230" customFormat="1" ht="14.65" customHeight="1">
      <c r="A31" s="227"/>
      <c r="B31" s="227">
        <v>2</v>
      </c>
      <c r="C31" s="227">
        <v>2</v>
      </c>
      <c r="D31" s="227">
        <v>4</v>
      </c>
      <c r="E31" s="228" t="s">
        <v>52</v>
      </c>
      <c r="F31" s="229">
        <f>SUM(F32:F37)</f>
        <v>92470000</v>
      </c>
      <c r="G31" s="229">
        <f>SUM(G32:G37)</f>
        <v>98146653</v>
      </c>
      <c r="H31" s="229">
        <f t="shared" si="2"/>
        <v>5676653</v>
      </c>
      <c r="I31" s="229">
        <f>SUM(I32:I37)</f>
        <v>109205214</v>
      </c>
      <c r="J31" s="229"/>
      <c r="O31" s="223"/>
      <c r="Q31" s="223"/>
      <c r="R31" s="534"/>
    </row>
    <row r="32" spans="1:18" ht="14.65" customHeight="1">
      <c r="A32" s="234">
        <v>42501</v>
      </c>
      <c r="B32" s="231">
        <v>2</v>
      </c>
      <c r="C32" s="231">
        <v>2</v>
      </c>
      <c r="D32" s="231">
        <v>4</v>
      </c>
      <c r="E32" s="246" t="s">
        <v>53</v>
      </c>
      <c r="F32" s="233">
        <v>48000000</v>
      </c>
      <c r="G32" s="233">
        <v>48701365</v>
      </c>
      <c r="H32" s="236">
        <f t="shared" si="2"/>
        <v>701365</v>
      </c>
      <c r="I32" s="481">
        <v>52459852</v>
      </c>
      <c r="J32" s="481"/>
      <c r="R32" s="534"/>
    </row>
    <row r="33" spans="1:18" ht="14.65" customHeight="1">
      <c r="A33" s="234">
        <v>42503</v>
      </c>
      <c r="B33" s="231">
        <v>2</v>
      </c>
      <c r="C33" s="231">
        <v>2</v>
      </c>
      <c r="D33" s="231">
        <v>4</v>
      </c>
      <c r="E33" s="232" t="s">
        <v>54</v>
      </c>
      <c r="F33" s="233">
        <v>7500000</v>
      </c>
      <c r="G33" s="233">
        <v>15675280</v>
      </c>
      <c r="H33" s="233">
        <f t="shared" si="2"/>
        <v>8175280</v>
      </c>
      <c r="I33" s="233">
        <v>18033658</v>
      </c>
      <c r="J33" s="233"/>
      <c r="R33" s="534"/>
    </row>
    <row r="34" spans="1:18" ht="14.65" customHeight="1">
      <c r="A34" s="234">
        <v>42504</v>
      </c>
      <c r="B34" s="231">
        <v>2</v>
      </c>
      <c r="C34" s="231">
        <v>2</v>
      </c>
      <c r="D34" s="231">
        <v>4</v>
      </c>
      <c r="E34" s="232" t="s">
        <v>55</v>
      </c>
      <c r="F34" s="233">
        <v>16000000</v>
      </c>
      <c r="G34" s="233">
        <v>16573529</v>
      </c>
      <c r="H34" s="233">
        <f t="shared" si="2"/>
        <v>573529</v>
      </c>
      <c r="I34" s="481">
        <v>18300861</v>
      </c>
      <c r="J34" s="481"/>
      <c r="R34" s="534"/>
    </row>
    <row r="35" spans="1:18" ht="14.65" customHeight="1">
      <c r="A35" s="234">
        <v>42505</v>
      </c>
      <c r="B35" s="231">
        <v>2</v>
      </c>
      <c r="C35" s="231">
        <v>2</v>
      </c>
      <c r="D35" s="231">
        <v>4</v>
      </c>
      <c r="E35" s="232" t="s">
        <v>56</v>
      </c>
      <c r="F35" s="233">
        <v>20000000</v>
      </c>
      <c r="G35" s="233">
        <v>16370852</v>
      </c>
      <c r="H35" s="233">
        <f t="shared" si="2"/>
        <v>-3629148</v>
      </c>
      <c r="I35" s="233">
        <v>19751712</v>
      </c>
      <c r="J35" s="233"/>
      <c r="R35" s="534"/>
    </row>
    <row r="36" spans="1:18" ht="14.65" customHeight="1">
      <c r="A36" s="234">
        <v>42506</v>
      </c>
      <c r="B36" s="231">
        <v>2</v>
      </c>
      <c r="C36" s="231">
        <v>2</v>
      </c>
      <c r="D36" s="231">
        <v>4</v>
      </c>
      <c r="E36" s="232" t="s">
        <v>57</v>
      </c>
      <c r="F36" s="233">
        <v>400000</v>
      </c>
      <c r="G36" s="233">
        <v>260463</v>
      </c>
      <c r="H36" s="233">
        <f t="shared" si="2"/>
        <v>-139537</v>
      </c>
      <c r="I36" s="481">
        <v>80700</v>
      </c>
      <c r="J36" s="481"/>
      <c r="R36" s="534"/>
    </row>
    <row r="37" spans="1:18" ht="14.65" customHeight="1">
      <c r="A37" s="234">
        <v>42507</v>
      </c>
      <c r="B37" s="231">
        <v>2</v>
      </c>
      <c r="C37" s="231">
        <v>2</v>
      </c>
      <c r="D37" s="231">
        <v>4</v>
      </c>
      <c r="E37" s="232" t="s">
        <v>58</v>
      </c>
      <c r="F37" s="233">
        <v>570000</v>
      </c>
      <c r="G37" s="233">
        <v>565164</v>
      </c>
      <c r="H37" s="233">
        <f t="shared" si="2"/>
        <v>-4836</v>
      </c>
      <c r="I37" s="233">
        <v>578431</v>
      </c>
      <c r="J37" s="233"/>
      <c r="R37" s="534"/>
    </row>
    <row r="38" spans="1:18" s="230" customFormat="1" ht="14.65" customHeight="1">
      <c r="A38" s="227"/>
      <c r="B38" s="227">
        <v>3</v>
      </c>
      <c r="C38" s="227">
        <v>2</v>
      </c>
      <c r="D38" s="227">
        <v>4</v>
      </c>
      <c r="E38" s="228" t="s">
        <v>59</v>
      </c>
      <c r="F38" s="229">
        <f>SUM(F39:F53)</f>
        <v>1779960</v>
      </c>
      <c r="G38" s="229">
        <f>SUM(G39:G53)</f>
        <v>4123765</v>
      </c>
      <c r="H38" s="229">
        <f t="shared" si="2"/>
        <v>2343805</v>
      </c>
      <c r="I38" s="229">
        <f>SUM(I39:I53)</f>
        <v>2015906</v>
      </c>
      <c r="J38" s="229"/>
      <c r="O38" s="223"/>
      <c r="Q38" s="223"/>
      <c r="R38" s="534"/>
    </row>
    <row r="39" spans="1:18" ht="14.65" customHeight="1">
      <c r="A39" s="234">
        <v>43011</v>
      </c>
      <c r="B39" s="231">
        <v>3</v>
      </c>
      <c r="C39" s="231">
        <v>2</v>
      </c>
      <c r="D39" s="231">
        <v>4</v>
      </c>
      <c r="E39" s="232" t="s">
        <v>60</v>
      </c>
      <c r="F39" s="233">
        <v>29000</v>
      </c>
      <c r="G39" s="233">
        <v>150828</v>
      </c>
      <c r="H39" s="233">
        <f t="shared" si="2"/>
        <v>121828</v>
      </c>
      <c r="I39" s="233">
        <v>78334</v>
      </c>
      <c r="J39" s="233"/>
      <c r="R39" s="534"/>
    </row>
    <row r="40" spans="1:18" ht="14.65" customHeight="1">
      <c r="A40" s="234">
        <v>43021</v>
      </c>
      <c r="B40" s="231">
        <v>3</v>
      </c>
      <c r="C40" s="231">
        <v>2</v>
      </c>
      <c r="D40" s="231">
        <v>4</v>
      </c>
      <c r="E40" s="232" t="s">
        <v>61</v>
      </c>
      <c r="F40" s="233">
        <v>3000</v>
      </c>
      <c r="G40" s="233">
        <v>95377</v>
      </c>
      <c r="H40" s="233">
        <f t="shared" si="2"/>
        <v>92377</v>
      </c>
      <c r="I40" s="233">
        <v>2541</v>
      </c>
      <c r="J40" s="233"/>
      <c r="R40" s="534"/>
    </row>
    <row r="41" spans="1:18" ht="14.65" customHeight="1">
      <c r="A41" s="234">
        <v>43031</v>
      </c>
      <c r="B41" s="231">
        <v>3</v>
      </c>
      <c r="C41" s="231">
        <v>2</v>
      </c>
      <c r="D41" s="231">
        <v>4</v>
      </c>
      <c r="E41" s="232" t="s">
        <v>62</v>
      </c>
      <c r="F41" s="233">
        <v>9000</v>
      </c>
      <c r="G41" s="233">
        <v>3550</v>
      </c>
      <c r="H41" s="233">
        <f t="shared" si="2"/>
        <v>-5450</v>
      </c>
      <c r="I41" s="233">
        <v>45427</v>
      </c>
      <c r="J41" s="233"/>
      <c r="R41" s="534"/>
    </row>
    <row r="42" spans="1:18" ht="14.65" customHeight="1">
      <c r="A42" s="234">
        <v>43041</v>
      </c>
      <c r="B42" s="231">
        <v>3</v>
      </c>
      <c r="C42" s="231">
        <v>2</v>
      </c>
      <c r="D42" s="231">
        <v>4</v>
      </c>
      <c r="E42" s="232" t="s">
        <v>63</v>
      </c>
      <c r="F42" s="233">
        <v>1281960</v>
      </c>
      <c r="G42" s="233">
        <v>794808</v>
      </c>
      <c r="H42" s="233">
        <f t="shared" si="2"/>
        <v>-487152</v>
      </c>
      <c r="I42" s="233">
        <v>1534627</v>
      </c>
      <c r="J42" s="233"/>
      <c r="R42" s="534"/>
    </row>
    <row r="43" spans="1:18" ht="14.65" customHeight="1">
      <c r="A43" s="234">
        <v>43042</v>
      </c>
      <c r="B43" s="231">
        <v>3</v>
      </c>
      <c r="C43" s="231">
        <v>2</v>
      </c>
      <c r="D43" s="231">
        <v>4</v>
      </c>
      <c r="E43" s="232" t="s">
        <v>1405</v>
      </c>
      <c r="F43" s="478">
        <v>0</v>
      </c>
      <c r="G43" s="233">
        <v>212782</v>
      </c>
      <c r="H43" s="233">
        <f t="shared" si="2"/>
        <v>212782</v>
      </c>
      <c r="I43" s="478">
        <v>0</v>
      </c>
      <c r="J43" s="478"/>
      <c r="R43" s="534"/>
    </row>
    <row r="44" spans="1:18" ht="14.65" customHeight="1">
      <c r="A44" s="234">
        <v>43043</v>
      </c>
      <c r="B44" s="231">
        <v>3</v>
      </c>
      <c r="C44" s="231">
        <v>2</v>
      </c>
      <c r="D44" s="231">
        <v>4</v>
      </c>
      <c r="E44" s="232" t="s">
        <v>1406</v>
      </c>
      <c r="F44" s="478">
        <v>0</v>
      </c>
      <c r="G44" s="233">
        <v>576230</v>
      </c>
      <c r="H44" s="233">
        <f t="shared" si="2"/>
        <v>576230</v>
      </c>
      <c r="I44" s="478">
        <v>0</v>
      </c>
      <c r="J44" s="478"/>
      <c r="R44" s="534"/>
    </row>
    <row r="45" spans="1:18" ht="14.65" customHeight="1">
      <c r="A45" s="234">
        <v>43044</v>
      </c>
      <c r="B45" s="231">
        <v>3</v>
      </c>
      <c r="C45" s="231">
        <v>2</v>
      </c>
      <c r="D45" s="231">
        <v>4</v>
      </c>
      <c r="E45" s="232" t="s">
        <v>1409</v>
      </c>
      <c r="F45" s="478">
        <v>0</v>
      </c>
      <c r="G45" s="233">
        <v>776335</v>
      </c>
      <c r="H45" s="233">
        <f t="shared" si="2"/>
        <v>776335</v>
      </c>
      <c r="I45" s="478">
        <v>0</v>
      </c>
      <c r="J45" s="478"/>
      <c r="R45" s="534"/>
    </row>
    <row r="46" spans="1:18" ht="14.65" customHeight="1">
      <c r="A46" s="234">
        <v>43045</v>
      </c>
      <c r="B46" s="231">
        <v>3</v>
      </c>
      <c r="C46" s="231">
        <v>2</v>
      </c>
      <c r="D46" s="231">
        <v>4</v>
      </c>
      <c r="E46" s="232" t="s">
        <v>1410</v>
      </c>
      <c r="F46" s="478">
        <v>0</v>
      </c>
      <c r="G46" s="233">
        <v>60639</v>
      </c>
      <c r="H46" s="233">
        <f t="shared" si="2"/>
        <v>60639</v>
      </c>
      <c r="I46" s="478">
        <v>0</v>
      </c>
      <c r="J46" s="478"/>
      <c r="R46" s="534"/>
    </row>
    <row r="47" spans="1:18" ht="14.65" customHeight="1">
      <c r="A47" s="234">
        <v>43051</v>
      </c>
      <c r="B47" s="231">
        <v>3</v>
      </c>
      <c r="C47" s="231">
        <v>2</v>
      </c>
      <c r="D47" s="231">
        <v>4</v>
      </c>
      <c r="E47" s="232" t="s">
        <v>64</v>
      </c>
      <c r="F47" s="233">
        <v>15000</v>
      </c>
      <c r="G47" s="233">
        <v>16494</v>
      </c>
      <c r="H47" s="236">
        <f t="shared" si="2"/>
        <v>1494</v>
      </c>
      <c r="I47" s="233">
        <v>11062</v>
      </c>
      <c r="J47" s="233"/>
      <c r="R47" s="534"/>
    </row>
    <row r="48" spans="1:18" ht="20.25" hidden="1" customHeight="1">
      <c r="A48" s="231">
        <v>43061</v>
      </c>
      <c r="B48" s="231">
        <v>3</v>
      </c>
      <c r="C48" s="231">
        <v>2</v>
      </c>
      <c r="D48" s="231">
        <v>4</v>
      </c>
      <c r="E48" s="232" t="s">
        <v>65</v>
      </c>
      <c r="F48" s="478">
        <v>0</v>
      </c>
      <c r="G48" s="478">
        <v>0</v>
      </c>
      <c r="H48" s="236">
        <f t="shared" si="2"/>
        <v>0</v>
      </c>
      <c r="I48" s="478">
        <v>0</v>
      </c>
      <c r="J48" s="478"/>
      <c r="R48" s="534"/>
    </row>
    <row r="49" spans="1:18" ht="14.65" customHeight="1">
      <c r="A49" s="231">
        <v>43071</v>
      </c>
      <c r="B49" s="231">
        <v>3</v>
      </c>
      <c r="C49" s="231">
        <v>2</v>
      </c>
      <c r="D49" s="231">
        <v>4</v>
      </c>
      <c r="E49" s="232" t="s">
        <v>66</v>
      </c>
      <c r="F49" s="233">
        <v>85000</v>
      </c>
      <c r="G49" s="233">
        <v>50000</v>
      </c>
      <c r="H49" s="236">
        <f t="shared" si="2"/>
        <v>-35000</v>
      </c>
      <c r="I49" s="233">
        <v>40000</v>
      </c>
      <c r="J49" s="640"/>
      <c r="R49" s="534"/>
    </row>
    <row r="50" spans="1:18" ht="14.65" customHeight="1">
      <c r="A50" s="231">
        <v>43081</v>
      </c>
      <c r="B50" s="231">
        <v>3</v>
      </c>
      <c r="C50" s="231">
        <v>2</v>
      </c>
      <c r="D50" s="231">
        <v>4</v>
      </c>
      <c r="E50" s="232" t="s">
        <v>1693</v>
      </c>
      <c r="F50" s="478">
        <v>0</v>
      </c>
      <c r="G50" s="233">
        <v>550000</v>
      </c>
      <c r="H50" s="236">
        <f t="shared" ref="H50" si="3">G50-F50</f>
        <v>550000</v>
      </c>
      <c r="I50" s="478">
        <v>0</v>
      </c>
      <c r="J50" s="639"/>
      <c r="R50" s="534"/>
    </row>
    <row r="51" spans="1:18" ht="14.65" customHeight="1">
      <c r="A51" s="231">
        <v>44041</v>
      </c>
      <c r="B51" s="231">
        <v>3</v>
      </c>
      <c r="C51" s="231">
        <v>2</v>
      </c>
      <c r="D51" s="231">
        <v>4</v>
      </c>
      <c r="E51" s="232" t="s">
        <v>707</v>
      </c>
      <c r="F51" s="233">
        <v>45000</v>
      </c>
      <c r="G51" s="233">
        <v>128400</v>
      </c>
      <c r="H51" s="236">
        <f t="shared" si="2"/>
        <v>83400</v>
      </c>
      <c r="I51" s="233">
        <v>32111</v>
      </c>
      <c r="J51" s="640"/>
      <c r="R51" s="534"/>
    </row>
    <row r="52" spans="1:18" ht="14.65" customHeight="1">
      <c r="A52" s="231">
        <v>44042</v>
      </c>
      <c r="B52" s="231">
        <v>3</v>
      </c>
      <c r="C52" s="231">
        <v>2</v>
      </c>
      <c r="D52" s="231">
        <v>4</v>
      </c>
      <c r="E52" s="232" t="s">
        <v>715</v>
      </c>
      <c r="F52" s="233">
        <v>150000</v>
      </c>
      <c r="G52" s="233">
        <v>251640</v>
      </c>
      <c r="H52" s="236">
        <f t="shared" si="2"/>
        <v>101640</v>
      </c>
      <c r="I52" s="233">
        <v>113996</v>
      </c>
      <c r="J52" s="640"/>
      <c r="R52" s="534"/>
    </row>
    <row r="53" spans="1:18" ht="14.65" customHeight="1">
      <c r="A53" s="231">
        <v>44043</v>
      </c>
      <c r="B53" s="231">
        <v>3</v>
      </c>
      <c r="C53" s="231">
        <v>2</v>
      </c>
      <c r="D53" s="231">
        <v>4</v>
      </c>
      <c r="E53" s="232" t="s">
        <v>1535</v>
      </c>
      <c r="F53" s="233">
        <v>162000</v>
      </c>
      <c r="G53" s="233">
        <v>456682</v>
      </c>
      <c r="H53" s="236">
        <f t="shared" si="2"/>
        <v>294682</v>
      </c>
      <c r="I53" s="233">
        <v>157808</v>
      </c>
      <c r="J53" s="640"/>
      <c r="R53" s="534"/>
    </row>
    <row r="54" spans="1:18" s="230" customFormat="1" ht="14.65" customHeight="1">
      <c r="A54" s="227"/>
      <c r="B54" s="227">
        <v>4</v>
      </c>
      <c r="C54" s="227">
        <v>2</v>
      </c>
      <c r="D54" s="227">
        <v>4</v>
      </c>
      <c r="E54" s="228" t="s">
        <v>67</v>
      </c>
      <c r="F54" s="229">
        <f>SUM(F56:F75,F80:F97)</f>
        <v>101071258</v>
      </c>
      <c r="G54" s="229">
        <f>SUM(G56:G75,G80:G97)</f>
        <v>135297801</v>
      </c>
      <c r="H54" s="229">
        <f>SUM(H56:H83,H84:H97)</f>
        <v>34226543</v>
      </c>
      <c r="I54" s="229">
        <f>SUM(I56:I75,I80:I97)</f>
        <v>113312603</v>
      </c>
      <c r="J54" s="641"/>
      <c r="O54" s="223"/>
      <c r="Q54" s="223"/>
      <c r="R54" s="534"/>
    </row>
    <row r="55" spans="1:18" s="230" customFormat="1" ht="11.25" hidden="1" customHeight="1">
      <c r="A55" s="247">
        <v>42012</v>
      </c>
      <c r="B55" s="240">
        <v>4</v>
      </c>
      <c r="C55" s="240">
        <v>2</v>
      </c>
      <c r="D55" s="240">
        <v>4</v>
      </c>
      <c r="E55" s="248" t="s">
        <v>49</v>
      </c>
      <c r="F55" s="482">
        <v>0</v>
      </c>
      <c r="G55" s="482">
        <v>0</v>
      </c>
      <c r="H55" s="482">
        <v>0</v>
      </c>
      <c r="I55" s="482">
        <v>0</v>
      </c>
      <c r="J55" s="642"/>
      <c r="O55" s="223"/>
      <c r="Q55" s="223"/>
      <c r="R55" s="534"/>
    </row>
    <row r="56" spans="1:18" ht="14.65" customHeight="1">
      <c r="A56" s="234">
        <v>44011</v>
      </c>
      <c r="B56" s="231">
        <v>4</v>
      </c>
      <c r="C56" s="231">
        <v>2</v>
      </c>
      <c r="D56" s="231">
        <v>4</v>
      </c>
      <c r="E56" s="232" t="s">
        <v>68</v>
      </c>
      <c r="F56" s="233">
        <v>1800000</v>
      </c>
      <c r="G56" s="233">
        <v>979340</v>
      </c>
      <c r="H56" s="233">
        <f t="shared" ref="H56:H80" si="4">G56-F56</f>
        <v>-820660</v>
      </c>
      <c r="I56" s="233">
        <v>676517</v>
      </c>
      <c r="J56" s="640"/>
      <c r="R56" s="534"/>
    </row>
    <row r="57" spans="1:18" ht="14.65" customHeight="1">
      <c r="A57" s="234">
        <v>44012</v>
      </c>
      <c r="B57" s="231">
        <v>4</v>
      </c>
      <c r="C57" s="231">
        <v>2</v>
      </c>
      <c r="D57" s="231">
        <v>4</v>
      </c>
      <c r="E57" s="232" t="s">
        <v>69</v>
      </c>
      <c r="F57" s="233">
        <v>2437000</v>
      </c>
      <c r="G57" s="233">
        <v>3482428</v>
      </c>
      <c r="H57" s="233">
        <f t="shared" si="4"/>
        <v>1045428</v>
      </c>
      <c r="I57" s="233">
        <v>2321112</v>
      </c>
      <c r="J57" s="640"/>
      <c r="R57" s="534"/>
    </row>
    <row r="58" spans="1:18" ht="14.65" customHeight="1">
      <c r="A58" s="234">
        <v>44013</v>
      </c>
      <c r="B58" s="231">
        <v>4</v>
      </c>
      <c r="C58" s="231">
        <v>2</v>
      </c>
      <c r="D58" s="231">
        <v>4</v>
      </c>
      <c r="E58" s="232" t="s">
        <v>70</v>
      </c>
      <c r="F58" s="233">
        <v>9708000</v>
      </c>
      <c r="G58" s="233">
        <v>18029260</v>
      </c>
      <c r="H58" s="236">
        <f t="shared" si="4"/>
        <v>8321260</v>
      </c>
      <c r="I58" s="233">
        <v>16781608</v>
      </c>
      <c r="J58" s="640"/>
      <c r="R58" s="534"/>
    </row>
    <row r="59" spans="1:18" ht="15.75" hidden="1" customHeight="1">
      <c r="A59" s="234">
        <v>44014</v>
      </c>
      <c r="B59" s="231">
        <v>4</v>
      </c>
      <c r="C59" s="231">
        <v>2</v>
      </c>
      <c r="D59" s="231">
        <v>4</v>
      </c>
      <c r="E59" s="232" t="s">
        <v>71</v>
      </c>
      <c r="F59" s="478">
        <v>0</v>
      </c>
      <c r="G59" s="478">
        <v>0</v>
      </c>
      <c r="H59" s="236">
        <f t="shared" si="4"/>
        <v>0</v>
      </c>
      <c r="I59" s="478">
        <v>0</v>
      </c>
      <c r="J59" s="639"/>
      <c r="R59" s="534"/>
    </row>
    <row r="60" spans="1:18" ht="14.65" customHeight="1">
      <c r="A60" s="234">
        <v>44015</v>
      </c>
      <c r="B60" s="231">
        <v>4</v>
      </c>
      <c r="C60" s="231">
        <v>2</v>
      </c>
      <c r="D60" s="231">
        <v>4</v>
      </c>
      <c r="E60" s="232" t="s">
        <v>88</v>
      </c>
      <c r="F60" s="233">
        <v>1520000</v>
      </c>
      <c r="G60" s="233">
        <v>2449944</v>
      </c>
      <c r="H60" s="233">
        <f t="shared" si="4"/>
        <v>929944</v>
      </c>
      <c r="I60" s="233">
        <v>2201066</v>
      </c>
      <c r="J60" s="640"/>
      <c r="R60" s="534"/>
    </row>
    <row r="61" spans="1:18" ht="14.65" customHeight="1">
      <c r="A61" s="234">
        <v>44016</v>
      </c>
      <c r="B61" s="231">
        <v>4</v>
      </c>
      <c r="C61" s="231">
        <v>2</v>
      </c>
      <c r="D61" s="231">
        <v>4</v>
      </c>
      <c r="E61" s="232" t="s">
        <v>604</v>
      </c>
      <c r="F61" s="233">
        <v>242000</v>
      </c>
      <c r="G61" s="233">
        <v>58175</v>
      </c>
      <c r="H61" s="233">
        <f t="shared" si="4"/>
        <v>-183825</v>
      </c>
      <c r="I61" s="233">
        <v>1233</v>
      </c>
      <c r="J61" s="640"/>
      <c r="R61" s="534"/>
    </row>
    <row r="62" spans="1:18" ht="14.65" customHeight="1">
      <c r="A62" s="234">
        <v>44021</v>
      </c>
      <c r="B62" s="231">
        <v>4</v>
      </c>
      <c r="C62" s="231">
        <v>2</v>
      </c>
      <c r="D62" s="231">
        <v>4</v>
      </c>
      <c r="E62" s="232" t="s">
        <v>296</v>
      </c>
      <c r="F62" s="233">
        <v>18500000</v>
      </c>
      <c r="G62" s="233">
        <v>23143294</v>
      </c>
      <c r="H62" s="236">
        <f t="shared" si="4"/>
        <v>4643294</v>
      </c>
      <c r="I62" s="233">
        <v>19206856</v>
      </c>
      <c r="J62" s="233"/>
      <c r="R62" s="534"/>
    </row>
    <row r="63" spans="1:18" ht="14.25" hidden="1" customHeight="1">
      <c r="A63" s="234">
        <v>44031</v>
      </c>
      <c r="B63" s="231">
        <v>4</v>
      </c>
      <c r="C63" s="231">
        <v>2</v>
      </c>
      <c r="D63" s="231">
        <v>4</v>
      </c>
      <c r="E63" s="232" t="s">
        <v>73</v>
      </c>
      <c r="F63" s="478">
        <v>0</v>
      </c>
      <c r="G63" s="478">
        <v>0</v>
      </c>
      <c r="H63" s="233">
        <f t="shared" si="4"/>
        <v>0</v>
      </c>
      <c r="I63" s="478">
        <v>0</v>
      </c>
      <c r="J63" s="478"/>
      <c r="R63" s="534"/>
    </row>
    <row r="64" spans="1:18" ht="14.25" hidden="1" customHeight="1">
      <c r="A64" s="234">
        <v>44032</v>
      </c>
      <c r="B64" s="231">
        <v>4</v>
      </c>
      <c r="C64" s="231">
        <v>2</v>
      </c>
      <c r="D64" s="231">
        <v>4</v>
      </c>
      <c r="E64" s="232" t="s">
        <v>74</v>
      </c>
      <c r="F64" s="478">
        <v>0</v>
      </c>
      <c r="G64" s="478">
        <v>0</v>
      </c>
      <c r="H64" s="233">
        <f t="shared" si="4"/>
        <v>0</v>
      </c>
      <c r="I64" s="478">
        <v>0</v>
      </c>
      <c r="J64" s="478"/>
      <c r="R64" s="534"/>
    </row>
    <row r="65" spans="1:18" ht="14.65" customHeight="1">
      <c r="A65" s="234">
        <v>44051</v>
      </c>
      <c r="B65" s="231">
        <v>4</v>
      </c>
      <c r="C65" s="231">
        <v>2</v>
      </c>
      <c r="D65" s="231">
        <v>4</v>
      </c>
      <c r="E65" s="232" t="s">
        <v>75</v>
      </c>
      <c r="F65" s="233">
        <v>150000</v>
      </c>
      <c r="G65" s="233">
        <v>126333</v>
      </c>
      <c r="H65" s="236">
        <f t="shared" si="4"/>
        <v>-23667</v>
      </c>
      <c r="I65" s="233">
        <v>116381</v>
      </c>
      <c r="J65" s="233"/>
      <c r="R65" s="534"/>
    </row>
    <row r="66" spans="1:18" ht="14.65" customHeight="1">
      <c r="A66" s="234">
        <v>44052</v>
      </c>
      <c r="B66" s="231">
        <v>4</v>
      </c>
      <c r="C66" s="231">
        <v>2</v>
      </c>
      <c r="D66" s="231">
        <v>4</v>
      </c>
      <c r="E66" s="232" t="s">
        <v>76</v>
      </c>
      <c r="F66" s="233">
        <v>20500000</v>
      </c>
      <c r="G66" s="233">
        <v>17491123</v>
      </c>
      <c r="H66" s="233">
        <f t="shared" si="4"/>
        <v>-3008877</v>
      </c>
      <c r="I66" s="233">
        <v>20686702</v>
      </c>
      <c r="J66" s="233"/>
      <c r="R66" s="534"/>
    </row>
    <row r="67" spans="1:18" ht="14.65" customHeight="1">
      <c r="A67" s="234">
        <v>44071</v>
      </c>
      <c r="B67" s="231">
        <v>4</v>
      </c>
      <c r="C67" s="231">
        <v>2</v>
      </c>
      <c r="D67" s="231">
        <v>4</v>
      </c>
      <c r="E67" s="232" t="s">
        <v>79</v>
      </c>
      <c r="F67" s="233">
        <v>15500000</v>
      </c>
      <c r="G67" s="233">
        <v>15524624</v>
      </c>
      <c r="H67" s="233">
        <f t="shared" si="4"/>
        <v>24624</v>
      </c>
      <c r="I67" s="233">
        <v>15717790</v>
      </c>
      <c r="J67" s="233"/>
      <c r="R67" s="534"/>
    </row>
    <row r="68" spans="1:18" ht="14.65" customHeight="1">
      <c r="A68" s="234">
        <v>44072</v>
      </c>
      <c r="B68" s="231">
        <v>4</v>
      </c>
      <c r="C68" s="231">
        <v>2</v>
      </c>
      <c r="D68" s="231">
        <v>4</v>
      </c>
      <c r="E68" s="232" t="s">
        <v>80</v>
      </c>
      <c r="F68" s="233">
        <v>3727000</v>
      </c>
      <c r="G68" s="233">
        <v>4793138</v>
      </c>
      <c r="H68" s="233">
        <f t="shared" si="4"/>
        <v>1066138</v>
      </c>
      <c r="I68" s="233">
        <v>4381225</v>
      </c>
      <c r="J68" s="233"/>
      <c r="R68" s="534"/>
    </row>
    <row r="69" spans="1:18" ht="14.65" customHeight="1">
      <c r="A69" s="231">
        <v>44091</v>
      </c>
      <c r="B69" s="231">
        <v>4</v>
      </c>
      <c r="C69" s="231">
        <v>2</v>
      </c>
      <c r="D69" s="231">
        <v>4</v>
      </c>
      <c r="E69" s="232" t="s">
        <v>77</v>
      </c>
      <c r="F69" s="233">
        <v>5104000</v>
      </c>
      <c r="G69" s="233">
        <v>5279361</v>
      </c>
      <c r="H69" s="233">
        <f t="shared" si="4"/>
        <v>175361</v>
      </c>
      <c r="I69" s="233">
        <v>5652851</v>
      </c>
      <c r="J69" s="233"/>
      <c r="R69" s="534"/>
    </row>
    <row r="70" spans="1:18" ht="14.65" customHeight="1">
      <c r="A70" s="231">
        <v>44092</v>
      </c>
      <c r="B70" s="231">
        <v>4</v>
      </c>
      <c r="C70" s="231">
        <v>2</v>
      </c>
      <c r="D70" s="231">
        <v>4</v>
      </c>
      <c r="E70" s="232" t="s">
        <v>78</v>
      </c>
      <c r="F70" s="233">
        <v>580000</v>
      </c>
      <c r="G70" s="233">
        <v>856036</v>
      </c>
      <c r="H70" s="233">
        <f t="shared" si="4"/>
        <v>276036</v>
      </c>
      <c r="I70" s="233">
        <v>613478</v>
      </c>
      <c r="J70" s="233"/>
      <c r="R70" s="534"/>
    </row>
    <row r="71" spans="1:18" ht="14.65" customHeight="1">
      <c r="A71" s="231">
        <v>44093</v>
      </c>
      <c r="B71" s="231">
        <v>4</v>
      </c>
      <c r="C71" s="231">
        <v>2</v>
      </c>
      <c r="D71" s="231">
        <v>4</v>
      </c>
      <c r="E71" s="232" t="s">
        <v>89</v>
      </c>
      <c r="F71" s="233">
        <v>1660000</v>
      </c>
      <c r="G71" s="233">
        <v>1399267</v>
      </c>
      <c r="H71" s="233">
        <f t="shared" si="4"/>
        <v>-260733</v>
      </c>
      <c r="I71" s="233">
        <v>1846493</v>
      </c>
      <c r="J71" s="233"/>
      <c r="R71" s="534"/>
    </row>
    <row r="72" spans="1:18" ht="14.65" customHeight="1">
      <c r="A72" s="231">
        <v>44094</v>
      </c>
      <c r="B72" s="231">
        <v>4</v>
      </c>
      <c r="C72" s="231">
        <v>2</v>
      </c>
      <c r="D72" s="231">
        <v>4</v>
      </c>
      <c r="E72" s="232" t="s">
        <v>1411</v>
      </c>
      <c r="F72" s="478">
        <v>0</v>
      </c>
      <c r="G72" s="233">
        <v>11770715</v>
      </c>
      <c r="H72" s="233">
        <f t="shared" si="4"/>
        <v>11770715</v>
      </c>
      <c r="I72" s="478">
        <v>0</v>
      </c>
      <c r="J72" s="478"/>
      <c r="R72" s="534"/>
    </row>
    <row r="73" spans="1:18" ht="14.65" customHeight="1">
      <c r="A73" s="231">
        <v>44095</v>
      </c>
      <c r="B73" s="231">
        <v>4</v>
      </c>
      <c r="C73" s="231">
        <v>2</v>
      </c>
      <c r="D73" s="231">
        <v>4</v>
      </c>
      <c r="E73" s="232" t="s">
        <v>1412</v>
      </c>
      <c r="F73" s="478">
        <v>0</v>
      </c>
      <c r="G73" s="233">
        <v>11845225</v>
      </c>
      <c r="H73" s="233">
        <f t="shared" si="4"/>
        <v>11845225</v>
      </c>
      <c r="I73" s="478">
        <v>0</v>
      </c>
      <c r="J73" s="478"/>
      <c r="R73" s="534"/>
    </row>
    <row r="74" spans="1:18" ht="14.65" customHeight="1">
      <c r="A74" s="231">
        <v>44111</v>
      </c>
      <c r="B74" s="231">
        <v>4</v>
      </c>
      <c r="C74" s="231">
        <v>2</v>
      </c>
      <c r="D74" s="231">
        <v>4</v>
      </c>
      <c r="E74" s="232" t="s">
        <v>81</v>
      </c>
      <c r="F74" s="233">
        <v>445500</v>
      </c>
      <c r="G74" s="478">
        <v>0</v>
      </c>
      <c r="H74" s="233">
        <f t="shared" si="4"/>
        <v>-445500</v>
      </c>
      <c r="I74" s="233">
        <v>547350</v>
      </c>
      <c r="J74" s="233"/>
      <c r="R74" s="534"/>
    </row>
    <row r="75" spans="1:18" ht="14.65" customHeight="1">
      <c r="A75" s="231">
        <v>44112</v>
      </c>
      <c r="B75" s="231">
        <v>4</v>
      </c>
      <c r="C75" s="231">
        <v>2</v>
      </c>
      <c r="D75" s="231">
        <v>4</v>
      </c>
      <c r="E75" s="232" t="s">
        <v>1413</v>
      </c>
      <c r="F75" s="233">
        <v>10200000</v>
      </c>
      <c r="G75" s="478">
        <v>0</v>
      </c>
      <c r="H75" s="233">
        <f t="shared" si="4"/>
        <v>-10200000</v>
      </c>
      <c r="I75" s="233">
        <v>12651162</v>
      </c>
      <c r="J75" s="233"/>
      <c r="R75" s="534"/>
    </row>
    <row r="76" spans="1:18" ht="30" customHeight="1">
      <c r="A76" s="665" t="s">
        <v>249</v>
      </c>
      <c r="B76" s="665"/>
      <c r="C76" s="665"/>
      <c r="D76" s="665"/>
      <c r="E76" s="665"/>
      <c r="F76" s="665"/>
      <c r="G76" s="665"/>
      <c r="H76" s="665"/>
      <c r="I76" s="665"/>
      <c r="J76" s="635"/>
      <c r="R76" s="534"/>
    </row>
    <row r="77" spans="1:18" ht="25.15" customHeight="1">
      <c r="A77" s="666" t="s">
        <v>475</v>
      </c>
      <c r="B77" s="666"/>
      <c r="C77" s="666"/>
      <c r="D77" s="666"/>
      <c r="E77" s="666"/>
      <c r="F77" s="666"/>
      <c r="G77" s="666"/>
      <c r="H77" s="666"/>
      <c r="I77" s="666"/>
      <c r="J77" s="636"/>
      <c r="R77" s="534"/>
    </row>
    <row r="78" spans="1:18" ht="16.5" customHeight="1">
      <c r="A78" s="667" t="s">
        <v>172</v>
      </c>
      <c r="B78" s="668"/>
      <c r="C78" s="668"/>
      <c r="D78" s="668"/>
      <c r="E78" s="669" t="s">
        <v>178</v>
      </c>
      <c r="F78" s="667">
        <v>2016</v>
      </c>
      <c r="G78" s="667"/>
      <c r="H78" s="667"/>
      <c r="I78" s="671" t="s">
        <v>1530</v>
      </c>
      <c r="J78" s="637"/>
      <c r="R78" s="534"/>
    </row>
    <row r="79" spans="1:18" ht="15.75" customHeight="1">
      <c r="A79" s="224" t="s">
        <v>173</v>
      </c>
      <c r="B79" s="224" t="s">
        <v>174</v>
      </c>
      <c r="C79" s="224" t="s">
        <v>175</v>
      </c>
      <c r="D79" s="224" t="s">
        <v>176</v>
      </c>
      <c r="E79" s="670"/>
      <c r="F79" s="225" t="s">
        <v>519</v>
      </c>
      <c r="G79" s="225" t="s">
        <v>177</v>
      </c>
      <c r="H79" s="226" t="s">
        <v>521</v>
      </c>
      <c r="I79" s="672"/>
      <c r="J79" s="637"/>
      <c r="R79" s="534"/>
    </row>
    <row r="80" spans="1:18" ht="14.65" customHeight="1">
      <c r="A80" s="231">
        <v>44131</v>
      </c>
      <c r="B80" s="231">
        <v>4</v>
      </c>
      <c r="C80" s="231">
        <v>2</v>
      </c>
      <c r="D80" s="231">
        <v>4</v>
      </c>
      <c r="E80" s="232" t="s">
        <v>87</v>
      </c>
      <c r="F80" s="233">
        <v>275000</v>
      </c>
      <c r="G80" s="233">
        <v>224083</v>
      </c>
      <c r="H80" s="236">
        <f t="shared" si="4"/>
        <v>-50917</v>
      </c>
      <c r="I80" s="233">
        <v>275209</v>
      </c>
      <c r="J80" s="233"/>
      <c r="R80" s="534"/>
    </row>
    <row r="81" spans="1:18" ht="14.65" customHeight="1">
      <c r="A81" s="231">
        <v>44132</v>
      </c>
      <c r="B81" s="231">
        <v>4</v>
      </c>
      <c r="C81" s="231">
        <v>2</v>
      </c>
      <c r="D81" s="231">
        <v>4</v>
      </c>
      <c r="E81" s="246" t="s">
        <v>83</v>
      </c>
      <c r="F81" s="233">
        <v>55000</v>
      </c>
      <c r="G81" s="233">
        <v>72920</v>
      </c>
      <c r="H81" s="236">
        <f>G81-F81</f>
        <v>17920</v>
      </c>
      <c r="I81" s="233">
        <v>67315</v>
      </c>
      <c r="J81" s="233"/>
      <c r="R81" s="534"/>
    </row>
    <row r="82" spans="1:18" ht="14.65" customHeight="1">
      <c r="A82" s="249">
        <v>44151</v>
      </c>
      <c r="B82" s="249">
        <v>4</v>
      </c>
      <c r="C82" s="249">
        <v>2</v>
      </c>
      <c r="D82" s="249">
        <v>4</v>
      </c>
      <c r="E82" s="250" t="s">
        <v>84</v>
      </c>
      <c r="F82" s="233">
        <v>5500</v>
      </c>
      <c r="G82" s="233">
        <v>14811</v>
      </c>
      <c r="H82" s="236">
        <f>G82-F82</f>
        <v>9311</v>
      </c>
      <c r="I82" s="233">
        <v>6981</v>
      </c>
      <c r="J82" s="233"/>
      <c r="R82" s="534"/>
    </row>
    <row r="83" spans="1:18" ht="14.65" customHeight="1">
      <c r="A83" s="249">
        <v>44152</v>
      </c>
      <c r="B83" s="249">
        <v>4</v>
      </c>
      <c r="C83" s="249">
        <v>2</v>
      </c>
      <c r="D83" s="249">
        <v>4</v>
      </c>
      <c r="E83" s="232" t="s">
        <v>85</v>
      </c>
      <c r="F83" s="233">
        <v>1300000</v>
      </c>
      <c r="G83" s="233">
        <v>4465008</v>
      </c>
      <c r="H83" s="233">
        <f>G83-F83</f>
        <v>3165008</v>
      </c>
      <c r="I83" s="233">
        <v>1349810</v>
      </c>
      <c r="J83" s="233"/>
      <c r="R83" s="534"/>
    </row>
    <row r="84" spans="1:18" ht="14.65" customHeight="1">
      <c r="A84" s="249">
        <v>44153</v>
      </c>
      <c r="B84" s="249">
        <v>4</v>
      </c>
      <c r="C84" s="249">
        <v>2</v>
      </c>
      <c r="D84" s="249">
        <v>4</v>
      </c>
      <c r="E84" s="250" t="s">
        <v>86</v>
      </c>
      <c r="F84" s="233">
        <v>3450000</v>
      </c>
      <c r="G84" s="233">
        <v>5390670</v>
      </c>
      <c r="H84" s="233">
        <f>G84-F84</f>
        <v>1940670</v>
      </c>
      <c r="I84" s="233">
        <v>3599740</v>
      </c>
      <c r="J84" s="233"/>
      <c r="R84" s="534"/>
    </row>
    <row r="85" spans="1:18" ht="14.65" customHeight="1">
      <c r="A85" s="252">
        <v>44171</v>
      </c>
      <c r="B85" s="252">
        <v>4</v>
      </c>
      <c r="C85" s="252">
        <v>2</v>
      </c>
      <c r="D85" s="252">
        <v>4</v>
      </c>
      <c r="E85" s="250" t="s">
        <v>90</v>
      </c>
      <c r="F85" s="233">
        <v>1801500</v>
      </c>
      <c r="G85" s="233">
        <v>3437443</v>
      </c>
      <c r="H85" s="233">
        <f t="shared" ref="H85:H121" si="5">G85-F85</f>
        <v>1635943</v>
      </c>
      <c r="I85" s="233">
        <v>2202764</v>
      </c>
      <c r="J85" s="233"/>
      <c r="R85" s="534"/>
    </row>
    <row r="86" spans="1:18" s="251" customFormat="1" ht="14.65" customHeight="1">
      <c r="A86" s="249">
        <v>44172</v>
      </c>
      <c r="B86" s="249">
        <v>4</v>
      </c>
      <c r="C86" s="249">
        <v>2</v>
      </c>
      <c r="D86" s="249">
        <v>4</v>
      </c>
      <c r="E86" s="250" t="s">
        <v>91</v>
      </c>
      <c r="F86" s="233">
        <v>105000</v>
      </c>
      <c r="G86" s="233">
        <v>523189</v>
      </c>
      <c r="H86" s="233">
        <f t="shared" si="5"/>
        <v>418189</v>
      </c>
      <c r="I86" s="233">
        <v>657474</v>
      </c>
      <c r="J86" s="233"/>
      <c r="O86" s="223"/>
      <c r="Q86" s="223"/>
      <c r="R86" s="534"/>
    </row>
    <row r="87" spans="1:18" s="251" customFormat="1" ht="14.65" customHeight="1">
      <c r="A87" s="249">
        <v>44181</v>
      </c>
      <c r="B87" s="249">
        <v>4</v>
      </c>
      <c r="C87" s="249">
        <v>2</v>
      </c>
      <c r="D87" s="249">
        <v>4</v>
      </c>
      <c r="E87" s="250" t="s">
        <v>1619</v>
      </c>
      <c r="F87" s="478">
        <v>0</v>
      </c>
      <c r="G87" s="233">
        <v>4500</v>
      </c>
      <c r="H87" s="233">
        <f t="shared" si="5"/>
        <v>4500</v>
      </c>
      <c r="I87" s="478">
        <v>0</v>
      </c>
      <c r="J87" s="478"/>
      <c r="O87" s="223"/>
      <c r="Q87" s="223"/>
      <c r="R87" s="534"/>
    </row>
    <row r="88" spans="1:18" s="251" customFormat="1" ht="14.65" customHeight="1">
      <c r="A88" s="249">
        <v>44182</v>
      </c>
      <c r="B88" s="249">
        <v>4</v>
      </c>
      <c r="C88" s="249">
        <v>2</v>
      </c>
      <c r="D88" s="249">
        <v>4</v>
      </c>
      <c r="E88" s="250" t="s">
        <v>1623</v>
      </c>
      <c r="F88" s="478">
        <v>0</v>
      </c>
      <c r="G88" s="233">
        <v>1350</v>
      </c>
      <c r="H88" s="233">
        <f t="shared" si="5"/>
        <v>1350</v>
      </c>
      <c r="I88" s="478">
        <v>0</v>
      </c>
      <c r="J88" s="478"/>
      <c r="O88" s="223"/>
      <c r="Q88" s="223"/>
      <c r="R88" s="534"/>
    </row>
    <row r="89" spans="1:18" s="251" customFormat="1" ht="14.65" customHeight="1">
      <c r="A89" s="249">
        <v>44183</v>
      </c>
      <c r="B89" s="249">
        <v>4</v>
      </c>
      <c r="C89" s="249">
        <v>2</v>
      </c>
      <c r="D89" s="249">
        <v>4</v>
      </c>
      <c r="E89" s="250" t="s">
        <v>1599</v>
      </c>
      <c r="F89" s="478">
        <v>0</v>
      </c>
      <c r="G89" s="233">
        <v>2040224</v>
      </c>
      <c r="H89" s="233">
        <f t="shared" si="5"/>
        <v>2040224</v>
      </c>
      <c r="I89" s="478">
        <v>0</v>
      </c>
      <c r="J89" s="478"/>
      <c r="O89" s="223"/>
      <c r="Q89" s="223"/>
      <c r="R89" s="534"/>
    </row>
    <row r="90" spans="1:18" s="251" customFormat="1" ht="14.65" customHeight="1">
      <c r="A90" s="249">
        <v>44191</v>
      </c>
      <c r="B90" s="249">
        <v>4</v>
      </c>
      <c r="C90" s="249">
        <v>2</v>
      </c>
      <c r="D90" s="249">
        <v>4</v>
      </c>
      <c r="E90" s="250" t="s">
        <v>92</v>
      </c>
      <c r="F90" s="233">
        <v>190229</v>
      </c>
      <c r="G90" s="233">
        <v>196108</v>
      </c>
      <c r="H90" s="233">
        <f>G90-F90</f>
        <v>5879</v>
      </c>
      <c r="I90" s="233">
        <v>146427</v>
      </c>
      <c r="J90" s="233"/>
      <c r="O90" s="223"/>
      <c r="Q90" s="223"/>
      <c r="R90" s="534"/>
    </row>
    <row r="91" spans="1:18" s="251" customFormat="1" ht="14.65" customHeight="1">
      <c r="A91" s="253">
        <v>44211</v>
      </c>
      <c r="B91" s="249">
        <v>4</v>
      </c>
      <c r="C91" s="249">
        <v>2</v>
      </c>
      <c r="D91" s="249">
        <v>4</v>
      </c>
      <c r="E91" s="250" t="s">
        <v>745</v>
      </c>
      <c r="F91" s="233">
        <v>664506</v>
      </c>
      <c r="G91" s="233">
        <v>789600</v>
      </c>
      <c r="H91" s="236">
        <f t="shared" si="5"/>
        <v>125094</v>
      </c>
      <c r="I91" s="233">
        <v>719869</v>
      </c>
      <c r="J91" s="233"/>
      <c r="O91" s="223"/>
      <c r="Q91" s="223"/>
      <c r="R91" s="534"/>
    </row>
    <row r="92" spans="1:18" s="251" customFormat="1" ht="14.65" customHeight="1">
      <c r="A92" s="253">
        <v>44212</v>
      </c>
      <c r="B92" s="249">
        <v>4</v>
      </c>
      <c r="C92" s="249">
        <v>2</v>
      </c>
      <c r="D92" s="249">
        <v>4</v>
      </c>
      <c r="E92" s="254" t="s">
        <v>82</v>
      </c>
      <c r="F92" s="233">
        <v>3000</v>
      </c>
      <c r="G92" s="233">
        <v>7459</v>
      </c>
      <c r="H92" s="233">
        <f t="shared" si="5"/>
        <v>4459</v>
      </c>
      <c r="I92" s="233">
        <v>8214</v>
      </c>
      <c r="J92" s="233"/>
      <c r="O92" s="223"/>
      <c r="Q92" s="223"/>
      <c r="R92" s="534"/>
    </row>
    <row r="93" spans="1:18" s="251" customFormat="1" hidden="1">
      <c r="A93" s="249">
        <v>44901</v>
      </c>
      <c r="B93" s="249">
        <v>4</v>
      </c>
      <c r="C93" s="249">
        <v>2</v>
      </c>
      <c r="D93" s="249">
        <v>4</v>
      </c>
      <c r="E93" s="250" t="s">
        <v>93</v>
      </c>
      <c r="F93" s="478">
        <v>0</v>
      </c>
      <c r="G93" s="478">
        <v>0</v>
      </c>
      <c r="H93" s="233">
        <f t="shared" si="5"/>
        <v>0</v>
      </c>
      <c r="I93" s="478">
        <v>0</v>
      </c>
      <c r="J93" s="478"/>
      <c r="O93" s="223"/>
      <c r="Q93" s="223"/>
      <c r="R93" s="534"/>
    </row>
    <row r="94" spans="1:18" s="251" customFormat="1" ht="12.75" hidden="1" customHeight="1">
      <c r="A94" s="249">
        <v>44902</v>
      </c>
      <c r="B94" s="249">
        <v>4</v>
      </c>
      <c r="C94" s="249">
        <v>2</v>
      </c>
      <c r="D94" s="249">
        <v>4</v>
      </c>
      <c r="E94" s="250" t="s">
        <v>94</v>
      </c>
      <c r="F94" s="478">
        <v>0</v>
      </c>
      <c r="G94" s="478">
        <v>0</v>
      </c>
      <c r="H94" s="239">
        <f t="shared" si="5"/>
        <v>0</v>
      </c>
      <c r="I94" s="478">
        <v>0</v>
      </c>
      <c r="J94" s="478"/>
      <c r="O94" s="223"/>
      <c r="Q94" s="223"/>
      <c r="R94" s="534"/>
    </row>
    <row r="95" spans="1:18" s="251" customFormat="1" ht="14.65" customHeight="1">
      <c r="A95" s="249">
        <v>44904</v>
      </c>
      <c r="B95" s="249">
        <v>4</v>
      </c>
      <c r="C95" s="249">
        <v>2</v>
      </c>
      <c r="D95" s="249">
        <v>4</v>
      </c>
      <c r="E95" s="250" t="s">
        <v>72</v>
      </c>
      <c r="F95" s="233">
        <v>570000</v>
      </c>
      <c r="G95" s="233">
        <v>284302</v>
      </c>
      <c r="H95" s="233">
        <f t="shared" si="5"/>
        <v>-285698</v>
      </c>
      <c r="I95" s="233">
        <v>384449</v>
      </c>
      <c r="J95" s="233"/>
      <c r="O95" s="223"/>
      <c r="Q95" s="223"/>
      <c r="R95" s="534"/>
    </row>
    <row r="96" spans="1:18" s="251" customFormat="1" ht="14.65" customHeight="1">
      <c r="A96" s="249">
        <v>44905</v>
      </c>
      <c r="B96" s="249">
        <v>4</v>
      </c>
      <c r="C96" s="249">
        <v>2</v>
      </c>
      <c r="D96" s="249">
        <v>4</v>
      </c>
      <c r="E96" s="250" t="s">
        <v>580</v>
      </c>
      <c r="F96" s="233">
        <v>90500</v>
      </c>
      <c r="G96" s="233">
        <v>177132</v>
      </c>
      <c r="H96" s="233">
        <f t="shared" si="5"/>
        <v>86632</v>
      </c>
      <c r="I96" s="233">
        <v>139701</v>
      </c>
      <c r="J96" s="233"/>
      <c r="O96" s="223"/>
      <c r="Q96" s="223"/>
      <c r="R96" s="534"/>
    </row>
    <row r="97" spans="1:18" s="251" customFormat="1" ht="14.65" customHeight="1">
      <c r="A97" s="249">
        <v>44908</v>
      </c>
      <c r="B97" s="249">
        <v>4</v>
      </c>
      <c r="C97" s="249">
        <v>2</v>
      </c>
      <c r="D97" s="249">
        <v>4</v>
      </c>
      <c r="E97" s="250" t="s">
        <v>95</v>
      </c>
      <c r="F97" s="233">
        <v>487523</v>
      </c>
      <c r="G97" s="233">
        <v>440739</v>
      </c>
      <c r="H97" s="233">
        <f t="shared" si="5"/>
        <v>-46784</v>
      </c>
      <c r="I97" s="233">
        <v>352826</v>
      </c>
      <c r="J97" s="233"/>
      <c r="O97" s="223"/>
      <c r="Q97" s="223"/>
      <c r="R97" s="534"/>
    </row>
    <row r="98" spans="1:18" s="257" customFormat="1" ht="14.65" customHeight="1">
      <c r="A98" s="255"/>
      <c r="B98" s="255"/>
      <c r="C98" s="255">
        <v>3</v>
      </c>
      <c r="D98" s="255">
        <v>4</v>
      </c>
      <c r="E98" s="256" t="s">
        <v>96</v>
      </c>
      <c r="F98" s="229">
        <f>F99+F149</f>
        <v>70401212</v>
      </c>
      <c r="G98" s="229">
        <f>G99+G149</f>
        <v>83868836</v>
      </c>
      <c r="H98" s="229">
        <f t="shared" si="5"/>
        <v>13467624</v>
      </c>
      <c r="I98" s="229">
        <f>I99+I149</f>
        <v>74776392</v>
      </c>
      <c r="J98" s="229"/>
      <c r="O98" s="223"/>
      <c r="Q98" s="223"/>
      <c r="R98" s="534"/>
    </row>
    <row r="99" spans="1:18" s="257" customFormat="1" ht="14.65" customHeight="1">
      <c r="A99" s="255"/>
      <c r="B99" s="255">
        <v>1</v>
      </c>
      <c r="C99" s="255">
        <v>3</v>
      </c>
      <c r="D99" s="255">
        <v>4</v>
      </c>
      <c r="E99" s="256" t="s">
        <v>97</v>
      </c>
      <c r="F99" s="229">
        <f>SUM(F100:F148)</f>
        <v>69805702</v>
      </c>
      <c r="G99" s="229">
        <f>SUM(G100:G148)</f>
        <v>82801489</v>
      </c>
      <c r="H99" s="229">
        <f>G99-F99</f>
        <v>12995787</v>
      </c>
      <c r="I99" s="229">
        <f>SUM(I100:I148)</f>
        <v>74041839</v>
      </c>
      <c r="J99" s="229"/>
      <c r="O99" s="223"/>
      <c r="Q99" s="223"/>
      <c r="R99" s="534"/>
    </row>
    <row r="100" spans="1:18" s="251" customFormat="1" ht="14.25" hidden="1" customHeight="1">
      <c r="A100" s="249">
        <v>40132</v>
      </c>
      <c r="B100" s="249">
        <v>1</v>
      </c>
      <c r="C100" s="249">
        <v>3</v>
      </c>
      <c r="D100" s="249">
        <v>4</v>
      </c>
      <c r="E100" s="250" t="s">
        <v>140</v>
      </c>
      <c r="F100" s="531">
        <v>0</v>
      </c>
      <c r="G100" s="236"/>
      <c r="H100" s="236">
        <f t="shared" si="5"/>
        <v>0</v>
      </c>
      <c r="I100" s="236"/>
      <c r="J100" s="236"/>
      <c r="O100" s="223"/>
      <c r="Q100" s="223"/>
      <c r="R100" s="534"/>
    </row>
    <row r="101" spans="1:18" s="251" customFormat="1" hidden="1">
      <c r="A101" s="249">
        <v>40135</v>
      </c>
      <c r="B101" s="249">
        <v>1</v>
      </c>
      <c r="C101" s="249">
        <v>3</v>
      </c>
      <c r="D101" s="249">
        <v>4</v>
      </c>
      <c r="E101" s="250" t="s">
        <v>143</v>
      </c>
      <c r="F101" s="531">
        <v>0</v>
      </c>
      <c r="G101" s="478">
        <v>0</v>
      </c>
      <c r="H101" s="233">
        <f t="shared" si="5"/>
        <v>0</v>
      </c>
      <c r="I101" s="478">
        <v>0</v>
      </c>
      <c r="J101" s="478"/>
      <c r="O101" s="223"/>
      <c r="Q101" s="223"/>
      <c r="R101" s="534"/>
    </row>
    <row r="102" spans="1:18" s="251" customFormat="1" ht="14.65" customHeight="1">
      <c r="A102" s="249">
        <v>40136</v>
      </c>
      <c r="B102" s="249">
        <v>1</v>
      </c>
      <c r="C102" s="249">
        <v>3</v>
      </c>
      <c r="D102" s="249">
        <v>4</v>
      </c>
      <c r="E102" s="250" t="s">
        <v>191</v>
      </c>
      <c r="F102" s="478">
        <v>0</v>
      </c>
      <c r="G102" s="233">
        <v>6750</v>
      </c>
      <c r="H102" s="236">
        <f t="shared" si="5"/>
        <v>6750</v>
      </c>
      <c r="I102" s="480">
        <v>0</v>
      </c>
      <c r="J102" s="480"/>
      <c r="O102" s="223"/>
      <c r="Q102" s="223"/>
      <c r="R102" s="534"/>
    </row>
    <row r="103" spans="1:18" s="251" customFormat="1" ht="14.65" customHeight="1">
      <c r="A103" s="249">
        <v>41011</v>
      </c>
      <c r="B103" s="249">
        <v>1</v>
      </c>
      <c r="C103" s="249">
        <v>3</v>
      </c>
      <c r="D103" s="249">
        <v>4</v>
      </c>
      <c r="E103" s="250" t="s">
        <v>98</v>
      </c>
      <c r="F103" s="233">
        <v>500000</v>
      </c>
      <c r="G103" s="233">
        <v>384630</v>
      </c>
      <c r="H103" s="236">
        <f t="shared" si="5"/>
        <v>-115370</v>
      </c>
      <c r="I103" s="233">
        <v>418152</v>
      </c>
      <c r="J103" s="233"/>
      <c r="O103" s="223"/>
      <c r="Q103" s="223"/>
      <c r="R103" s="534"/>
    </row>
    <row r="104" spans="1:18" s="251" customFormat="1" ht="14.65" customHeight="1">
      <c r="A104" s="249">
        <v>41012</v>
      </c>
      <c r="B104" s="249">
        <v>1</v>
      </c>
      <c r="C104" s="249">
        <v>3</v>
      </c>
      <c r="D104" s="249">
        <v>4</v>
      </c>
      <c r="E104" s="250" t="s">
        <v>100</v>
      </c>
      <c r="F104" s="233">
        <v>28800000</v>
      </c>
      <c r="G104" s="233">
        <v>37094231</v>
      </c>
      <c r="H104" s="236">
        <f t="shared" si="5"/>
        <v>8294231</v>
      </c>
      <c r="I104" s="233">
        <v>28482392</v>
      </c>
      <c r="J104" s="233"/>
      <c r="O104" s="223"/>
      <c r="Q104" s="223"/>
      <c r="R104" s="534"/>
    </row>
    <row r="105" spans="1:18" s="251" customFormat="1" ht="14.65" customHeight="1">
      <c r="A105" s="249">
        <v>41013</v>
      </c>
      <c r="B105" s="249">
        <v>1</v>
      </c>
      <c r="C105" s="249">
        <v>3</v>
      </c>
      <c r="D105" s="249">
        <v>4</v>
      </c>
      <c r="E105" s="250" t="s">
        <v>747</v>
      </c>
      <c r="F105" s="233">
        <v>1500000</v>
      </c>
      <c r="G105" s="233">
        <v>2633573</v>
      </c>
      <c r="H105" s="233">
        <f t="shared" si="5"/>
        <v>1133573</v>
      </c>
      <c r="I105" s="233">
        <v>1498793</v>
      </c>
      <c r="J105" s="233"/>
      <c r="O105" s="223"/>
      <c r="Q105" s="223"/>
      <c r="R105" s="534"/>
    </row>
    <row r="106" spans="1:18" s="251" customFormat="1" ht="14.65" customHeight="1">
      <c r="A106" s="249">
        <v>41014</v>
      </c>
      <c r="B106" s="249">
        <v>1</v>
      </c>
      <c r="C106" s="249">
        <v>3</v>
      </c>
      <c r="D106" s="249">
        <v>4</v>
      </c>
      <c r="E106" s="250" t="s">
        <v>102</v>
      </c>
      <c r="F106" s="233">
        <v>14000</v>
      </c>
      <c r="G106" s="233">
        <v>10965</v>
      </c>
      <c r="H106" s="233">
        <f t="shared" si="5"/>
        <v>-3035</v>
      </c>
      <c r="I106" s="233">
        <v>481754</v>
      </c>
      <c r="J106" s="233"/>
      <c r="O106" s="223"/>
      <c r="Q106" s="223"/>
      <c r="R106" s="534"/>
    </row>
    <row r="107" spans="1:18" s="251" customFormat="1" ht="14.65" customHeight="1">
      <c r="A107" s="249">
        <v>41015</v>
      </c>
      <c r="B107" s="249">
        <v>1</v>
      </c>
      <c r="C107" s="249">
        <v>3</v>
      </c>
      <c r="D107" s="249">
        <v>4</v>
      </c>
      <c r="E107" s="250" t="s">
        <v>1647</v>
      </c>
      <c r="F107" s="233">
        <v>5000</v>
      </c>
      <c r="G107" s="478">
        <v>0</v>
      </c>
      <c r="H107" s="233">
        <f t="shared" si="5"/>
        <v>-5000</v>
      </c>
      <c r="I107" s="478">
        <v>0</v>
      </c>
      <c r="J107" s="478"/>
      <c r="O107" s="223"/>
      <c r="Q107" s="223"/>
      <c r="R107" s="534"/>
    </row>
    <row r="108" spans="1:18" s="251" customFormat="1" ht="14.65" customHeight="1">
      <c r="A108" s="249">
        <v>41016</v>
      </c>
      <c r="B108" s="249">
        <v>1</v>
      </c>
      <c r="C108" s="249">
        <v>3</v>
      </c>
      <c r="D108" s="249">
        <v>4</v>
      </c>
      <c r="E108" s="250" t="s">
        <v>101</v>
      </c>
      <c r="F108" s="233">
        <v>10000</v>
      </c>
      <c r="G108" s="478">
        <v>0</v>
      </c>
      <c r="H108" s="233">
        <f t="shared" si="5"/>
        <v>-10000</v>
      </c>
      <c r="I108" s="478">
        <v>0</v>
      </c>
      <c r="J108" s="478"/>
      <c r="O108" s="223"/>
      <c r="Q108" s="223"/>
      <c r="R108" s="534"/>
    </row>
    <row r="109" spans="1:18" s="251" customFormat="1" ht="14.65" customHeight="1">
      <c r="A109" s="249">
        <v>41017</v>
      </c>
      <c r="B109" s="249">
        <v>1</v>
      </c>
      <c r="C109" s="249">
        <v>3</v>
      </c>
      <c r="D109" s="249">
        <v>4</v>
      </c>
      <c r="E109" s="250" t="s">
        <v>99</v>
      </c>
      <c r="F109" s="233">
        <v>1100000</v>
      </c>
      <c r="G109" s="233">
        <v>1059605</v>
      </c>
      <c r="H109" s="233">
        <f t="shared" si="5"/>
        <v>-40395</v>
      </c>
      <c r="I109" s="233">
        <v>1408321</v>
      </c>
      <c r="J109" s="233"/>
      <c r="O109" s="223"/>
      <c r="Q109" s="223"/>
      <c r="R109" s="534"/>
    </row>
    <row r="110" spans="1:18" s="251" customFormat="1" ht="14.65" customHeight="1">
      <c r="A110" s="249">
        <v>41018</v>
      </c>
      <c r="B110" s="249">
        <v>1</v>
      </c>
      <c r="C110" s="249">
        <v>3</v>
      </c>
      <c r="D110" s="249">
        <v>4</v>
      </c>
      <c r="E110" s="250" t="s">
        <v>103</v>
      </c>
      <c r="F110" s="233">
        <v>135000</v>
      </c>
      <c r="G110" s="233">
        <v>97715</v>
      </c>
      <c r="H110" s="233">
        <f t="shared" si="5"/>
        <v>-37285</v>
      </c>
      <c r="I110" s="233">
        <v>112715</v>
      </c>
      <c r="J110" s="233"/>
      <c r="O110" s="223"/>
      <c r="Q110" s="223"/>
      <c r="R110" s="534"/>
    </row>
    <row r="111" spans="1:18" s="251" customFormat="1" ht="14.65" customHeight="1">
      <c r="A111" s="249">
        <v>41019</v>
      </c>
      <c r="B111" s="249">
        <v>1</v>
      </c>
      <c r="C111" s="249">
        <v>3</v>
      </c>
      <c r="D111" s="249">
        <v>4</v>
      </c>
      <c r="E111" s="250" t="s">
        <v>1648</v>
      </c>
      <c r="F111" s="233">
        <v>270000</v>
      </c>
      <c r="G111" s="478">
        <v>0</v>
      </c>
      <c r="H111" s="235">
        <f t="shared" si="5"/>
        <v>-270000</v>
      </c>
      <c r="I111" s="233">
        <v>290000</v>
      </c>
      <c r="J111" s="233"/>
      <c r="O111" s="223"/>
      <c r="Q111" s="223"/>
      <c r="R111" s="534"/>
    </row>
    <row r="112" spans="1:18" s="251" customFormat="1" ht="14.65" customHeight="1">
      <c r="A112" s="249">
        <v>41020</v>
      </c>
      <c r="B112" s="249">
        <v>1</v>
      </c>
      <c r="C112" s="249">
        <v>3</v>
      </c>
      <c r="D112" s="249">
        <v>4</v>
      </c>
      <c r="E112" s="250" t="s">
        <v>581</v>
      </c>
      <c r="F112" s="233">
        <v>450000</v>
      </c>
      <c r="G112" s="233">
        <v>441680</v>
      </c>
      <c r="H112" s="233">
        <f t="shared" si="5"/>
        <v>-8320</v>
      </c>
      <c r="I112" s="233">
        <v>502674</v>
      </c>
      <c r="J112" s="233"/>
      <c r="O112" s="223"/>
      <c r="Q112" s="223"/>
      <c r="R112" s="534"/>
    </row>
    <row r="113" spans="1:18" s="251" customFormat="1" ht="14.25" hidden="1" customHeight="1">
      <c r="A113" s="249">
        <v>41021</v>
      </c>
      <c r="B113" s="249">
        <v>1</v>
      </c>
      <c r="C113" s="249">
        <v>3</v>
      </c>
      <c r="D113" s="249">
        <v>4</v>
      </c>
      <c r="E113" s="250" t="s">
        <v>106</v>
      </c>
      <c r="F113" s="478">
        <v>0</v>
      </c>
      <c r="G113" s="478">
        <v>0</v>
      </c>
      <c r="H113" s="233">
        <f t="shared" si="5"/>
        <v>0</v>
      </c>
      <c r="I113" s="478">
        <v>0</v>
      </c>
      <c r="J113" s="478"/>
      <c r="O113" s="223"/>
      <c r="Q113" s="223"/>
      <c r="R113" s="534"/>
    </row>
    <row r="114" spans="1:18" s="251" customFormat="1" ht="14.65" customHeight="1">
      <c r="A114" s="249">
        <v>41023</v>
      </c>
      <c r="B114" s="249">
        <v>1</v>
      </c>
      <c r="C114" s="249">
        <v>3</v>
      </c>
      <c r="D114" s="249">
        <v>4</v>
      </c>
      <c r="E114" s="250" t="s">
        <v>298</v>
      </c>
      <c r="F114" s="233">
        <v>40000</v>
      </c>
      <c r="G114" s="233">
        <v>95161</v>
      </c>
      <c r="H114" s="233">
        <f t="shared" si="5"/>
        <v>55161</v>
      </c>
      <c r="I114" s="233">
        <v>66425</v>
      </c>
      <c r="J114" s="233"/>
      <c r="O114" s="223"/>
      <c r="Q114" s="223"/>
      <c r="R114" s="534"/>
    </row>
    <row r="115" spans="1:18" s="251" customFormat="1" ht="14.65" customHeight="1">
      <c r="A115" s="249">
        <v>41024</v>
      </c>
      <c r="B115" s="249">
        <v>1</v>
      </c>
      <c r="C115" s="249">
        <v>3</v>
      </c>
      <c r="D115" s="249">
        <v>4</v>
      </c>
      <c r="E115" s="250" t="s">
        <v>299</v>
      </c>
      <c r="F115" s="233">
        <v>95000</v>
      </c>
      <c r="G115" s="233">
        <v>169619</v>
      </c>
      <c r="H115" s="233">
        <f t="shared" si="5"/>
        <v>74619</v>
      </c>
      <c r="I115" s="233">
        <v>266355</v>
      </c>
      <c r="J115" s="233"/>
      <c r="O115" s="223"/>
      <c r="Q115" s="223"/>
      <c r="R115" s="534"/>
    </row>
    <row r="116" spans="1:18" s="251" customFormat="1" ht="14.65" customHeight="1">
      <c r="A116" s="249">
        <v>41025</v>
      </c>
      <c r="B116" s="249">
        <v>1</v>
      </c>
      <c r="C116" s="249">
        <v>3</v>
      </c>
      <c r="D116" s="249">
        <v>4</v>
      </c>
      <c r="E116" s="250" t="s">
        <v>300</v>
      </c>
      <c r="F116" s="233">
        <v>150000</v>
      </c>
      <c r="G116" s="233">
        <v>213374</v>
      </c>
      <c r="H116" s="233">
        <f t="shared" si="5"/>
        <v>63374</v>
      </c>
      <c r="I116" s="233">
        <v>209750</v>
      </c>
      <c r="J116" s="233"/>
      <c r="O116" s="223"/>
      <c r="Q116" s="223"/>
      <c r="R116" s="534"/>
    </row>
    <row r="117" spans="1:18" s="251" customFormat="1" ht="14.65" customHeight="1">
      <c r="A117" s="249">
        <v>41026</v>
      </c>
      <c r="B117" s="249">
        <v>1</v>
      </c>
      <c r="C117" s="249">
        <v>3</v>
      </c>
      <c r="D117" s="249">
        <v>4</v>
      </c>
      <c r="E117" s="250" t="s">
        <v>301</v>
      </c>
      <c r="F117" s="233">
        <v>155000</v>
      </c>
      <c r="G117" s="233">
        <v>220067</v>
      </c>
      <c r="H117" s="233">
        <f t="shared" si="5"/>
        <v>65067</v>
      </c>
      <c r="I117" s="233">
        <v>189687</v>
      </c>
      <c r="J117" s="233"/>
      <c r="O117" s="223"/>
      <c r="Q117" s="223"/>
      <c r="R117" s="534"/>
    </row>
    <row r="118" spans="1:18" s="251" customFormat="1" ht="27" customHeight="1">
      <c r="A118" s="249">
        <v>41027</v>
      </c>
      <c r="B118" s="249">
        <v>1</v>
      </c>
      <c r="C118" s="249">
        <v>3</v>
      </c>
      <c r="D118" s="249">
        <v>4</v>
      </c>
      <c r="E118" s="619" t="s">
        <v>1684</v>
      </c>
      <c r="F118" s="233">
        <v>54381</v>
      </c>
      <c r="G118" s="478">
        <v>0</v>
      </c>
      <c r="H118" s="233">
        <f t="shared" si="5"/>
        <v>-54381</v>
      </c>
      <c r="I118" s="478">
        <v>0</v>
      </c>
      <c r="J118" s="478"/>
      <c r="O118" s="223"/>
      <c r="Q118" s="223"/>
      <c r="R118" s="534"/>
    </row>
    <row r="119" spans="1:18" s="251" customFormat="1" ht="25.5">
      <c r="A119" s="249">
        <v>41029</v>
      </c>
      <c r="B119" s="249">
        <v>1</v>
      </c>
      <c r="C119" s="249">
        <v>3</v>
      </c>
      <c r="D119" s="249">
        <v>4</v>
      </c>
      <c r="E119" s="619" t="s">
        <v>1685</v>
      </c>
      <c r="F119" s="233">
        <v>580060</v>
      </c>
      <c r="G119" s="478">
        <v>0</v>
      </c>
      <c r="H119" s="233">
        <f t="shared" si="5"/>
        <v>-580060</v>
      </c>
      <c r="I119" s="620">
        <v>0</v>
      </c>
      <c r="J119" s="620"/>
      <c r="O119" s="223"/>
      <c r="Q119" s="223"/>
      <c r="R119" s="534"/>
    </row>
    <row r="120" spans="1:18" s="251" customFormat="1" ht="14.65" customHeight="1">
      <c r="A120" s="249">
        <v>41031</v>
      </c>
      <c r="B120" s="249">
        <v>1</v>
      </c>
      <c r="C120" s="249">
        <v>3</v>
      </c>
      <c r="D120" s="249">
        <v>4</v>
      </c>
      <c r="E120" s="250" t="s">
        <v>107</v>
      </c>
      <c r="F120" s="233">
        <v>700000</v>
      </c>
      <c r="G120" s="233">
        <v>770550</v>
      </c>
      <c r="H120" s="233">
        <f t="shared" si="5"/>
        <v>70550</v>
      </c>
      <c r="I120" s="233">
        <v>837373</v>
      </c>
      <c r="J120" s="233"/>
      <c r="O120" s="223"/>
      <c r="Q120" s="223"/>
      <c r="R120" s="534"/>
    </row>
    <row r="121" spans="1:18" s="251" customFormat="1" ht="14.65" customHeight="1">
      <c r="A121" s="249">
        <v>41032</v>
      </c>
      <c r="B121" s="249">
        <v>1</v>
      </c>
      <c r="C121" s="249">
        <v>3</v>
      </c>
      <c r="D121" s="249">
        <v>4</v>
      </c>
      <c r="E121" s="250" t="s">
        <v>108</v>
      </c>
      <c r="F121" s="233">
        <v>400000</v>
      </c>
      <c r="G121" s="233">
        <v>529688</v>
      </c>
      <c r="H121" s="233">
        <f t="shared" si="5"/>
        <v>129688</v>
      </c>
      <c r="I121" s="233">
        <v>525848</v>
      </c>
      <c r="J121" s="233"/>
      <c r="O121" s="223"/>
      <c r="Q121" s="223"/>
      <c r="R121" s="534"/>
    </row>
    <row r="122" spans="1:18" s="251" customFormat="1" ht="14.65" customHeight="1">
      <c r="A122" s="249">
        <v>41033</v>
      </c>
      <c r="B122" s="249">
        <v>1</v>
      </c>
      <c r="C122" s="249">
        <v>3</v>
      </c>
      <c r="D122" s="249">
        <v>4</v>
      </c>
      <c r="E122" s="250" t="s">
        <v>109</v>
      </c>
      <c r="F122" s="233">
        <v>300000</v>
      </c>
      <c r="G122" s="233">
        <v>491532</v>
      </c>
      <c r="H122" s="233">
        <f t="shared" ref="H122:H138" si="6">G122-F122</f>
        <v>191532</v>
      </c>
      <c r="I122" s="233">
        <v>499831</v>
      </c>
      <c r="J122" s="233"/>
      <c r="O122" s="223"/>
      <c r="Q122" s="223"/>
      <c r="R122" s="534"/>
    </row>
    <row r="123" spans="1:18" s="251" customFormat="1" ht="14.65" customHeight="1">
      <c r="A123" s="249">
        <v>41034</v>
      </c>
      <c r="B123" s="249">
        <v>1</v>
      </c>
      <c r="C123" s="249">
        <v>3</v>
      </c>
      <c r="D123" s="249">
        <v>4</v>
      </c>
      <c r="E123" s="250" t="s">
        <v>110</v>
      </c>
      <c r="F123" s="233">
        <v>700000</v>
      </c>
      <c r="G123" s="233">
        <v>721754</v>
      </c>
      <c r="H123" s="233">
        <f t="shared" si="6"/>
        <v>21754</v>
      </c>
      <c r="I123" s="233">
        <v>803426</v>
      </c>
      <c r="J123" s="233"/>
      <c r="O123" s="223"/>
      <c r="Q123" s="223"/>
      <c r="R123" s="534"/>
    </row>
    <row r="124" spans="1:18" s="251" customFormat="1" ht="14.65" customHeight="1">
      <c r="A124" s="249">
        <v>41035</v>
      </c>
      <c r="B124" s="249">
        <v>1</v>
      </c>
      <c r="C124" s="249">
        <v>3</v>
      </c>
      <c r="D124" s="249">
        <v>4</v>
      </c>
      <c r="E124" s="250" t="s">
        <v>111</v>
      </c>
      <c r="F124" s="233">
        <v>2000000</v>
      </c>
      <c r="G124" s="233">
        <v>2175936</v>
      </c>
      <c r="H124" s="233">
        <f t="shared" si="6"/>
        <v>175936</v>
      </c>
      <c r="I124" s="233">
        <v>2553570</v>
      </c>
      <c r="J124" s="233"/>
      <c r="O124" s="223"/>
      <c r="Q124" s="223"/>
      <c r="R124" s="534"/>
    </row>
    <row r="125" spans="1:18" s="251" customFormat="1" ht="14.65" customHeight="1">
      <c r="A125" s="249">
        <v>41051</v>
      </c>
      <c r="B125" s="249">
        <v>1</v>
      </c>
      <c r="C125" s="249">
        <v>3</v>
      </c>
      <c r="D125" s="249">
        <v>4</v>
      </c>
      <c r="E125" s="250" t="s">
        <v>112</v>
      </c>
      <c r="F125" s="233">
        <v>4600000</v>
      </c>
      <c r="G125" s="233">
        <v>5472669</v>
      </c>
      <c r="H125" s="233">
        <f t="shared" si="6"/>
        <v>872669</v>
      </c>
      <c r="I125" s="233">
        <v>5879788</v>
      </c>
      <c r="J125" s="233"/>
      <c r="O125" s="223"/>
      <c r="Q125" s="223"/>
      <c r="R125" s="534"/>
    </row>
    <row r="126" spans="1:18" s="251" customFormat="1" ht="14.65" customHeight="1">
      <c r="A126" s="249">
        <v>41052</v>
      </c>
      <c r="B126" s="249">
        <v>1</v>
      </c>
      <c r="C126" s="249">
        <v>3</v>
      </c>
      <c r="D126" s="249">
        <v>4</v>
      </c>
      <c r="E126" s="250" t="s">
        <v>113</v>
      </c>
      <c r="F126" s="233">
        <v>1027000</v>
      </c>
      <c r="G126" s="233">
        <v>939986</v>
      </c>
      <c r="H126" s="233">
        <f t="shared" si="6"/>
        <v>-87014</v>
      </c>
      <c r="I126" s="233">
        <v>1344866</v>
      </c>
      <c r="J126" s="233"/>
      <c r="O126" s="223"/>
      <c r="Q126" s="223"/>
      <c r="R126" s="534"/>
    </row>
    <row r="127" spans="1:18" s="251" customFormat="1" ht="14.65" customHeight="1">
      <c r="A127" s="249">
        <v>41053</v>
      </c>
      <c r="B127" s="249">
        <v>1</v>
      </c>
      <c r="C127" s="249">
        <v>3</v>
      </c>
      <c r="D127" s="249">
        <v>4</v>
      </c>
      <c r="E127" s="254" t="s">
        <v>114</v>
      </c>
      <c r="F127" s="233">
        <v>1000000</v>
      </c>
      <c r="G127" s="233">
        <v>920649</v>
      </c>
      <c r="H127" s="233">
        <f t="shared" si="6"/>
        <v>-79351</v>
      </c>
      <c r="I127" s="233">
        <v>1278081</v>
      </c>
      <c r="J127" s="233"/>
      <c r="O127" s="223"/>
      <c r="Q127" s="223"/>
      <c r="R127" s="534"/>
    </row>
    <row r="128" spans="1:18" s="251" customFormat="1" ht="14.65" customHeight="1">
      <c r="A128" s="249">
        <v>41054</v>
      </c>
      <c r="B128" s="249">
        <v>1</v>
      </c>
      <c r="C128" s="249">
        <v>3</v>
      </c>
      <c r="D128" s="249">
        <v>4</v>
      </c>
      <c r="E128" s="250" t="s">
        <v>115</v>
      </c>
      <c r="F128" s="478">
        <v>0</v>
      </c>
      <c r="G128" s="233">
        <v>766</v>
      </c>
      <c r="H128" s="233">
        <f t="shared" si="6"/>
        <v>766</v>
      </c>
      <c r="I128" s="478">
        <v>0</v>
      </c>
      <c r="J128" s="478"/>
      <c r="O128" s="223"/>
      <c r="Q128" s="223"/>
      <c r="R128" s="534"/>
    </row>
    <row r="129" spans="1:18" s="251" customFormat="1" ht="14.65" customHeight="1">
      <c r="A129" s="249">
        <v>41055</v>
      </c>
      <c r="B129" s="249">
        <v>1</v>
      </c>
      <c r="C129" s="249">
        <v>3</v>
      </c>
      <c r="D129" s="249">
        <v>4</v>
      </c>
      <c r="E129" s="250" t="s">
        <v>116</v>
      </c>
      <c r="F129" s="233">
        <v>55000</v>
      </c>
      <c r="G129" s="233">
        <v>51546</v>
      </c>
      <c r="H129" s="233">
        <f t="shared" si="6"/>
        <v>-3454</v>
      </c>
      <c r="I129" s="233">
        <v>56361</v>
      </c>
      <c r="J129" s="233"/>
      <c r="O129" s="223"/>
      <c r="Q129" s="223"/>
      <c r="R129" s="534"/>
    </row>
    <row r="130" spans="1:18" s="251" customFormat="1" ht="12.75" hidden="1" customHeight="1">
      <c r="A130" s="249">
        <v>41056</v>
      </c>
      <c r="B130" s="249">
        <v>1</v>
      </c>
      <c r="C130" s="249">
        <v>3</v>
      </c>
      <c r="D130" s="249">
        <v>4</v>
      </c>
      <c r="E130" s="250" t="s">
        <v>117</v>
      </c>
      <c r="F130" s="478">
        <v>0</v>
      </c>
      <c r="G130" s="478">
        <v>0</v>
      </c>
      <c r="H130" s="185"/>
      <c r="I130" s="478">
        <v>0</v>
      </c>
      <c r="J130" s="478"/>
      <c r="O130" s="223"/>
      <c r="Q130" s="223"/>
      <c r="R130" s="534"/>
    </row>
    <row r="131" spans="1:18" s="251" customFormat="1" ht="14.65" customHeight="1">
      <c r="A131" s="249">
        <v>41071</v>
      </c>
      <c r="B131" s="249">
        <v>1</v>
      </c>
      <c r="C131" s="249">
        <v>3</v>
      </c>
      <c r="D131" s="249">
        <v>4</v>
      </c>
      <c r="E131" s="250" t="s">
        <v>118</v>
      </c>
      <c r="F131" s="233">
        <v>1100000</v>
      </c>
      <c r="G131" s="233">
        <v>912622</v>
      </c>
      <c r="H131" s="233">
        <f t="shared" si="6"/>
        <v>-187378</v>
      </c>
      <c r="I131" s="233">
        <v>1413901</v>
      </c>
      <c r="J131" s="233"/>
      <c r="O131" s="223"/>
      <c r="Q131" s="223"/>
      <c r="R131" s="534"/>
    </row>
    <row r="132" spans="1:18" s="251" customFormat="1" ht="14.65" customHeight="1">
      <c r="A132" s="249">
        <v>41072</v>
      </c>
      <c r="B132" s="249">
        <v>1</v>
      </c>
      <c r="C132" s="249">
        <v>3</v>
      </c>
      <c r="D132" s="249">
        <v>4</v>
      </c>
      <c r="E132" s="250" t="s">
        <v>119</v>
      </c>
      <c r="F132" s="478">
        <v>0</v>
      </c>
      <c r="G132" s="478">
        <v>0</v>
      </c>
      <c r="H132" s="478">
        <f t="shared" si="6"/>
        <v>0</v>
      </c>
      <c r="I132" s="233">
        <v>175</v>
      </c>
      <c r="J132" s="233"/>
      <c r="O132" s="223"/>
      <c r="Q132" s="223"/>
      <c r="R132" s="534"/>
    </row>
    <row r="133" spans="1:18" s="251" customFormat="1" ht="14.65" customHeight="1">
      <c r="A133" s="249">
        <v>41073</v>
      </c>
      <c r="B133" s="249">
        <v>1</v>
      </c>
      <c r="C133" s="249">
        <v>3</v>
      </c>
      <c r="D133" s="249">
        <v>4</v>
      </c>
      <c r="E133" s="250" t="s">
        <v>746</v>
      </c>
      <c r="F133" s="233">
        <v>16250300</v>
      </c>
      <c r="G133" s="233">
        <v>18226665</v>
      </c>
      <c r="H133" s="233">
        <f t="shared" si="6"/>
        <v>1976365</v>
      </c>
      <c r="I133" s="233">
        <v>16521634</v>
      </c>
      <c r="J133" s="233"/>
      <c r="O133" s="223"/>
      <c r="Q133" s="223"/>
      <c r="R133" s="534"/>
    </row>
    <row r="134" spans="1:18" s="251" customFormat="1" ht="14.65" customHeight="1">
      <c r="A134" s="249">
        <v>41091</v>
      </c>
      <c r="B134" s="249">
        <v>1</v>
      </c>
      <c r="C134" s="249">
        <v>3</v>
      </c>
      <c r="D134" s="249">
        <v>4</v>
      </c>
      <c r="E134" s="250" t="s">
        <v>120</v>
      </c>
      <c r="F134" s="478">
        <v>0</v>
      </c>
      <c r="G134" s="233">
        <v>52101</v>
      </c>
      <c r="H134" s="233">
        <f t="shared" si="6"/>
        <v>52101</v>
      </c>
      <c r="I134" s="233">
        <v>51973</v>
      </c>
      <c r="J134" s="233"/>
      <c r="O134" s="223"/>
      <c r="Q134" s="223"/>
      <c r="R134" s="534"/>
    </row>
    <row r="135" spans="1:18" s="251" customFormat="1" ht="14.65" customHeight="1">
      <c r="A135" s="249">
        <v>41111</v>
      </c>
      <c r="B135" s="249">
        <v>1</v>
      </c>
      <c r="C135" s="249">
        <v>3</v>
      </c>
      <c r="D135" s="249">
        <v>4</v>
      </c>
      <c r="E135" s="250" t="s">
        <v>121</v>
      </c>
      <c r="F135" s="233">
        <v>114000</v>
      </c>
      <c r="G135" s="233">
        <v>182165</v>
      </c>
      <c r="H135" s="233">
        <f t="shared" si="6"/>
        <v>68165</v>
      </c>
      <c r="I135" s="233">
        <v>179791</v>
      </c>
      <c r="J135" s="233"/>
      <c r="O135" s="223"/>
      <c r="Q135" s="223"/>
      <c r="R135" s="534"/>
    </row>
    <row r="136" spans="1:18" s="251" customFormat="1" ht="14.65" customHeight="1">
      <c r="A136" s="249">
        <v>41112</v>
      </c>
      <c r="B136" s="249">
        <v>1</v>
      </c>
      <c r="C136" s="249">
        <v>3</v>
      </c>
      <c r="D136" s="249">
        <v>4</v>
      </c>
      <c r="E136" s="250" t="s">
        <v>122</v>
      </c>
      <c r="F136" s="233">
        <v>1081000</v>
      </c>
      <c r="G136" s="233">
        <v>1412954</v>
      </c>
      <c r="H136" s="233">
        <f t="shared" si="6"/>
        <v>331954</v>
      </c>
      <c r="I136" s="233">
        <v>1216415</v>
      </c>
      <c r="J136" s="233"/>
      <c r="O136" s="223"/>
      <c r="Q136" s="223"/>
      <c r="R136" s="534"/>
    </row>
    <row r="137" spans="1:18" s="251" customFormat="1" ht="14.65" customHeight="1">
      <c r="A137" s="249">
        <v>41151</v>
      </c>
      <c r="B137" s="249">
        <v>1</v>
      </c>
      <c r="C137" s="249">
        <v>3</v>
      </c>
      <c r="D137" s="249">
        <v>4</v>
      </c>
      <c r="E137" s="250" t="s">
        <v>124</v>
      </c>
      <c r="F137" s="233">
        <v>856761</v>
      </c>
      <c r="G137" s="233">
        <v>997655</v>
      </c>
      <c r="H137" s="233">
        <f t="shared" si="6"/>
        <v>140894</v>
      </c>
      <c r="I137" s="233">
        <v>1155858</v>
      </c>
      <c r="J137" s="233"/>
      <c r="O137" s="223"/>
      <c r="Q137" s="223"/>
      <c r="R137" s="534"/>
    </row>
    <row r="138" spans="1:18" s="251" customFormat="1" ht="14.65" customHeight="1">
      <c r="A138" s="249">
        <v>41171</v>
      </c>
      <c r="B138" s="249">
        <v>1</v>
      </c>
      <c r="C138" s="249">
        <v>3</v>
      </c>
      <c r="D138" s="249">
        <v>4</v>
      </c>
      <c r="E138" s="250" t="s">
        <v>127</v>
      </c>
      <c r="F138" s="233">
        <v>4000000</v>
      </c>
      <c r="G138" s="233">
        <v>4004780</v>
      </c>
      <c r="H138" s="233">
        <f t="shared" si="6"/>
        <v>4780</v>
      </c>
      <c r="I138" s="233">
        <v>3639729</v>
      </c>
      <c r="J138" s="233"/>
      <c r="O138" s="223"/>
      <c r="Q138" s="223"/>
      <c r="R138" s="534"/>
    </row>
    <row r="139" spans="1:18" s="251" customFormat="1" ht="11.25" hidden="1" customHeight="1">
      <c r="A139" s="249">
        <v>41191</v>
      </c>
      <c r="B139" s="249">
        <v>1</v>
      </c>
      <c r="C139" s="249">
        <v>3</v>
      </c>
      <c r="D139" s="249">
        <v>4</v>
      </c>
      <c r="E139" s="250" t="s">
        <v>131</v>
      </c>
      <c r="F139" s="478">
        <v>0</v>
      </c>
      <c r="G139" s="478">
        <v>0</v>
      </c>
      <c r="H139" s="480">
        <v>0</v>
      </c>
      <c r="I139" s="478">
        <v>0</v>
      </c>
      <c r="J139" s="478"/>
      <c r="O139" s="223"/>
      <c r="Q139" s="223"/>
      <c r="R139" s="534"/>
    </row>
    <row r="140" spans="1:18" s="251" customFormat="1" ht="14.65" customHeight="1">
      <c r="A140" s="249">
        <v>41212</v>
      </c>
      <c r="B140" s="249">
        <v>1</v>
      </c>
      <c r="C140" s="249">
        <v>3</v>
      </c>
      <c r="D140" s="249">
        <v>4</v>
      </c>
      <c r="E140" s="250" t="s">
        <v>123</v>
      </c>
      <c r="F140" s="233">
        <v>745000</v>
      </c>
      <c r="G140" s="233">
        <v>569224</v>
      </c>
      <c r="H140" s="233">
        <f>G140-F140</f>
        <v>-175776</v>
      </c>
      <c r="I140" s="233">
        <v>466645</v>
      </c>
      <c r="J140" s="233"/>
      <c r="O140" s="223"/>
      <c r="Q140" s="223"/>
      <c r="R140" s="534"/>
    </row>
    <row r="141" spans="1:18" s="251" customFormat="1" ht="14.65" customHeight="1">
      <c r="A141" s="249">
        <v>41231</v>
      </c>
      <c r="B141" s="249">
        <v>1</v>
      </c>
      <c r="C141" s="249">
        <v>3</v>
      </c>
      <c r="D141" s="249">
        <v>4</v>
      </c>
      <c r="E141" s="250" t="s">
        <v>128</v>
      </c>
      <c r="F141" s="233">
        <v>10200</v>
      </c>
      <c r="G141" s="478">
        <v>0</v>
      </c>
      <c r="H141" s="233">
        <f t="shared" ref="H141:H180" si="7">G141-F141</f>
        <v>-10200</v>
      </c>
      <c r="I141" s="233">
        <v>3400</v>
      </c>
      <c r="J141" s="233"/>
      <c r="O141" s="223"/>
      <c r="Q141" s="223"/>
      <c r="R141" s="534"/>
    </row>
    <row r="142" spans="1:18" s="251" customFormat="1" ht="14.65" customHeight="1">
      <c r="A142" s="249">
        <v>41232</v>
      </c>
      <c r="B142" s="249">
        <v>1</v>
      </c>
      <c r="C142" s="249">
        <v>3</v>
      </c>
      <c r="D142" s="249">
        <v>4</v>
      </c>
      <c r="E142" s="250" t="s">
        <v>129</v>
      </c>
      <c r="F142" s="233">
        <v>150000</v>
      </c>
      <c r="G142" s="233">
        <v>101721</v>
      </c>
      <c r="H142" s="233">
        <f t="shared" si="7"/>
        <v>-48279</v>
      </c>
      <c r="I142" s="233">
        <v>97242</v>
      </c>
      <c r="J142" s="233"/>
      <c r="O142" s="223"/>
      <c r="Q142" s="223"/>
      <c r="R142" s="534"/>
    </row>
    <row r="143" spans="1:18" s="251" customFormat="1" ht="14.65" customHeight="1">
      <c r="A143" s="249">
        <v>41901</v>
      </c>
      <c r="B143" s="249">
        <v>1</v>
      </c>
      <c r="C143" s="249">
        <v>3</v>
      </c>
      <c r="D143" s="249">
        <v>4</v>
      </c>
      <c r="E143" s="250" t="s">
        <v>1649</v>
      </c>
      <c r="F143" s="233">
        <v>690000</v>
      </c>
      <c r="G143" s="233">
        <v>1062891</v>
      </c>
      <c r="H143" s="233">
        <f t="shared" si="7"/>
        <v>372891</v>
      </c>
      <c r="I143" s="233">
        <v>870641</v>
      </c>
      <c r="J143" s="233"/>
      <c r="O143" s="223"/>
      <c r="Q143" s="223"/>
      <c r="R143" s="534"/>
    </row>
    <row r="144" spans="1:18" s="251" customFormat="1" ht="14.65" customHeight="1">
      <c r="A144" s="249">
        <v>41902</v>
      </c>
      <c r="B144" s="249">
        <v>1</v>
      </c>
      <c r="C144" s="249">
        <v>3</v>
      </c>
      <c r="D144" s="249">
        <v>4</v>
      </c>
      <c r="E144" s="250" t="s">
        <v>126</v>
      </c>
      <c r="F144" s="233">
        <v>30000</v>
      </c>
      <c r="G144" s="233">
        <v>41673</v>
      </c>
      <c r="H144" s="233">
        <f t="shared" si="7"/>
        <v>11673</v>
      </c>
      <c r="I144" s="233">
        <v>29273</v>
      </c>
      <c r="J144" s="233"/>
      <c r="O144" s="223"/>
      <c r="Q144" s="223"/>
      <c r="R144" s="534"/>
    </row>
    <row r="145" spans="1:18" s="251" customFormat="1" ht="0.75" hidden="1" customHeight="1">
      <c r="A145" s="249">
        <v>41903</v>
      </c>
      <c r="B145" s="249">
        <v>1</v>
      </c>
      <c r="C145" s="249">
        <v>3</v>
      </c>
      <c r="D145" s="249">
        <v>4</v>
      </c>
      <c r="E145" s="250" t="s">
        <v>130</v>
      </c>
      <c r="F145" s="478">
        <v>0</v>
      </c>
      <c r="G145" s="478">
        <v>0</v>
      </c>
      <c r="H145" s="258">
        <f t="shared" si="7"/>
        <v>0</v>
      </c>
      <c r="I145" s="478">
        <v>0</v>
      </c>
      <c r="J145" s="478"/>
      <c r="O145" s="223"/>
      <c r="Q145" s="223"/>
      <c r="R145" s="534"/>
    </row>
    <row r="146" spans="1:18" s="251" customFormat="1" ht="14.65" customHeight="1">
      <c r="A146" s="249">
        <v>41905</v>
      </c>
      <c r="B146" s="249">
        <v>1</v>
      </c>
      <c r="C146" s="249">
        <v>3</v>
      </c>
      <c r="D146" s="249">
        <v>4</v>
      </c>
      <c r="E146" s="250" t="s">
        <v>551</v>
      </c>
      <c r="F146" s="233">
        <v>38000</v>
      </c>
      <c r="G146" s="233">
        <v>242547</v>
      </c>
      <c r="H146" s="233">
        <f t="shared" si="7"/>
        <v>204547</v>
      </c>
      <c r="I146" s="233">
        <v>199881</v>
      </c>
      <c r="J146" s="233"/>
      <c r="O146" s="223"/>
      <c r="Q146" s="223"/>
      <c r="R146" s="534"/>
    </row>
    <row r="147" spans="1:18" s="251" customFormat="1" ht="14.65" customHeight="1">
      <c r="A147" s="249">
        <v>41907</v>
      </c>
      <c r="B147" s="249">
        <v>1</v>
      </c>
      <c r="C147" s="249">
        <v>3</v>
      </c>
      <c r="D147" s="249">
        <v>4</v>
      </c>
      <c r="E147" s="417" t="s">
        <v>1650</v>
      </c>
      <c r="F147" s="233">
        <v>100000</v>
      </c>
      <c r="G147" s="478">
        <v>0</v>
      </c>
      <c r="H147" s="233">
        <f t="shared" si="7"/>
        <v>-100000</v>
      </c>
      <c r="I147" s="478">
        <v>0</v>
      </c>
      <c r="J147" s="478"/>
      <c r="O147" s="223"/>
      <c r="Q147" s="223"/>
      <c r="R147" s="534"/>
    </row>
    <row r="148" spans="1:18" s="251" customFormat="1" ht="14.65" customHeight="1">
      <c r="A148" s="249">
        <v>41908</v>
      </c>
      <c r="B148" s="249">
        <v>1</v>
      </c>
      <c r="C148" s="249">
        <v>3</v>
      </c>
      <c r="D148" s="249">
        <v>4</v>
      </c>
      <c r="E148" s="417" t="s">
        <v>1586</v>
      </c>
      <c r="F148" s="478">
        <v>0</v>
      </c>
      <c r="G148" s="233">
        <v>492045</v>
      </c>
      <c r="H148" s="233">
        <f t="shared" si="7"/>
        <v>492045</v>
      </c>
      <c r="I148" s="233">
        <v>489119</v>
      </c>
      <c r="J148" s="233"/>
      <c r="O148" s="223"/>
      <c r="Q148" s="223"/>
      <c r="R148" s="534"/>
    </row>
    <row r="149" spans="1:18" s="257" customFormat="1" ht="14.65" customHeight="1">
      <c r="A149" s="255"/>
      <c r="B149" s="255">
        <v>2</v>
      </c>
      <c r="C149" s="255">
        <v>3</v>
      </c>
      <c r="D149" s="255">
        <v>4</v>
      </c>
      <c r="E149" s="256" t="s">
        <v>132</v>
      </c>
      <c r="F149" s="229">
        <f>SUM(F150:F164)</f>
        <v>595510</v>
      </c>
      <c r="G149" s="229">
        <f>SUM(G150:G164)</f>
        <v>1067347</v>
      </c>
      <c r="H149" s="229">
        <f>G149-F149</f>
        <v>471837</v>
      </c>
      <c r="I149" s="229">
        <f>SUM(I150:I164)</f>
        <v>734553</v>
      </c>
      <c r="J149" s="229"/>
      <c r="O149" s="223"/>
      <c r="Q149" s="223"/>
      <c r="R149" s="534"/>
    </row>
    <row r="150" spans="1:18" s="251" customFormat="1" ht="9.75" hidden="1" customHeight="1">
      <c r="A150" s="249">
        <v>40071</v>
      </c>
      <c r="B150" s="249">
        <v>2</v>
      </c>
      <c r="C150" s="249">
        <v>3</v>
      </c>
      <c r="D150" s="249">
        <v>4</v>
      </c>
      <c r="E150" s="250" t="s">
        <v>133</v>
      </c>
      <c r="F150" s="480">
        <v>0</v>
      </c>
      <c r="G150" s="480">
        <v>0</v>
      </c>
      <c r="H150" s="259">
        <f t="shared" si="7"/>
        <v>0</v>
      </c>
      <c r="I150" s="480">
        <v>0</v>
      </c>
      <c r="J150" s="480"/>
      <c r="O150" s="223"/>
      <c r="Q150" s="223"/>
      <c r="R150" s="534"/>
    </row>
    <row r="151" spans="1:18" s="251" customFormat="1" ht="9" hidden="1" customHeight="1">
      <c r="A151" s="249">
        <v>40072</v>
      </c>
      <c r="B151" s="249">
        <v>2</v>
      </c>
      <c r="C151" s="249">
        <v>3</v>
      </c>
      <c r="D151" s="249">
        <v>4</v>
      </c>
      <c r="E151" s="250" t="s">
        <v>135</v>
      </c>
      <c r="F151" s="480">
        <v>0</v>
      </c>
      <c r="G151" s="480">
        <v>0</v>
      </c>
      <c r="H151" s="259">
        <f t="shared" si="7"/>
        <v>0</v>
      </c>
      <c r="I151" s="480">
        <v>0</v>
      </c>
      <c r="J151" s="480"/>
      <c r="O151" s="223"/>
      <c r="Q151" s="223"/>
      <c r="R151" s="534"/>
    </row>
    <row r="152" spans="1:18" s="251" customFormat="1" ht="1.5" hidden="1" customHeight="1">
      <c r="A152" s="249">
        <v>40091</v>
      </c>
      <c r="B152" s="249">
        <v>2</v>
      </c>
      <c r="C152" s="249">
        <v>3</v>
      </c>
      <c r="D152" s="249">
        <v>4</v>
      </c>
      <c r="E152" s="250" t="s">
        <v>134</v>
      </c>
      <c r="F152" s="480">
        <v>0</v>
      </c>
      <c r="G152" s="480">
        <v>0</v>
      </c>
      <c r="H152" s="259">
        <f t="shared" si="7"/>
        <v>0</v>
      </c>
      <c r="I152" s="480">
        <v>0</v>
      </c>
      <c r="J152" s="480"/>
      <c r="O152" s="223"/>
      <c r="Q152" s="223"/>
      <c r="R152" s="534"/>
    </row>
    <row r="153" spans="1:18" s="251" customFormat="1" ht="14.25" hidden="1" customHeight="1">
      <c r="A153" s="249">
        <v>40092</v>
      </c>
      <c r="B153" s="249">
        <v>2</v>
      </c>
      <c r="C153" s="249">
        <v>3</v>
      </c>
      <c r="D153" s="249">
        <v>4</v>
      </c>
      <c r="E153" s="250" t="s">
        <v>136</v>
      </c>
      <c r="F153" s="480">
        <v>0</v>
      </c>
      <c r="G153" s="480">
        <v>0</v>
      </c>
      <c r="H153" s="259">
        <f t="shared" si="7"/>
        <v>0</v>
      </c>
      <c r="I153" s="480">
        <v>0</v>
      </c>
      <c r="J153" s="480"/>
      <c r="O153" s="223"/>
      <c r="Q153" s="223"/>
      <c r="R153" s="534"/>
    </row>
    <row r="154" spans="1:18" s="251" customFormat="1" ht="14.65" customHeight="1">
      <c r="A154" s="249">
        <v>40111</v>
      </c>
      <c r="B154" s="249">
        <v>2</v>
      </c>
      <c r="C154" s="249">
        <v>3</v>
      </c>
      <c r="D154" s="249">
        <v>4</v>
      </c>
      <c r="E154" s="250" t="s">
        <v>137</v>
      </c>
      <c r="F154" s="233">
        <v>27000</v>
      </c>
      <c r="G154" s="233">
        <v>22836</v>
      </c>
      <c r="H154" s="233">
        <f t="shared" si="7"/>
        <v>-4164</v>
      </c>
      <c r="I154" s="233">
        <v>25552</v>
      </c>
      <c r="J154" s="233"/>
      <c r="O154" s="223"/>
      <c r="Q154" s="223"/>
      <c r="R154" s="534"/>
    </row>
    <row r="155" spans="1:18" s="251" customFormat="1" ht="14.65" customHeight="1">
      <c r="A155" s="249">
        <v>40112</v>
      </c>
      <c r="B155" s="249">
        <v>2</v>
      </c>
      <c r="C155" s="249">
        <v>3</v>
      </c>
      <c r="D155" s="249">
        <v>4</v>
      </c>
      <c r="E155" s="250" t="s">
        <v>138</v>
      </c>
      <c r="F155" s="233">
        <v>25000</v>
      </c>
      <c r="G155" s="233">
        <v>18367</v>
      </c>
      <c r="H155" s="233">
        <f t="shared" si="7"/>
        <v>-6633</v>
      </c>
      <c r="I155" s="233">
        <v>178257</v>
      </c>
      <c r="J155" s="233"/>
      <c r="O155" s="223"/>
      <c r="Q155" s="223"/>
      <c r="R155" s="534"/>
    </row>
    <row r="156" spans="1:18" s="251" customFormat="1" ht="14.65" customHeight="1">
      <c r="A156" s="249">
        <v>40131</v>
      </c>
      <c r="B156" s="249">
        <v>2</v>
      </c>
      <c r="C156" s="249">
        <v>3</v>
      </c>
      <c r="D156" s="249">
        <v>4</v>
      </c>
      <c r="E156" s="250" t="s">
        <v>139</v>
      </c>
      <c r="F156" s="233">
        <v>45000</v>
      </c>
      <c r="G156" s="233">
        <v>22678</v>
      </c>
      <c r="H156" s="233">
        <f>G156-F156</f>
        <v>-22322</v>
      </c>
      <c r="I156" s="233">
        <v>58981</v>
      </c>
      <c r="J156" s="233"/>
      <c r="O156" s="223"/>
      <c r="Q156" s="223"/>
      <c r="R156" s="534"/>
    </row>
    <row r="157" spans="1:18" s="251" customFormat="1" ht="14.65" customHeight="1">
      <c r="A157" s="249">
        <v>40132</v>
      </c>
      <c r="B157" s="249">
        <v>2</v>
      </c>
      <c r="C157" s="249">
        <v>3</v>
      </c>
      <c r="D157" s="249">
        <v>4</v>
      </c>
      <c r="E157" s="250" t="s">
        <v>140</v>
      </c>
      <c r="F157" s="233">
        <v>86960</v>
      </c>
      <c r="G157" s="233">
        <v>67950</v>
      </c>
      <c r="H157" s="233">
        <f>G157-F157</f>
        <v>-19010</v>
      </c>
      <c r="I157" s="233">
        <v>62300</v>
      </c>
      <c r="J157" s="233"/>
      <c r="O157" s="223"/>
      <c r="Q157" s="223"/>
      <c r="R157" s="534"/>
    </row>
    <row r="158" spans="1:18" s="251" customFormat="1" ht="14.65" customHeight="1">
      <c r="A158" s="249">
        <v>40133</v>
      </c>
      <c r="B158" s="249">
        <v>2</v>
      </c>
      <c r="C158" s="249">
        <v>3</v>
      </c>
      <c r="D158" s="249">
        <v>4</v>
      </c>
      <c r="E158" s="250" t="s">
        <v>141</v>
      </c>
      <c r="F158" s="233">
        <v>43250</v>
      </c>
      <c r="G158" s="233">
        <v>44445</v>
      </c>
      <c r="H158" s="233">
        <f t="shared" si="7"/>
        <v>1195</v>
      </c>
      <c r="I158" s="233">
        <v>47858</v>
      </c>
      <c r="J158" s="233"/>
      <c r="O158" s="223"/>
      <c r="Q158" s="223"/>
      <c r="R158" s="534"/>
    </row>
    <row r="159" spans="1:18" s="251" customFormat="1" ht="14.65" customHeight="1">
      <c r="A159" s="249">
        <v>40134</v>
      </c>
      <c r="B159" s="249">
        <v>2</v>
      </c>
      <c r="C159" s="249">
        <v>3</v>
      </c>
      <c r="D159" s="249">
        <v>4</v>
      </c>
      <c r="E159" s="250" t="s">
        <v>142</v>
      </c>
      <c r="F159" s="233">
        <v>11300</v>
      </c>
      <c r="G159" s="233">
        <v>6641</v>
      </c>
      <c r="H159" s="233">
        <f t="shared" si="7"/>
        <v>-4659</v>
      </c>
      <c r="I159" s="233">
        <v>9077</v>
      </c>
      <c r="J159" s="233"/>
      <c r="O159" s="223"/>
      <c r="Q159" s="223"/>
      <c r="R159" s="534"/>
    </row>
    <row r="160" spans="1:18" s="251" customFormat="1" ht="14.65" customHeight="1">
      <c r="A160" s="249">
        <v>40135</v>
      </c>
      <c r="B160" s="249">
        <v>2</v>
      </c>
      <c r="C160" s="249">
        <v>3</v>
      </c>
      <c r="D160" s="249">
        <v>4</v>
      </c>
      <c r="E160" s="250" t="s">
        <v>1651</v>
      </c>
      <c r="F160" s="233">
        <v>332000</v>
      </c>
      <c r="G160" s="233">
        <v>814778</v>
      </c>
      <c r="H160" s="233">
        <f t="shared" si="7"/>
        <v>482778</v>
      </c>
      <c r="I160" s="233">
        <v>318584</v>
      </c>
      <c r="J160" s="233"/>
      <c r="O160" s="223"/>
      <c r="Q160" s="223"/>
      <c r="R160" s="534"/>
    </row>
    <row r="161" spans="1:18" s="251" customFormat="1" ht="14.65" customHeight="1">
      <c r="A161" s="249">
        <v>40136</v>
      </c>
      <c r="B161" s="249">
        <v>2</v>
      </c>
      <c r="C161" s="249">
        <v>3</v>
      </c>
      <c r="D161" s="249">
        <v>4</v>
      </c>
      <c r="E161" s="250" t="s">
        <v>191</v>
      </c>
      <c r="F161" s="233">
        <v>5000</v>
      </c>
      <c r="G161" s="233">
        <v>19630</v>
      </c>
      <c r="H161" s="233">
        <f t="shared" si="7"/>
        <v>14630</v>
      </c>
      <c r="I161" s="233">
        <v>6295</v>
      </c>
      <c r="J161" s="233"/>
      <c r="O161" s="223"/>
      <c r="Q161" s="223"/>
      <c r="R161" s="534"/>
    </row>
    <row r="162" spans="1:18" s="251" customFormat="1" ht="14.65" customHeight="1">
      <c r="A162" s="249">
        <v>40151</v>
      </c>
      <c r="B162" s="249">
        <v>2</v>
      </c>
      <c r="C162" s="249">
        <v>3</v>
      </c>
      <c r="D162" s="249">
        <v>4</v>
      </c>
      <c r="E162" s="250" t="s">
        <v>1652</v>
      </c>
      <c r="F162" s="233">
        <v>10000</v>
      </c>
      <c r="G162" s="233">
        <v>11387</v>
      </c>
      <c r="H162" s="233">
        <f t="shared" si="7"/>
        <v>1387</v>
      </c>
      <c r="I162" s="233">
        <v>11917</v>
      </c>
      <c r="J162" s="233"/>
      <c r="O162" s="223"/>
      <c r="Q162" s="223"/>
      <c r="R162" s="534"/>
    </row>
    <row r="163" spans="1:18" s="251" customFormat="1" ht="14.65" customHeight="1">
      <c r="A163" s="249">
        <v>40914</v>
      </c>
      <c r="B163" s="249">
        <v>2</v>
      </c>
      <c r="C163" s="249">
        <v>3</v>
      </c>
      <c r="D163" s="249">
        <v>4</v>
      </c>
      <c r="E163" s="250" t="s">
        <v>244</v>
      </c>
      <c r="F163" s="233">
        <v>10000</v>
      </c>
      <c r="G163" s="478">
        <v>0</v>
      </c>
      <c r="H163" s="233">
        <f t="shared" si="7"/>
        <v>-10000</v>
      </c>
      <c r="I163" s="233">
        <v>2209</v>
      </c>
      <c r="J163" s="233"/>
      <c r="O163" s="223"/>
      <c r="Q163" s="223"/>
      <c r="R163" s="534"/>
    </row>
    <row r="164" spans="1:18" s="251" customFormat="1" ht="14.65" customHeight="1">
      <c r="A164" s="249">
        <v>40915</v>
      </c>
      <c r="B164" s="249">
        <v>2</v>
      </c>
      <c r="C164" s="249">
        <v>3</v>
      </c>
      <c r="D164" s="249">
        <v>4</v>
      </c>
      <c r="E164" s="250" t="s">
        <v>725</v>
      </c>
      <c r="F164" s="478">
        <v>0</v>
      </c>
      <c r="G164" s="233">
        <v>38635</v>
      </c>
      <c r="H164" s="233">
        <f t="shared" si="7"/>
        <v>38635</v>
      </c>
      <c r="I164" s="233">
        <v>13523</v>
      </c>
      <c r="J164" s="233"/>
      <c r="O164" s="223"/>
      <c r="Q164" s="223"/>
      <c r="R164" s="534"/>
    </row>
    <row r="165" spans="1:18" s="257" customFormat="1" ht="14.65" customHeight="1">
      <c r="A165" s="255"/>
      <c r="B165" s="255"/>
      <c r="C165" s="255">
        <v>4</v>
      </c>
      <c r="D165" s="255">
        <v>4</v>
      </c>
      <c r="E165" s="256" t="s">
        <v>1620</v>
      </c>
      <c r="F165" s="229">
        <f>SUM(F166,F172,F181)</f>
        <v>93386210</v>
      </c>
      <c r="G165" s="229">
        <f>SUM(G166,G172,G181)</f>
        <v>50362940</v>
      </c>
      <c r="H165" s="229">
        <f t="shared" si="7"/>
        <v>-43023270</v>
      </c>
      <c r="I165" s="229">
        <f>SUM(I166,I172,I181)</f>
        <v>83506829</v>
      </c>
      <c r="J165" s="229"/>
      <c r="O165" s="223"/>
      <c r="Q165" s="223"/>
      <c r="R165" s="534"/>
    </row>
    <row r="166" spans="1:18" s="257" customFormat="1" ht="14.65" customHeight="1">
      <c r="A166" s="255"/>
      <c r="B166" s="255">
        <v>1</v>
      </c>
      <c r="C166" s="255">
        <v>4</v>
      </c>
      <c r="D166" s="255">
        <v>4</v>
      </c>
      <c r="E166" s="256" t="s">
        <v>1621</v>
      </c>
      <c r="F166" s="229">
        <f>SUM(F167:F171)</f>
        <v>77860000</v>
      </c>
      <c r="G166" s="229">
        <f>SUM(G167:G171)</f>
        <v>25238642</v>
      </c>
      <c r="H166" s="229">
        <f>G166-F166</f>
        <v>-52621358</v>
      </c>
      <c r="I166" s="229">
        <f>SUM(I167:I171)</f>
        <v>61202423</v>
      </c>
      <c r="J166" s="229"/>
      <c r="O166" s="223"/>
      <c r="Q166" s="223"/>
      <c r="R166" s="534"/>
    </row>
    <row r="167" spans="1:18" s="251" customFormat="1" ht="14.65" customHeight="1">
      <c r="A167" s="249">
        <v>45011</v>
      </c>
      <c r="B167" s="249">
        <v>1</v>
      </c>
      <c r="C167" s="249">
        <v>4</v>
      </c>
      <c r="D167" s="249">
        <v>4</v>
      </c>
      <c r="E167" s="250" t="s">
        <v>146</v>
      </c>
      <c r="F167" s="233">
        <v>1000000</v>
      </c>
      <c r="G167" s="233">
        <v>2596890</v>
      </c>
      <c r="H167" s="233">
        <f t="shared" si="7"/>
        <v>1596890</v>
      </c>
      <c r="I167" s="233">
        <v>3360000</v>
      </c>
      <c r="J167" s="233"/>
      <c r="O167" s="223"/>
      <c r="Q167" s="223"/>
      <c r="R167" s="534"/>
    </row>
    <row r="168" spans="1:18" s="251" customFormat="1" ht="14.65" customHeight="1">
      <c r="A168" s="249">
        <v>45014</v>
      </c>
      <c r="B168" s="249">
        <v>1</v>
      </c>
      <c r="C168" s="249">
        <v>4</v>
      </c>
      <c r="D168" s="249">
        <v>4</v>
      </c>
      <c r="E168" s="250" t="s">
        <v>714</v>
      </c>
      <c r="F168" s="233">
        <v>56400000</v>
      </c>
      <c r="G168" s="478">
        <v>0</v>
      </c>
      <c r="H168" s="235">
        <f t="shared" si="7"/>
        <v>-56400000</v>
      </c>
      <c r="I168" s="233">
        <v>56400000</v>
      </c>
      <c r="J168" s="233"/>
      <c r="O168" s="223"/>
      <c r="Q168" s="223"/>
      <c r="R168" s="534"/>
    </row>
    <row r="169" spans="1:18" s="251" customFormat="1" ht="14.65" customHeight="1">
      <c r="A169" s="249">
        <v>45016</v>
      </c>
      <c r="B169" s="249">
        <v>1</v>
      </c>
      <c r="C169" s="249">
        <v>4</v>
      </c>
      <c r="D169" s="249">
        <v>4</v>
      </c>
      <c r="E169" s="250" t="s">
        <v>1653</v>
      </c>
      <c r="F169" s="233">
        <v>20000000</v>
      </c>
      <c r="G169" s="233">
        <v>20000000</v>
      </c>
      <c r="H169" s="235">
        <f t="shared" si="7"/>
        <v>0</v>
      </c>
      <c r="I169" s="480">
        <v>0</v>
      </c>
      <c r="J169" s="480"/>
      <c r="O169" s="223"/>
      <c r="Q169" s="223"/>
      <c r="R169" s="534"/>
    </row>
    <row r="170" spans="1:18" s="251" customFormat="1" ht="15" hidden="1" customHeight="1">
      <c r="A170" s="249">
        <v>45102</v>
      </c>
      <c r="B170" s="249">
        <v>1</v>
      </c>
      <c r="C170" s="249">
        <v>4</v>
      </c>
      <c r="D170" s="249">
        <v>4</v>
      </c>
      <c r="E170" s="250" t="s">
        <v>147</v>
      </c>
      <c r="F170" s="478">
        <v>0</v>
      </c>
      <c r="G170" s="478">
        <v>0</v>
      </c>
      <c r="H170" s="235">
        <f t="shared" si="7"/>
        <v>0</v>
      </c>
      <c r="I170" s="478">
        <v>0</v>
      </c>
      <c r="J170" s="478"/>
      <c r="O170" s="223"/>
      <c r="Q170" s="223"/>
      <c r="R170" s="534"/>
    </row>
    <row r="171" spans="1:18" s="251" customFormat="1" ht="14.65" customHeight="1">
      <c r="A171" s="249">
        <v>45501</v>
      </c>
      <c r="B171" s="249">
        <v>1</v>
      </c>
      <c r="C171" s="249">
        <v>4</v>
      </c>
      <c r="D171" s="249">
        <v>4</v>
      </c>
      <c r="E171" s="250" t="s">
        <v>148</v>
      </c>
      <c r="F171" s="233">
        <v>460000</v>
      </c>
      <c r="G171" s="233">
        <v>2641752</v>
      </c>
      <c r="H171" s="233">
        <f t="shared" si="7"/>
        <v>2181752</v>
      </c>
      <c r="I171" s="233">
        <v>1442423</v>
      </c>
      <c r="J171" s="233"/>
      <c r="O171" s="223"/>
      <c r="Q171" s="223"/>
      <c r="R171" s="534"/>
    </row>
    <row r="172" spans="1:18" s="257" customFormat="1" ht="14.65" customHeight="1">
      <c r="A172" s="255"/>
      <c r="B172" s="255">
        <v>2</v>
      </c>
      <c r="C172" s="255">
        <v>4</v>
      </c>
      <c r="D172" s="255">
        <v>4</v>
      </c>
      <c r="E172" s="260" t="s">
        <v>149</v>
      </c>
      <c r="F172" s="229">
        <f>SUM(F173:F180)</f>
        <v>5251210</v>
      </c>
      <c r="G172" s="229">
        <f>SUM(G173:G180)</f>
        <v>13250772</v>
      </c>
      <c r="H172" s="229">
        <f>G172-F172</f>
        <v>7999562</v>
      </c>
      <c r="I172" s="229">
        <f>SUM(I173:I180)</f>
        <v>10911180</v>
      </c>
      <c r="J172" s="229"/>
      <c r="O172" s="223"/>
      <c r="Q172" s="223"/>
      <c r="R172" s="534"/>
    </row>
    <row r="173" spans="1:18" s="251" customFormat="1" ht="14.65" customHeight="1">
      <c r="A173" s="249">
        <v>46011</v>
      </c>
      <c r="B173" s="249">
        <v>2</v>
      </c>
      <c r="C173" s="249">
        <v>4</v>
      </c>
      <c r="D173" s="249">
        <v>4</v>
      </c>
      <c r="E173" s="627" t="s">
        <v>353</v>
      </c>
      <c r="F173" s="233">
        <v>283630</v>
      </c>
      <c r="G173" s="233">
        <v>1867911</v>
      </c>
      <c r="H173" s="233">
        <f t="shared" si="7"/>
        <v>1584281</v>
      </c>
      <c r="I173" s="233">
        <v>744744</v>
      </c>
      <c r="J173" s="233"/>
      <c r="O173" s="223"/>
      <c r="Q173" s="223"/>
      <c r="R173" s="534"/>
    </row>
    <row r="174" spans="1:18" s="251" customFormat="1" ht="14.65" customHeight="1">
      <c r="A174" s="249">
        <v>46021</v>
      </c>
      <c r="B174" s="249">
        <v>2</v>
      </c>
      <c r="C174" s="249">
        <v>4</v>
      </c>
      <c r="D174" s="249">
        <v>4</v>
      </c>
      <c r="E174" s="250" t="s">
        <v>582</v>
      </c>
      <c r="F174" s="233">
        <v>4385500</v>
      </c>
      <c r="G174" s="233">
        <v>10703375</v>
      </c>
      <c r="H174" s="233">
        <f t="shared" si="7"/>
        <v>6317875</v>
      </c>
      <c r="I174" s="233">
        <v>7837944</v>
      </c>
      <c r="J174" s="233"/>
      <c r="O174" s="223"/>
      <c r="Q174" s="223"/>
      <c r="R174" s="534"/>
    </row>
    <row r="175" spans="1:18" s="251" customFormat="1" ht="14.65" customHeight="1">
      <c r="A175" s="249">
        <v>46031</v>
      </c>
      <c r="B175" s="249">
        <v>2</v>
      </c>
      <c r="C175" s="249">
        <v>4</v>
      </c>
      <c r="D175" s="249">
        <v>4</v>
      </c>
      <c r="E175" s="250" t="s">
        <v>583</v>
      </c>
      <c r="F175" s="233">
        <v>408213</v>
      </c>
      <c r="G175" s="233">
        <v>367006</v>
      </c>
      <c r="H175" s="233">
        <f t="shared" si="7"/>
        <v>-41207</v>
      </c>
      <c r="I175" s="233">
        <v>2052466</v>
      </c>
      <c r="J175" s="233"/>
      <c r="O175" s="223"/>
      <c r="Q175" s="223"/>
      <c r="R175" s="534"/>
    </row>
    <row r="176" spans="1:18" s="251" customFormat="1" ht="14.65" customHeight="1">
      <c r="A176" s="249">
        <v>46041</v>
      </c>
      <c r="B176" s="249">
        <v>2</v>
      </c>
      <c r="C176" s="249">
        <v>4</v>
      </c>
      <c r="D176" s="249">
        <v>4</v>
      </c>
      <c r="E176" s="250" t="s">
        <v>584</v>
      </c>
      <c r="F176" s="233">
        <v>137367</v>
      </c>
      <c r="G176" s="233">
        <v>176637</v>
      </c>
      <c r="H176" s="233">
        <f t="shared" si="7"/>
        <v>39270</v>
      </c>
      <c r="I176" s="233">
        <v>182087</v>
      </c>
      <c r="J176" s="233"/>
      <c r="O176" s="223"/>
      <c r="Q176" s="223"/>
      <c r="R176" s="534"/>
    </row>
    <row r="177" spans="1:18" s="251" customFormat="1" ht="14.65" customHeight="1">
      <c r="A177" s="249">
        <v>46051</v>
      </c>
      <c r="B177" s="249">
        <v>2</v>
      </c>
      <c r="C177" s="249">
        <v>4</v>
      </c>
      <c r="D177" s="249">
        <v>4</v>
      </c>
      <c r="E177" s="250" t="s">
        <v>585</v>
      </c>
      <c r="F177" s="478">
        <v>0</v>
      </c>
      <c r="G177" s="233">
        <v>18420</v>
      </c>
      <c r="H177" s="233">
        <f t="shared" si="7"/>
        <v>18420</v>
      </c>
      <c r="I177" s="233">
        <v>17900</v>
      </c>
      <c r="J177" s="233"/>
      <c r="O177" s="223"/>
      <c r="Q177" s="223"/>
      <c r="R177" s="534"/>
    </row>
    <row r="178" spans="1:18" s="251" customFormat="1" ht="15.75" hidden="1" customHeight="1">
      <c r="A178" s="249">
        <v>46061</v>
      </c>
      <c r="B178" s="249">
        <v>2</v>
      </c>
      <c r="C178" s="249">
        <v>4</v>
      </c>
      <c r="D178" s="249">
        <v>4</v>
      </c>
      <c r="E178" s="250" t="s">
        <v>150</v>
      </c>
      <c r="F178" s="478">
        <v>0</v>
      </c>
      <c r="G178" s="478">
        <v>0</v>
      </c>
      <c r="H178" s="259">
        <f t="shared" si="7"/>
        <v>0</v>
      </c>
      <c r="I178" s="185"/>
      <c r="J178" s="185"/>
      <c r="O178" s="223"/>
      <c r="Q178" s="223"/>
      <c r="R178" s="534"/>
    </row>
    <row r="179" spans="1:18" s="251" customFormat="1" ht="14.65" customHeight="1">
      <c r="A179" s="249">
        <v>46071</v>
      </c>
      <c r="B179" s="249">
        <v>2</v>
      </c>
      <c r="C179" s="249">
        <v>4</v>
      </c>
      <c r="D179" s="249">
        <v>4</v>
      </c>
      <c r="E179" s="250" t="s">
        <v>586</v>
      </c>
      <c r="F179" s="233">
        <v>12000</v>
      </c>
      <c r="G179" s="233">
        <v>4075</v>
      </c>
      <c r="H179" s="233">
        <f>G179-F179</f>
        <v>-7925</v>
      </c>
      <c r="I179" s="233">
        <v>5618</v>
      </c>
      <c r="J179" s="233"/>
      <c r="O179" s="223"/>
      <c r="Q179" s="223"/>
      <c r="R179" s="534"/>
    </row>
    <row r="180" spans="1:18" s="251" customFormat="1" ht="14.65" customHeight="1">
      <c r="A180" s="249">
        <v>46081</v>
      </c>
      <c r="B180" s="249">
        <v>2</v>
      </c>
      <c r="C180" s="249">
        <v>4</v>
      </c>
      <c r="D180" s="249">
        <v>4</v>
      </c>
      <c r="E180" s="250" t="s">
        <v>587</v>
      </c>
      <c r="F180" s="233">
        <v>24500</v>
      </c>
      <c r="G180" s="233">
        <v>113348</v>
      </c>
      <c r="H180" s="233">
        <f t="shared" si="7"/>
        <v>88848</v>
      </c>
      <c r="I180" s="233">
        <v>70421</v>
      </c>
      <c r="J180" s="233"/>
      <c r="O180" s="223"/>
      <c r="Q180" s="223"/>
      <c r="R180" s="534"/>
    </row>
    <row r="181" spans="1:18" s="257" customFormat="1" ht="14.65" customHeight="1">
      <c r="A181" s="255"/>
      <c r="B181" s="255">
        <v>3</v>
      </c>
      <c r="C181" s="255">
        <v>4</v>
      </c>
      <c r="D181" s="255">
        <v>4</v>
      </c>
      <c r="E181" s="256" t="s">
        <v>1654</v>
      </c>
      <c r="F181" s="229">
        <f>SUM(F182:F183)</f>
        <v>10275000</v>
      </c>
      <c r="G181" s="229">
        <f>SUM(G182:G183)</f>
        <v>11873526</v>
      </c>
      <c r="H181" s="229">
        <f>G181-F181</f>
        <v>1598526</v>
      </c>
      <c r="I181" s="229">
        <f>SUM(I182:I183)</f>
        <v>11393226</v>
      </c>
      <c r="J181" s="229"/>
      <c r="O181" s="223"/>
      <c r="Q181" s="223"/>
      <c r="R181" s="534"/>
    </row>
    <row r="182" spans="1:18" s="251" customFormat="1" ht="15" hidden="1" customHeight="1">
      <c r="A182" s="249">
        <v>40201</v>
      </c>
      <c r="B182" s="249">
        <v>3</v>
      </c>
      <c r="C182" s="249">
        <v>4</v>
      </c>
      <c r="D182" s="249">
        <v>4</v>
      </c>
      <c r="E182" s="250" t="s">
        <v>192</v>
      </c>
      <c r="F182" s="233">
        <f t="array" ref="F182">IFERROR(INDEX('Meta5&amp;9'!F:F,MATCH($D182&amp;$C182&amp;$B182&amp;$A182,'Meta5&amp;9'!$A:$A&amp;'Meta5&amp;9'!$B:$B&amp;'Meta5&amp;9'!$C:$C&amp;'Meta5&amp;9'!$D:$D,0)),0)</f>
        <v>0</v>
      </c>
      <c r="G182" s="233">
        <f t="array" ref="G182">IFERROR(INDEX('Meta5&amp;9'!G:G,MATCH($D182&amp;$C182&amp;$B182&amp;$A182,'Meta5&amp;9'!$A:$A&amp;'Meta5&amp;9'!$B:$B&amp;'Meta5&amp;9'!$C:$C&amp;'Meta5&amp;9'!$D:$D,0)),0)</f>
        <v>0</v>
      </c>
      <c r="H182" s="259">
        <f>F182-G182</f>
        <v>0</v>
      </c>
      <c r="I182" s="478">
        <v>0</v>
      </c>
      <c r="J182" s="478"/>
      <c r="O182" s="223"/>
      <c r="Q182" s="223"/>
      <c r="R182" s="534"/>
    </row>
    <row r="183" spans="1:18" s="251" customFormat="1" ht="14.65" customHeight="1">
      <c r="A183" s="249">
        <v>45103</v>
      </c>
      <c r="B183" s="249">
        <v>3</v>
      </c>
      <c r="C183" s="249">
        <v>4</v>
      </c>
      <c r="D183" s="249">
        <v>4</v>
      </c>
      <c r="E183" s="250" t="s">
        <v>1655</v>
      </c>
      <c r="F183" s="233">
        <v>10275000</v>
      </c>
      <c r="G183" s="233">
        <v>11873526</v>
      </c>
      <c r="H183" s="233">
        <f t="shared" ref="H183:H196" si="8">G183-F183</f>
        <v>1598526</v>
      </c>
      <c r="I183" s="233">
        <v>11393226</v>
      </c>
      <c r="J183" s="233"/>
      <c r="O183" s="223"/>
      <c r="Q183" s="223"/>
      <c r="R183" s="534"/>
    </row>
    <row r="184" spans="1:18" s="257" customFormat="1" ht="14.65" customHeight="1">
      <c r="A184" s="255"/>
      <c r="B184" s="255"/>
      <c r="C184" s="255">
        <v>5</v>
      </c>
      <c r="D184" s="255">
        <v>4</v>
      </c>
      <c r="E184" s="261" t="s">
        <v>1</v>
      </c>
      <c r="F184" s="229">
        <f>SUM(F185)</f>
        <v>28200000</v>
      </c>
      <c r="G184" s="229">
        <f>SUM(G185)</f>
        <v>28356558</v>
      </c>
      <c r="H184" s="229">
        <f t="shared" si="8"/>
        <v>156558</v>
      </c>
      <c r="I184" s="229">
        <f>SUM(I185)</f>
        <v>28169590</v>
      </c>
      <c r="J184" s="229"/>
      <c r="O184" s="223"/>
      <c r="Q184" s="223"/>
      <c r="R184" s="534"/>
    </row>
    <row r="185" spans="1:18" s="257" customFormat="1" ht="14.65" customHeight="1">
      <c r="A185" s="255"/>
      <c r="B185" s="255">
        <v>1</v>
      </c>
      <c r="C185" s="255">
        <v>5</v>
      </c>
      <c r="D185" s="255">
        <v>4</v>
      </c>
      <c r="E185" s="256" t="s">
        <v>153</v>
      </c>
      <c r="F185" s="229">
        <f>SUM(F186)</f>
        <v>28200000</v>
      </c>
      <c r="G185" s="229">
        <f>SUM(G186)</f>
        <v>28356558</v>
      </c>
      <c r="H185" s="229">
        <f t="shared" si="8"/>
        <v>156558</v>
      </c>
      <c r="I185" s="229">
        <f>SUM(I186)</f>
        <v>28169590</v>
      </c>
      <c r="J185" s="229"/>
      <c r="O185" s="223"/>
      <c r="Q185" s="223"/>
      <c r="R185" s="534"/>
    </row>
    <row r="186" spans="1:18" s="251" customFormat="1" ht="14.65" customHeight="1">
      <c r="A186" s="249">
        <v>47011</v>
      </c>
      <c r="B186" s="249">
        <v>1</v>
      </c>
      <c r="C186" s="249">
        <v>5</v>
      </c>
      <c r="D186" s="249">
        <v>4</v>
      </c>
      <c r="E186" s="250" t="s">
        <v>153</v>
      </c>
      <c r="F186" s="233">
        <v>28200000</v>
      </c>
      <c r="G186" s="233">
        <v>28356558</v>
      </c>
      <c r="H186" s="233">
        <f t="shared" si="8"/>
        <v>156558</v>
      </c>
      <c r="I186" s="233">
        <v>28169590</v>
      </c>
      <c r="J186" s="233"/>
      <c r="O186" s="223"/>
      <c r="Q186" s="223"/>
      <c r="R186" s="534"/>
    </row>
    <row r="187" spans="1:18" s="257" customFormat="1" ht="14.65" customHeight="1">
      <c r="A187" s="255"/>
      <c r="B187" s="255"/>
      <c r="C187" s="255">
        <v>6</v>
      </c>
      <c r="D187" s="255">
        <v>4</v>
      </c>
      <c r="E187" s="256" t="s">
        <v>28</v>
      </c>
      <c r="F187" s="229">
        <f>F188+F195+F198</f>
        <v>398320</v>
      </c>
      <c r="G187" s="229">
        <f>G188+G198+G195</f>
        <v>613885</v>
      </c>
      <c r="H187" s="229">
        <f t="shared" si="8"/>
        <v>215565</v>
      </c>
      <c r="I187" s="229">
        <f>I188+I198+I195</f>
        <v>564281</v>
      </c>
      <c r="J187" s="229"/>
      <c r="O187" s="223"/>
      <c r="Q187" s="223"/>
      <c r="R187" s="534"/>
    </row>
    <row r="188" spans="1:18" s="257" customFormat="1" ht="14.65" customHeight="1">
      <c r="A188" s="255"/>
      <c r="B188" s="255">
        <v>1</v>
      </c>
      <c r="C188" s="255">
        <v>6</v>
      </c>
      <c r="D188" s="255">
        <v>4</v>
      </c>
      <c r="E188" s="256" t="s">
        <v>154</v>
      </c>
      <c r="F188" s="229">
        <f>SUM(F189:F194)</f>
        <v>215600</v>
      </c>
      <c r="G188" s="229">
        <f>SUM(G190:G194)</f>
        <v>442756</v>
      </c>
      <c r="H188" s="229">
        <f>G188-F188</f>
        <v>227156</v>
      </c>
      <c r="I188" s="229">
        <f>SUM(I190:I194)</f>
        <v>155602</v>
      </c>
      <c r="J188" s="229"/>
      <c r="O188" s="223"/>
      <c r="Q188" s="223"/>
      <c r="R188" s="534"/>
    </row>
    <row r="189" spans="1:18" s="251" customFormat="1" ht="12" hidden="1" customHeight="1">
      <c r="A189" s="249">
        <v>40201</v>
      </c>
      <c r="B189" s="249">
        <v>1</v>
      </c>
      <c r="C189" s="249">
        <v>6</v>
      </c>
      <c r="D189" s="249">
        <v>4</v>
      </c>
      <c r="E189" s="250" t="s">
        <v>192</v>
      </c>
      <c r="F189" s="480">
        <v>0</v>
      </c>
      <c r="G189" s="480">
        <v>0</v>
      </c>
      <c r="H189" s="259">
        <f t="shared" si="8"/>
        <v>0</v>
      </c>
      <c r="I189" s="480">
        <v>0</v>
      </c>
      <c r="J189" s="480"/>
      <c r="O189" s="223"/>
      <c r="Q189" s="223"/>
      <c r="R189" s="534"/>
    </row>
    <row r="190" spans="1:18" s="251" customFormat="1" ht="14.65" customHeight="1">
      <c r="A190" s="249">
        <v>48011</v>
      </c>
      <c r="B190" s="249">
        <v>1</v>
      </c>
      <c r="C190" s="249">
        <v>6</v>
      </c>
      <c r="D190" s="249">
        <v>4</v>
      </c>
      <c r="E190" s="250" t="s">
        <v>155</v>
      </c>
      <c r="F190" s="233">
        <v>80600</v>
      </c>
      <c r="G190" s="233">
        <v>24616</v>
      </c>
      <c r="H190" s="233">
        <f t="shared" si="8"/>
        <v>-55984</v>
      </c>
      <c r="I190" s="233">
        <v>18391</v>
      </c>
      <c r="J190" s="233"/>
      <c r="O190" s="223"/>
      <c r="Q190" s="223"/>
      <c r="R190" s="534"/>
    </row>
    <row r="191" spans="1:18" s="251" customFormat="1" ht="14.65" customHeight="1">
      <c r="A191" s="249">
        <v>48012</v>
      </c>
      <c r="B191" s="249">
        <v>1</v>
      </c>
      <c r="C191" s="249">
        <v>6</v>
      </c>
      <c r="D191" s="249">
        <v>4</v>
      </c>
      <c r="E191" s="250" t="s">
        <v>156</v>
      </c>
      <c r="F191" s="233">
        <v>92000</v>
      </c>
      <c r="G191" s="233">
        <v>362729</v>
      </c>
      <c r="H191" s="233">
        <f t="shared" si="8"/>
        <v>270729</v>
      </c>
      <c r="I191" s="233">
        <v>122136</v>
      </c>
      <c r="J191" s="233"/>
      <c r="O191" s="223"/>
      <c r="Q191" s="223"/>
      <c r="R191" s="534"/>
    </row>
    <row r="192" spans="1:18" s="251" customFormat="1" ht="14.65" customHeight="1">
      <c r="A192" s="249">
        <v>48013</v>
      </c>
      <c r="B192" s="249">
        <v>1</v>
      </c>
      <c r="C192" s="249">
        <v>6</v>
      </c>
      <c r="D192" s="249">
        <v>4</v>
      </c>
      <c r="E192" s="250" t="s">
        <v>157</v>
      </c>
      <c r="F192" s="233">
        <v>13000</v>
      </c>
      <c r="G192" s="478">
        <v>0</v>
      </c>
      <c r="H192" s="233">
        <f t="shared" si="8"/>
        <v>-13000</v>
      </c>
      <c r="I192" s="478">
        <v>0</v>
      </c>
      <c r="J192" s="478"/>
      <c r="O192" s="223"/>
      <c r="Q192" s="223"/>
      <c r="R192" s="534"/>
    </row>
    <row r="193" spans="1:18" s="251" customFormat="1" ht="14.65" customHeight="1">
      <c r="A193" s="249">
        <v>48014</v>
      </c>
      <c r="B193" s="249">
        <v>1</v>
      </c>
      <c r="C193" s="249">
        <v>6</v>
      </c>
      <c r="D193" s="249">
        <v>4</v>
      </c>
      <c r="E193" s="250" t="s">
        <v>158</v>
      </c>
      <c r="F193" s="233">
        <v>20000</v>
      </c>
      <c r="G193" s="233">
        <v>53828</v>
      </c>
      <c r="H193" s="233">
        <f t="shared" si="8"/>
        <v>33828</v>
      </c>
      <c r="I193" s="233">
        <v>13300</v>
      </c>
      <c r="J193" s="233"/>
      <c r="O193" s="223"/>
      <c r="Q193" s="223"/>
      <c r="R193" s="534"/>
    </row>
    <row r="194" spans="1:18" s="251" customFormat="1" ht="14.65" customHeight="1">
      <c r="A194" s="249">
        <v>48015</v>
      </c>
      <c r="B194" s="249">
        <v>1</v>
      </c>
      <c r="C194" s="249">
        <v>6</v>
      </c>
      <c r="D194" s="249">
        <v>4</v>
      </c>
      <c r="E194" s="250" t="s">
        <v>1656</v>
      </c>
      <c r="F194" s="233">
        <v>10000</v>
      </c>
      <c r="G194" s="233">
        <v>1583</v>
      </c>
      <c r="H194" s="233">
        <f t="shared" si="8"/>
        <v>-8417</v>
      </c>
      <c r="I194" s="233">
        <v>1775</v>
      </c>
      <c r="J194" s="233"/>
      <c r="O194" s="223"/>
      <c r="Q194" s="223"/>
      <c r="R194" s="534"/>
    </row>
    <row r="195" spans="1:18" s="257" customFormat="1" ht="14.25" hidden="1" customHeight="1">
      <c r="A195" s="255"/>
      <c r="B195" s="255">
        <v>2</v>
      </c>
      <c r="C195" s="255">
        <v>6</v>
      </c>
      <c r="D195" s="255">
        <v>4</v>
      </c>
      <c r="E195" s="256" t="s">
        <v>193</v>
      </c>
      <c r="F195" s="235">
        <f>SUM(F196)</f>
        <v>0</v>
      </c>
      <c r="G195" s="262">
        <f t="shared" ref="G195:H195" si="9">SUM(G196)</f>
        <v>0</v>
      </c>
      <c r="H195" s="262">
        <f t="shared" si="9"/>
        <v>0</v>
      </c>
      <c r="I195" s="478">
        <f t="shared" ref="I195" si="10">SUM(I196)</f>
        <v>0</v>
      </c>
      <c r="J195" s="478"/>
      <c r="O195" s="223"/>
      <c r="Q195" s="223"/>
      <c r="R195" s="534"/>
    </row>
    <row r="196" spans="1:18" s="251" customFormat="1" ht="15" hidden="1" customHeight="1">
      <c r="A196" s="249">
        <v>48101</v>
      </c>
      <c r="B196" s="249">
        <v>2</v>
      </c>
      <c r="C196" s="249">
        <v>6</v>
      </c>
      <c r="D196" s="249">
        <v>4</v>
      </c>
      <c r="E196" s="250" t="s">
        <v>1536</v>
      </c>
      <c r="F196" s="233">
        <f t="array" ref="F196">IFERROR(INDEX('Meta5&amp;9'!F:F,MATCH($D196&amp;$C196&amp;$B196&amp;$A196,'Meta5&amp;9'!$A:$A&amp;'Meta5&amp;9'!$B:$B&amp;'Meta5&amp;9'!$C:$C&amp;'Meta5&amp;9'!$D:$D,0)),0)</f>
        <v>0</v>
      </c>
      <c r="G196" s="233">
        <f t="array" ref="G196">IFERROR(INDEX('Meta5&amp;9'!G:G,MATCH($D196&amp;$C196&amp;$B196&amp;$A196,'Meta5&amp;9'!$A:$A&amp;'Meta5&amp;9'!$B:$B&amp;'Meta5&amp;9'!$C:$C&amp;'Meta5&amp;9'!$D:$D,0)),0)</f>
        <v>0</v>
      </c>
      <c r="H196" s="233">
        <f t="shared" si="8"/>
        <v>0</v>
      </c>
      <c r="I196" s="478">
        <v>0</v>
      </c>
      <c r="J196" s="478"/>
      <c r="O196" s="223"/>
      <c r="Q196" s="223"/>
      <c r="R196" s="534"/>
    </row>
    <row r="197" spans="1:18" s="251" customFormat="1" ht="13.5" hidden="1" customHeight="1">
      <c r="A197" s="249">
        <v>48102</v>
      </c>
      <c r="B197" s="249">
        <v>2</v>
      </c>
      <c r="C197" s="249">
        <v>6</v>
      </c>
      <c r="D197" s="249">
        <v>4</v>
      </c>
      <c r="E197" s="250" t="s">
        <v>1537</v>
      </c>
      <c r="F197" s="258"/>
      <c r="G197" s="258"/>
      <c r="H197" s="259">
        <f t="shared" ref="H197:H209" si="11">G197-F197</f>
        <v>0</v>
      </c>
      <c r="I197" s="258"/>
      <c r="J197" s="258"/>
      <c r="O197" s="223"/>
      <c r="Q197" s="223"/>
      <c r="R197" s="534"/>
    </row>
    <row r="198" spans="1:18" s="257" customFormat="1" ht="14.65" customHeight="1">
      <c r="A198" s="255"/>
      <c r="B198" s="255">
        <v>3</v>
      </c>
      <c r="C198" s="255">
        <v>6</v>
      </c>
      <c r="D198" s="255">
        <v>4</v>
      </c>
      <c r="E198" s="256" t="s">
        <v>159</v>
      </c>
      <c r="F198" s="229">
        <f>SUM(F199)</f>
        <v>182720</v>
      </c>
      <c r="G198" s="229">
        <f>SUM(G199)</f>
        <v>171129</v>
      </c>
      <c r="H198" s="229">
        <f>G198-F198</f>
        <v>-11591</v>
      </c>
      <c r="I198" s="229">
        <f>SUM(I199)</f>
        <v>408679</v>
      </c>
      <c r="J198" s="229"/>
      <c r="O198" s="223"/>
      <c r="Q198" s="223"/>
      <c r="R198" s="534"/>
    </row>
    <row r="199" spans="1:18" s="251" customFormat="1" ht="14.65" customHeight="1">
      <c r="A199" s="249">
        <v>48501</v>
      </c>
      <c r="B199" s="249">
        <v>3</v>
      </c>
      <c r="C199" s="249">
        <v>6</v>
      </c>
      <c r="D199" s="249">
        <v>4</v>
      </c>
      <c r="E199" s="250" t="s">
        <v>159</v>
      </c>
      <c r="F199" s="233">
        <v>182720</v>
      </c>
      <c r="G199" s="233">
        <v>171129</v>
      </c>
      <c r="H199" s="233">
        <f t="shared" si="11"/>
        <v>-11591</v>
      </c>
      <c r="I199" s="233">
        <v>408679</v>
      </c>
      <c r="J199" s="233"/>
      <c r="O199" s="223"/>
      <c r="Q199" s="223"/>
      <c r="R199" s="534"/>
    </row>
    <row r="200" spans="1:18" s="257" customFormat="1" ht="14.65" customHeight="1">
      <c r="A200" s="255"/>
      <c r="B200" s="255"/>
      <c r="C200" s="255">
        <v>7</v>
      </c>
      <c r="D200" s="255">
        <v>4</v>
      </c>
      <c r="E200" s="256" t="s">
        <v>748</v>
      </c>
      <c r="F200" s="229">
        <f>SUM(F201,F208,F220)</f>
        <v>32214040</v>
      </c>
      <c r="G200" s="229">
        <f>SUM(G201,G208,G220)</f>
        <v>60544962</v>
      </c>
      <c r="H200" s="229">
        <f t="shared" si="11"/>
        <v>28330922</v>
      </c>
      <c r="I200" s="229">
        <f>SUM(I201,I208,I220)</f>
        <v>35933248</v>
      </c>
      <c r="J200" s="229"/>
      <c r="O200" s="223"/>
      <c r="Q200" s="223"/>
      <c r="R200" s="534"/>
    </row>
    <row r="201" spans="1:18" s="257" customFormat="1" ht="14.65" customHeight="1">
      <c r="A201" s="255"/>
      <c r="B201" s="255">
        <v>1</v>
      </c>
      <c r="C201" s="255">
        <v>7</v>
      </c>
      <c r="D201" s="255">
        <v>4</v>
      </c>
      <c r="E201" s="256" t="s">
        <v>160</v>
      </c>
      <c r="F201" s="229">
        <f>SUM(F202:F207)</f>
        <v>12331500</v>
      </c>
      <c r="G201" s="229">
        <f>SUM(G202:G207)</f>
        <v>37692880</v>
      </c>
      <c r="H201" s="229">
        <f>G201-F201</f>
        <v>25361380</v>
      </c>
      <c r="I201" s="229">
        <f>SUM(I202:I207)</f>
        <v>17423166</v>
      </c>
      <c r="J201" s="229"/>
      <c r="O201" s="223"/>
      <c r="Q201" s="223"/>
      <c r="R201" s="534"/>
    </row>
    <row r="202" spans="1:18" s="251" customFormat="1" ht="14.65" customHeight="1">
      <c r="A202" s="249">
        <v>49011</v>
      </c>
      <c r="B202" s="249">
        <v>1</v>
      </c>
      <c r="C202" s="249">
        <v>7</v>
      </c>
      <c r="D202" s="249">
        <v>4</v>
      </c>
      <c r="E202" s="250" t="s">
        <v>163</v>
      </c>
      <c r="F202" s="233">
        <v>5201500</v>
      </c>
      <c r="G202" s="233">
        <v>9091951</v>
      </c>
      <c r="H202" s="233">
        <f t="shared" si="11"/>
        <v>3890451</v>
      </c>
      <c r="I202" s="233">
        <v>9615971</v>
      </c>
      <c r="J202" s="233"/>
      <c r="O202" s="223"/>
      <c r="Q202" s="223"/>
      <c r="R202" s="534"/>
    </row>
    <row r="203" spans="1:18" s="251" customFormat="1" ht="14.65" customHeight="1">
      <c r="A203" s="249">
        <v>49021</v>
      </c>
      <c r="B203" s="249">
        <v>1</v>
      </c>
      <c r="C203" s="249">
        <v>7</v>
      </c>
      <c r="D203" s="249">
        <v>4</v>
      </c>
      <c r="E203" s="250" t="s">
        <v>161</v>
      </c>
      <c r="F203" s="233">
        <v>266000</v>
      </c>
      <c r="G203" s="233">
        <v>17851273</v>
      </c>
      <c r="H203" s="233">
        <f t="shared" si="11"/>
        <v>17585273</v>
      </c>
      <c r="I203" s="233">
        <v>630945</v>
      </c>
      <c r="J203" s="233"/>
      <c r="O203" s="223"/>
      <c r="Q203" s="223"/>
      <c r="R203" s="534"/>
    </row>
    <row r="204" spans="1:18" s="251" customFormat="1" ht="14.65" customHeight="1">
      <c r="A204" s="249">
        <v>49031</v>
      </c>
      <c r="B204" s="249">
        <v>1</v>
      </c>
      <c r="C204" s="249">
        <v>7</v>
      </c>
      <c r="D204" s="249">
        <v>4</v>
      </c>
      <c r="E204" s="250" t="s">
        <v>164</v>
      </c>
      <c r="F204" s="233">
        <v>23000</v>
      </c>
      <c r="G204" s="233">
        <v>87264</v>
      </c>
      <c r="H204" s="233">
        <f t="shared" si="11"/>
        <v>64264</v>
      </c>
      <c r="I204" s="233">
        <v>82231</v>
      </c>
      <c r="J204" s="233"/>
      <c r="O204" s="223"/>
      <c r="Q204" s="223"/>
      <c r="R204" s="534"/>
    </row>
    <row r="205" spans="1:18" s="251" customFormat="1" ht="14.65" customHeight="1">
      <c r="A205" s="249">
        <v>49051</v>
      </c>
      <c r="B205" s="249">
        <v>1</v>
      </c>
      <c r="C205" s="249">
        <v>7</v>
      </c>
      <c r="D205" s="249">
        <v>4</v>
      </c>
      <c r="E205" s="250" t="s">
        <v>165</v>
      </c>
      <c r="F205" s="233">
        <v>95000</v>
      </c>
      <c r="G205" s="233">
        <v>73078</v>
      </c>
      <c r="H205" s="233">
        <f t="shared" si="11"/>
        <v>-21922</v>
      </c>
      <c r="I205" s="233">
        <v>120678</v>
      </c>
      <c r="J205" s="233"/>
      <c r="O205" s="223"/>
      <c r="Q205" s="223"/>
      <c r="R205" s="534"/>
    </row>
    <row r="206" spans="1:18" s="251" customFormat="1" ht="14.65" customHeight="1">
      <c r="A206" s="249">
        <v>49052</v>
      </c>
      <c r="B206" s="249">
        <v>1</v>
      </c>
      <c r="C206" s="249">
        <v>7</v>
      </c>
      <c r="D206" s="249">
        <v>4</v>
      </c>
      <c r="E206" s="250" t="s">
        <v>166</v>
      </c>
      <c r="F206" s="233">
        <v>746000</v>
      </c>
      <c r="G206" s="233">
        <v>777628</v>
      </c>
      <c r="H206" s="233">
        <f t="shared" si="11"/>
        <v>31628</v>
      </c>
      <c r="I206" s="233">
        <v>764586</v>
      </c>
      <c r="J206" s="233"/>
      <c r="O206" s="223"/>
      <c r="Q206" s="223"/>
      <c r="R206" s="534"/>
    </row>
    <row r="207" spans="1:18" s="251" customFormat="1" ht="14.65" customHeight="1">
      <c r="A207" s="249">
        <v>49061</v>
      </c>
      <c r="B207" s="249">
        <v>1</v>
      </c>
      <c r="C207" s="249">
        <v>7</v>
      </c>
      <c r="D207" s="249">
        <v>4</v>
      </c>
      <c r="E207" s="250" t="s">
        <v>162</v>
      </c>
      <c r="F207" s="233">
        <v>6000000</v>
      </c>
      <c r="G207" s="233">
        <v>9811686</v>
      </c>
      <c r="H207" s="233">
        <f t="shared" si="11"/>
        <v>3811686</v>
      </c>
      <c r="I207" s="233">
        <v>6208755</v>
      </c>
      <c r="J207" s="233"/>
      <c r="O207" s="223"/>
      <c r="Q207" s="223"/>
      <c r="R207" s="534"/>
    </row>
    <row r="208" spans="1:18" s="257" customFormat="1" ht="14.65" customHeight="1">
      <c r="A208" s="255"/>
      <c r="B208" s="255">
        <v>2</v>
      </c>
      <c r="C208" s="255">
        <v>7</v>
      </c>
      <c r="D208" s="255">
        <v>4</v>
      </c>
      <c r="E208" s="256" t="s">
        <v>749</v>
      </c>
      <c r="F208" s="229">
        <f>SUM(F209:F219)</f>
        <v>4882540</v>
      </c>
      <c r="G208" s="229">
        <f>SUM(G209:G219)</f>
        <v>7326965</v>
      </c>
      <c r="H208" s="229">
        <f>G208-F208</f>
        <v>2444425</v>
      </c>
      <c r="I208" s="229">
        <f>SUM(I209:I219)</f>
        <v>10533416</v>
      </c>
      <c r="J208" s="229"/>
      <c r="O208" s="223"/>
      <c r="Q208" s="223"/>
      <c r="R208" s="534"/>
    </row>
    <row r="209" spans="1:18" s="251" customFormat="1" ht="14.65" customHeight="1">
      <c r="A209" s="249">
        <v>31012</v>
      </c>
      <c r="B209" s="249">
        <v>2</v>
      </c>
      <c r="C209" s="249">
        <v>7</v>
      </c>
      <c r="D209" s="249">
        <v>4</v>
      </c>
      <c r="E209" s="250" t="s">
        <v>167</v>
      </c>
      <c r="F209" s="233">
        <v>255740</v>
      </c>
      <c r="G209" s="233">
        <v>1564830</v>
      </c>
      <c r="H209" s="233">
        <f t="shared" si="11"/>
        <v>1309090</v>
      </c>
      <c r="I209" s="233">
        <v>4434910</v>
      </c>
      <c r="J209" s="233"/>
      <c r="O209" s="223"/>
      <c r="Q209" s="223"/>
      <c r="R209" s="534"/>
    </row>
    <row r="210" spans="1:18" s="251" customFormat="1" ht="0.75" hidden="1" customHeight="1">
      <c r="A210" s="249">
        <v>49042</v>
      </c>
      <c r="B210" s="249">
        <v>2</v>
      </c>
      <c r="C210" s="249">
        <v>7</v>
      </c>
      <c r="D210" s="249">
        <v>4</v>
      </c>
      <c r="E210" s="250" t="s">
        <v>1447</v>
      </c>
      <c r="F210" s="185"/>
      <c r="G210" s="185"/>
      <c r="H210" s="259">
        <f>F210-G210</f>
        <v>0</v>
      </c>
      <c r="I210" s="185"/>
      <c r="J210" s="185"/>
      <c r="O210" s="223"/>
      <c r="Q210" s="223"/>
      <c r="R210" s="534"/>
    </row>
    <row r="211" spans="1:18" s="251" customFormat="1" ht="15.75" hidden="1" customHeight="1">
      <c r="A211" s="249">
        <v>49062</v>
      </c>
      <c r="B211" s="249">
        <v>2</v>
      </c>
      <c r="C211" s="249">
        <v>7</v>
      </c>
      <c r="D211" s="249">
        <v>4</v>
      </c>
      <c r="E211" s="254" t="s">
        <v>1447</v>
      </c>
      <c r="F211" s="185"/>
      <c r="G211" s="185"/>
      <c r="H211" s="259">
        <f t="shared" ref="H211:H214" si="12">G211-F211</f>
        <v>0</v>
      </c>
      <c r="I211" s="185"/>
      <c r="J211" s="185"/>
      <c r="O211" s="223"/>
      <c r="Q211" s="223"/>
      <c r="R211" s="534"/>
    </row>
    <row r="212" spans="1:18" s="251" customFormat="1" ht="14.65" customHeight="1">
      <c r="A212" s="249">
        <v>49901</v>
      </c>
      <c r="B212" s="249">
        <v>2</v>
      </c>
      <c r="C212" s="249">
        <v>7</v>
      </c>
      <c r="D212" s="249">
        <v>4</v>
      </c>
      <c r="E212" s="250" t="s">
        <v>168</v>
      </c>
      <c r="F212" s="478">
        <v>0</v>
      </c>
      <c r="G212" s="233">
        <v>114</v>
      </c>
      <c r="H212" s="233">
        <f t="shared" si="12"/>
        <v>114</v>
      </c>
      <c r="I212" s="233">
        <v>124</v>
      </c>
      <c r="J212" s="233"/>
      <c r="O212" s="223"/>
      <c r="Q212" s="223"/>
      <c r="R212" s="534"/>
    </row>
    <row r="213" spans="1:18" s="251" customFormat="1" ht="14.65" customHeight="1">
      <c r="A213" s="249">
        <v>49902</v>
      </c>
      <c r="B213" s="249">
        <v>2</v>
      </c>
      <c r="C213" s="249">
        <v>7</v>
      </c>
      <c r="D213" s="249">
        <v>4</v>
      </c>
      <c r="E213" s="250" t="s">
        <v>169</v>
      </c>
      <c r="F213" s="233">
        <v>176000</v>
      </c>
      <c r="G213" s="233">
        <v>195160</v>
      </c>
      <c r="H213" s="233">
        <f t="shared" si="12"/>
        <v>19160</v>
      </c>
      <c r="I213" s="233">
        <v>171559</v>
      </c>
      <c r="J213" s="233"/>
      <c r="O213" s="223"/>
      <c r="Q213" s="223"/>
      <c r="R213" s="534"/>
    </row>
    <row r="214" spans="1:18" s="251" customFormat="1" ht="14.65" customHeight="1">
      <c r="A214" s="249">
        <v>49903</v>
      </c>
      <c r="B214" s="249">
        <v>2</v>
      </c>
      <c r="C214" s="249">
        <v>7</v>
      </c>
      <c r="D214" s="249">
        <v>4</v>
      </c>
      <c r="E214" s="250" t="s">
        <v>170</v>
      </c>
      <c r="F214" s="233">
        <v>1010000</v>
      </c>
      <c r="G214" s="233">
        <v>1021134</v>
      </c>
      <c r="H214" s="233">
        <f t="shared" si="12"/>
        <v>11134</v>
      </c>
      <c r="I214" s="233">
        <v>764873</v>
      </c>
      <c r="J214" s="233"/>
      <c r="O214" s="223"/>
      <c r="Q214" s="223"/>
      <c r="R214" s="534"/>
    </row>
    <row r="215" spans="1:18" s="251" customFormat="1" ht="14.25" hidden="1" customHeight="1">
      <c r="A215" s="249">
        <v>49905</v>
      </c>
      <c r="B215" s="249">
        <v>2</v>
      </c>
      <c r="C215" s="249">
        <v>7</v>
      </c>
      <c r="D215" s="249">
        <v>4</v>
      </c>
      <c r="E215" s="250" t="s">
        <v>724</v>
      </c>
      <c r="F215" s="478">
        <v>0</v>
      </c>
      <c r="G215" s="478">
        <v>0</v>
      </c>
      <c r="H215" s="233">
        <f t="shared" ref="H215:H222" si="13">G215-F215</f>
        <v>0</v>
      </c>
      <c r="I215" s="478">
        <v>0</v>
      </c>
      <c r="J215" s="478"/>
      <c r="O215" s="223"/>
      <c r="Q215" s="223"/>
      <c r="R215" s="534"/>
    </row>
    <row r="216" spans="1:18" s="251" customFormat="1" ht="14.65" customHeight="1">
      <c r="A216" s="249">
        <v>49906</v>
      </c>
      <c r="B216" s="249">
        <v>2</v>
      </c>
      <c r="C216" s="249">
        <v>7</v>
      </c>
      <c r="D216" s="249">
        <v>4</v>
      </c>
      <c r="E216" s="250" t="s">
        <v>749</v>
      </c>
      <c r="F216" s="233">
        <v>671000</v>
      </c>
      <c r="G216" s="233">
        <v>391567</v>
      </c>
      <c r="H216" s="233">
        <f t="shared" si="13"/>
        <v>-279433</v>
      </c>
      <c r="I216" s="233">
        <v>799513</v>
      </c>
      <c r="J216" s="233"/>
      <c r="O216" s="223"/>
      <c r="Q216" s="223"/>
      <c r="R216" s="534"/>
    </row>
    <row r="217" spans="1:18" s="251" customFormat="1" ht="14.65" customHeight="1">
      <c r="A217" s="249">
        <v>49913</v>
      </c>
      <c r="B217" s="249">
        <v>2</v>
      </c>
      <c r="C217" s="249">
        <v>7</v>
      </c>
      <c r="D217" s="249">
        <v>4</v>
      </c>
      <c r="E217" s="250" t="s">
        <v>1600</v>
      </c>
      <c r="F217" s="478">
        <v>0</v>
      </c>
      <c r="G217" s="233">
        <v>34012</v>
      </c>
      <c r="H217" s="233">
        <f t="shared" si="13"/>
        <v>34012</v>
      </c>
      <c r="I217" s="478">
        <v>0</v>
      </c>
      <c r="J217" s="478"/>
      <c r="O217" s="223"/>
      <c r="Q217" s="223"/>
      <c r="R217" s="534"/>
    </row>
    <row r="218" spans="1:18" s="251" customFormat="1" ht="14.65" customHeight="1">
      <c r="A218" s="249">
        <v>49914</v>
      </c>
      <c r="B218" s="249">
        <v>2</v>
      </c>
      <c r="C218" s="249">
        <v>7</v>
      </c>
      <c r="D218" s="249">
        <v>4</v>
      </c>
      <c r="E218" s="250" t="s">
        <v>1601</v>
      </c>
      <c r="F218" s="478">
        <v>0</v>
      </c>
      <c r="G218" s="233">
        <v>271382</v>
      </c>
      <c r="H218" s="233">
        <f t="shared" si="13"/>
        <v>271382</v>
      </c>
      <c r="I218" s="478">
        <v>0</v>
      </c>
      <c r="J218" s="478"/>
      <c r="O218" s="223"/>
      <c r="Q218" s="223"/>
      <c r="R218" s="534"/>
    </row>
    <row r="219" spans="1:18" s="251" customFormat="1" ht="14.65" customHeight="1">
      <c r="A219" s="249">
        <v>49999</v>
      </c>
      <c r="B219" s="249">
        <v>2</v>
      </c>
      <c r="C219" s="249">
        <v>7</v>
      </c>
      <c r="D219" s="249">
        <v>4</v>
      </c>
      <c r="E219" s="250" t="s">
        <v>171</v>
      </c>
      <c r="F219" s="233">
        <v>2769800</v>
      </c>
      <c r="G219" s="233">
        <v>3848766</v>
      </c>
      <c r="H219" s="233">
        <f t="shared" si="13"/>
        <v>1078966</v>
      </c>
      <c r="I219" s="233">
        <v>4362437</v>
      </c>
      <c r="J219" s="233"/>
      <c r="O219" s="223"/>
      <c r="Q219" s="223"/>
      <c r="R219" s="534"/>
    </row>
    <row r="220" spans="1:18" s="257" customFormat="1" ht="14.65" customHeight="1">
      <c r="A220" s="255"/>
      <c r="B220" s="255">
        <v>3</v>
      </c>
      <c r="C220" s="255">
        <v>7</v>
      </c>
      <c r="D220" s="255">
        <v>4</v>
      </c>
      <c r="E220" s="256" t="s">
        <v>598</v>
      </c>
      <c r="F220" s="229">
        <f>SUM(F221:F222)</f>
        <v>15000000</v>
      </c>
      <c r="G220" s="229">
        <f>SUM(G221:G222)</f>
        <v>15525117</v>
      </c>
      <c r="H220" s="229">
        <f t="shared" si="13"/>
        <v>525117</v>
      </c>
      <c r="I220" s="229">
        <f>SUM(I221:I222)</f>
        <v>7976666</v>
      </c>
      <c r="J220" s="229"/>
      <c r="O220" s="223"/>
      <c r="Q220" s="223"/>
      <c r="R220" s="534"/>
    </row>
    <row r="221" spans="1:18" s="251" customFormat="1" ht="14.65" customHeight="1">
      <c r="A221" s="249">
        <v>49907</v>
      </c>
      <c r="B221" s="249">
        <v>3</v>
      </c>
      <c r="C221" s="249">
        <v>7</v>
      </c>
      <c r="D221" s="249">
        <v>4</v>
      </c>
      <c r="E221" s="250" t="s">
        <v>599</v>
      </c>
      <c r="F221" s="478">
        <v>0</v>
      </c>
      <c r="G221" s="233">
        <v>15474</v>
      </c>
      <c r="H221" s="233">
        <f t="shared" si="13"/>
        <v>15474</v>
      </c>
      <c r="I221" s="233">
        <v>18250</v>
      </c>
      <c r="J221" s="233"/>
      <c r="O221" s="223"/>
      <c r="Q221" s="223"/>
      <c r="R221" s="534"/>
    </row>
    <row r="222" spans="1:18" s="251" customFormat="1" ht="14.65" customHeight="1">
      <c r="A222" s="249">
        <v>49908</v>
      </c>
      <c r="B222" s="249">
        <v>3</v>
      </c>
      <c r="C222" s="249">
        <v>7</v>
      </c>
      <c r="D222" s="249">
        <v>4</v>
      </c>
      <c r="E222" s="250" t="s">
        <v>600</v>
      </c>
      <c r="F222" s="233">
        <v>15000000</v>
      </c>
      <c r="G222" s="233">
        <v>15509643</v>
      </c>
      <c r="H222" s="233">
        <f t="shared" si="13"/>
        <v>509643</v>
      </c>
      <c r="I222" s="233">
        <v>7958416</v>
      </c>
      <c r="J222" s="233"/>
      <c r="O222" s="223"/>
      <c r="Q222" s="223"/>
      <c r="R222" s="534"/>
    </row>
    <row r="223" spans="1:18" s="251" customFormat="1" ht="19.149999999999999" customHeight="1" thickBot="1">
      <c r="A223" s="673" t="s">
        <v>183</v>
      </c>
      <c r="B223" s="674"/>
      <c r="C223" s="674"/>
      <c r="D223" s="674"/>
      <c r="E223" s="674"/>
      <c r="F223" s="196">
        <f>F5+F28+F98+F165+F184+F187+F200</f>
        <v>2177534000</v>
      </c>
      <c r="G223" s="196">
        <f>G5+G28+G98+G165+G184+G187+G200</f>
        <v>1897777453</v>
      </c>
      <c r="H223" s="196">
        <f>H5+H28+H98+H165+H184+H187+H200</f>
        <v>-279756547</v>
      </c>
      <c r="I223" s="196">
        <f>I5+I28+I98+I165+I184+I187+I200</f>
        <v>2042156454</v>
      </c>
      <c r="J223" s="638"/>
      <c r="O223" s="223"/>
      <c r="Q223" s="223"/>
      <c r="R223" s="534"/>
    </row>
    <row r="224" spans="1:18" s="251" customFormat="1" ht="13.5" thickTop="1">
      <c r="A224" s="263"/>
      <c r="H224" s="264"/>
    </row>
  </sheetData>
  <mergeCells count="13">
    <mergeCell ref="A223:E223"/>
    <mergeCell ref="A76:I76"/>
    <mergeCell ref="A77:I77"/>
    <mergeCell ref="A78:D78"/>
    <mergeCell ref="E78:E79"/>
    <mergeCell ref="F78:H78"/>
    <mergeCell ref="I78:I79"/>
    <mergeCell ref="A1:I1"/>
    <mergeCell ref="A2:I2"/>
    <mergeCell ref="A3:D3"/>
    <mergeCell ref="E3:E4"/>
    <mergeCell ref="F3:H3"/>
    <mergeCell ref="I3:I4"/>
  </mergeCells>
  <printOptions horizontalCentered="1"/>
  <pageMargins left="0.7" right="0.7" top="1.25" bottom="0.7" header="0.5" footer="0.25"/>
  <pageSetup paperSize="9" scale="73" firstPageNumber="13" fitToWidth="0" fitToHeight="0" orientation="portrait" useFirstPageNumber="1" r:id="rId1"/>
  <headerFooter alignWithMargins="0">
    <oddHeader>&amp;C&amp;"+,Regular"&amp;20
&amp;"+,Bold"___________________________________________________________&amp;R&amp;"Times New Roman,Regular"&amp;12
  مملكة البحرين 
  الحساب الختامي الموحد للدولة للسنة المالية المنتهية في 31 ديسمبر 2016</oddHeader>
    <oddFooter>&amp;C&amp;"Arabic Transparent,Bold"&amp;20____________________________________________________&amp;"Arabic Transparent,Regular"&amp;14
&amp;"Times New Roman,Regular"&amp;16&amp;P</oddFooter>
  </headerFooter>
  <rowBreaks count="1" manualBreakCount="1">
    <brk id="75"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rightToLeft="1" view="pageBreakPreview" zoomScaleNormal="100" zoomScaleSheetLayoutView="100" workbookViewId="0">
      <selection sqref="A1:G1"/>
    </sheetView>
  </sheetViews>
  <sheetFormatPr defaultColWidth="9.140625" defaultRowHeight="12.75"/>
  <cols>
    <col min="1" max="1" width="26.7109375" style="28" customWidth="1"/>
    <col min="2" max="2" width="14.7109375" style="61" customWidth="1"/>
    <col min="3" max="3" width="10" style="61" customWidth="1"/>
    <col min="4" max="4" width="13.140625" style="61" customWidth="1"/>
    <col min="5" max="5" width="14.7109375" style="61" customWidth="1"/>
    <col min="6" max="6" width="15.28515625" style="61" customWidth="1"/>
    <col min="7" max="7" width="14.7109375" style="61" customWidth="1"/>
    <col min="8" max="8" width="14.7109375" style="28" customWidth="1"/>
    <col min="9" max="9" width="13.85546875" style="28" customWidth="1"/>
    <col min="10" max="16384" width="9.140625" style="28"/>
  </cols>
  <sheetData>
    <row r="1" spans="1:9" ht="30.95" customHeight="1">
      <c r="A1" s="675" t="s">
        <v>235</v>
      </c>
      <c r="B1" s="675"/>
      <c r="C1" s="675"/>
      <c r="D1" s="675"/>
      <c r="E1" s="675"/>
      <c r="F1" s="675"/>
      <c r="G1" s="675"/>
    </row>
    <row r="2" spans="1:9" ht="25.15" customHeight="1">
      <c r="A2" s="29"/>
      <c r="B2" s="30"/>
      <c r="C2" s="30"/>
      <c r="D2" s="30"/>
      <c r="E2" s="30"/>
      <c r="F2" s="30"/>
      <c r="G2" s="30"/>
      <c r="H2" s="31"/>
      <c r="I2" s="62" t="s">
        <v>475</v>
      </c>
    </row>
    <row r="3" spans="1:9" ht="42.75" customHeight="1">
      <c r="A3" s="32" t="s">
        <v>221</v>
      </c>
      <c r="B3" s="32" t="s">
        <v>563</v>
      </c>
      <c r="C3" s="32" t="s">
        <v>564</v>
      </c>
      <c r="D3" s="32" t="s">
        <v>226</v>
      </c>
      <c r="E3" s="32" t="s">
        <v>227</v>
      </c>
      <c r="F3" s="32" t="s">
        <v>523</v>
      </c>
      <c r="G3" s="32" t="s">
        <v>565</v>
      </c>
      <c r="H3" s="32" t="s">
        <v>566</v>
      </c>
      <c r="I3" s="33" t="s">
        <v>194</v>
      </c>
    </row>
    <row r="4" spans="1:9" s="35" customFormat="1" ht="18.95" customHeight="1">
      <c r="A4" s="34" t="s">
        <v>14</v>
      </c>
      <c r="E4" s="36"/>
      <c r="F4" s="36"/>
      <c r="G4" s="36"/>
      <c r="H4" s="36"/>
      <c r="I4" s="36"/>
    </row>
    <row r="5" spans="1:9" s="35" customFormat="1" ht="18.95" customHeight="1">
      <c r="A5" s="37" t="s">
        <v>15</v>
      </c>
      <c r="B5" s="148">
        <v>1419217702</v>
      </c>
      <c r="C5" s="310" t="s">
        <v>474</v>
      </c>
      <c r="D5" s="211">
        <v>19259107</v>
      </c>
      <c r="E5" s="148">
        <f t="shared" ref="E5:E13" si="0">SUM(B5:D5)</f>
        <v>1438476809</v>
      </c>
      <c r="F5" s="546">
        <v>0</v>
      </c>
      <c r="G5" s="211">
        <f>F5+E5</f>
        <v>1438476809</v>
      </c>
      <c r="H5" s="211">
        <f>' بيان الإيرادات والمصروفات'!$D$15</f>
        <v>1429143771</v>
      </c>
      <c r="I5" s="211">
        <f t="shared" ref="I5:I11" si="1">G5-H5</f>
        <v>9333038</v>
      </c>
    </row>
    <row r="6" spans="1:9" s="35" customFormat="1" ht="18.95" customHeight="1">
      <c r="A6" s="37" t="s">
        <v>16</v>
      </c>
      <c r="B6" s="148">
        <v>162599997</v>
      </c>
      <c r="C6" s="310" t="s">
        <v>474</v>
      </c>
      <c r="D6" s="211">
        <v>35797735</v>
      </c>
      <c r="E6" s="148">
        <f t="shared" si="0"/>
        <v>198397732</v>
      </c>
      <c r="F6" s="546">
        <v>0</v>
      </c>
      <c r="G6" s="211">
        <f t="shared" ref="G6:G11" si="2">F6+E6</f>
        <v>198397732</v>
      </c>
      <c r="H6" s="211">
        <f>' بيان الإيرادات والمصروفات'!$D$16</f>
        <v>217876956</v>
      </c>
      <c r="I6" s="211">
        <f t="shared" si="1"/>
        <v>-19479224</v>
      </c>
    </row>
    <row r="7" spans="1:9" s="35" customFormat="1" ht="18.95" customHeight="1">
      <c r="A7" s="37" t="s">
        <v>1616</v>
      </c>
      <c r="B7" s="148">
        <v>119717499</v>
      </c>
      <c r="C7" s="310" t="s">
        <v>474</v>
      </c>
      <c r="D7" s="211">
        <v>4129807</v>
      </c>
      <c r="E7" s="148">
        <f t="shared" si="0"/>
        <v>123847306</v>
      </c>
      <c r="F7" s="546">
        <v>0</v>
      </c>
      <c r="G7" s="211">
        <f t="shared" si="2"/>
        <v>123847306</v>
      </c>
      <c r="H7" s="211">
        <f>' بيان الإيرادات والمصروفات'!$D$17</f>
        <v>133774676</v>
      </c>
      <c r="I7" s="211">
        <f t="shared" si="1"/>
        <v>-9927370</v>
      </c>
    </row>
    <row r="8" spans="1:9" s="35" customFormat="1" ht="18.95" customHeight="1">
      <c r="A8" s="37" t="s">
        <v>17</v>
      </c>
      <c r="B8" s="148">
        <v>29466915</v>
      </c>
      <c r="C8" s="310" t="s">
        <v>474</v>
      </c>
      <c r="D8" s="211">
        <v>-3021551</v>
      </c>
      <c r="E8" s="148">
        <f t="shared" si="0"/>
        <v>26445364</v>
      </c>
      <c r="F8" s="546">
        <v>0</v>
      </c>
      <c r="G8" s="211">
        <f t="shared" si="2"/>
        <v>26445364</v>
      </c>
      <c r="H8" s="211">
        <f>' بيان الإيرادات والمصروفات'!$D$18</f>
        <v>29406230</v>
      </c>
      <c r="I8" s="211">
        <f t="shared" si="1"/>
        <v>-2960866</v>
      </c>
    </row>
    <row r="9" spans="1:9" s="35" customFormat="1" ht="18.95" customHeight="1">
      <c r="A9" s="37" t="s">
        <v>18</v>
      </c>
      <c r="B9" s="148">
        <v>56106530</v>
      </c>
      <c r="C9" s="310" t="s">
        <v>474</v>
      </c>
      <c r="D9" s="211">
        <v>1481106</v>
      </c>
      <c r="E9" s="148">
        <f t="shared" si="0"/>
        <v>57587636</v>
      </c>
      <c r="F9" s="546">
        <v>0</v>
      </c>
      <c r="G9" s="211">
        <f t="shared" si="2"/>
        <v>57587636</v>
      </c>
      <c r="H9" s="211">
        <f>' بيان الإيرادات والمصروفات'!$D$19</f>
        <v>66748918</v>
      </c>
      <c r="I9" s="211">
        <f t="shared" si="1"/>
        <v>-9161282</v>
      </c>
    </row>
    <row r="10" spans="1:9" s="35" customFormat="1" ht="18.95" customHeight="1">
      <c r="A10" s="37" t="s">
        <v>19</v>
      </c>
      <c r="B10" s="148">
        <v>824698033</v>
      </c>
      <c r="C10" s="310" t="s">
        <v>474</v>
      </c>
      <c r="D10" s="211">
        <v>-158303935</v>
      </c>
      <c r="E10" s="148">
        <f t="shared" si="0"/>
        <v>666394098</v>
      </c>
      <c r="F10" s="546">
        <v>0</v>
      </c>
      <c r="G10" s="211">
        <f t="shared" si="2"/>
        <v>666394098</v>
      </c>
      <c r="H10" s="211">
        <f>' بيان الإيرادات والمصروفات'!$D$20</f>
        <v>611362748</v>
      </c>
      <c r="I10" s="211">
        <f t="shared" si="1"/>
        <v>55031350</v>
      </c>
    </row>
    <row r="11" spans="1:9" s="35" customFormat="1" ht="18.95" customHeight="1">
      <c r="A11" s="37" t="s">
        <v>479</v>
      </c>
      <c r="B11" s="148">
        <v>605743324</v>
      </c>
      <c r="C11" s="310" t="s">
        <v>474</v>
      </c>
      <c r="D11" s="211">
        <v>71657731</v>
      </c>
      <c r="E11" s="148">
        <f t="shared" si="0"/>
        <v>677401055</v>
      </c>
      <c r="F11" s="546">
        <v>0</v>
      </c>
      <c r="G11" s="211">
        <f t="shared" si="2"/>
        <v>677401055</v>
      </c>
      <c r="H11" s="211">
        <f>' بيان الإيرادات والمصروفات'!$D$21</f>
        <v>633099754</v>
      </c>
      <c r="I11" s="211">
        <f t="shared" si="1"/>
        <v>44301301</v>
      </c>
    </row>
    <row r="12" spans="1:9" s="39" customFormat="1" ht="20.100000000000001" customHeight="1">
      <c r="A12" s="38" t="s">
        <v>220</v>
      </c>
      <c r="B12" s="210">
        <f t="shared" ref="B12:H12" si="3">SUM(B5:B11)</f>
        <v>3217550000</v>
      </c>
      <c r="C12" s="275" t="s">
        <v>474</v>
      </c>
      <c r="D12" s="298">
        <f t="shared" si="3"/>
        <v>-29000000</v>
      </c>
      <c r="E12" s="210">
        <f t="shared" si="3"/>
        <v>3188550000</v>
      </c>
      <c r="F12" s="547">
        <f t="shared" si="3"/>
        <v>0</v>
      </c>
      <c r="G12" s="210">
        <f t="shared" si="3"/>
        <v>3188550000</v>
      </c>
      <c r="H12" s="210">
        <f t="shared" si="3"/>
        <v>3121413053</v>
      </c>
      <c r="I12" s="210">
        <f>SUM(I5:I11)</f>
        <v>67136947</v>
      </c>
    </row>
    <row r="13" spans="1:9" s="39" customFormat="1" ht="20.100000000000001" customHeight="1">
      <c r="A13" s="40" t="s">
        <v>588</v>
      </c>
      <c r="B13" s="211">
        <v>465000000</v>
      </c>
      <c r="C13" s="310" t="s">
        <v>474</v>
      </c>
      <c r="D13" s="211">
        <v>29000000</v>
      </c>
      <c r="E13" s="148">
        <f t="shared" si="0"/>
        <v>494000000</v>
      </c>
      <c r="F13" s="477">
        <v>59000000</v>
      </c>
      <c r="G13" s="211">
        <f>F13+E13</f>
        <v>553000000</v>
      </c>
      <c r="H13" s="211">
        <f>' بيان الإيرادات والمصروفات'!$D$23</f>
        <v>410882998</v>
      </c>
      <c r="I13" s="211">
        <f>G13-H13</f>
        <v>142117002</v>
      </c>
    </row>
    <row r="14" spans="1:9" s="39" customFormat="1" ht="20.100000000000001" customHeight="1" thickBot="1">
      <c r="A14" s="41" t="s">
        <v>195</v>
      </c>
      <c r="B14" s="220">
        <f t="shared" ref="B14:H14" si="4">B13+B12</f>
        <v>3682550000</v>
      </c>
      <c r="C14" s="303" t="s">
        <v>474</v>
      </c>
      <c r="D14" s="297">
        <f t="shared" si="4"/>
        <v>0</v>
      </c>
      <c r="E14" s="220">
        <f t="shared" si="4"/>
        <v>3682550000</v>
      </c>
      <c r="F14" s="104">
        <f t="shared" si="4"/>
        <v>59000000</v>
      </c>
      <c r="G14" s="220">
        <f t="shared" si="4"/>
        <v>3741550000</v>
      </c>
      <c r="H14" s="220">
        <f t="shared" si="4"/>
        <v>3532296051</v>
      </c>
      <c r="I14" s="220">
        <f>I13+I12</f>
        <v>209253949</v>
      </c>
    </row>
    <row r="15" spans="1:9" ht="15" thickTop="1">
      <c r="B15" s="42"/>
      <c r="C15" s="42"/>
      <c r="D15" s="42"/>
      <c r="E15" s="42"/>
      <c r="F15" s="42"/>
      <c r="G15" s="42"/>
      <c r="H15" s="42"/>
      <c r="I15" s="42"/>
    </row>
    <row r="16" spans="1:9" s="45" customFormat="1" ht="15.75">
      <c r="A16" s="43"/>
      <c r="B16" s="44"/>
      <c r="C16" s="44"/>
      <c r="D16" s="44"/>
      <c r="E16" s="44"/>
      <c r="F16" s="44"/>
      <c r="G16" s="44"/>
      <c r="H16" s="44"/>
      <c r="I16" s="44"/>
    </row>
    <row r="17" spans="1:9" s="45" customFormat="1" ht="15.75">
      <c r="A17" s="46"/>
      <c r="B17" s="46"/>
      <c r="C17" s="46"/>
      <c r="D17" s="46"/>
      <c r="E17" s="46"/>
      <c r="F17" s="46"/>
      <c r="G17" s="47"/>
      <c r="H17" s="47"/>
      <c r="I17" s="44"/>
    </row>
    <row r="18" spans="1:9" s="45" customFormat="1" ht="15.75">
      <c r="A18" s="46"/>
      <c r="B18" s="46"/>
      <c r="C18" s="46"/>
      <c r="D18" s="46"/>
      <c r="E18" s="46"/>
      <c r="F18" s="46"/>
      <c r="G18" s="47"/>
      <c r="H18" s="47"/>
      <c r="I18" s="44"/>
    </row>
    <row r="19" spans="1:9" s="45" customFormat="1">
      <c r="A19" s="48"/>
      <c r="B19" s="48"/>
      <c r="C19" s="48"/>
      <c r="D19" s="48"/>
      <c r="E19" s="48"/>
      <c r="F19" s="48"/>
      <c r="I19" s="44"/>
    </row>
    <row r="20" spans="1:9" s="45" customFormat="1">
      <c r="A20" s="48"/>
      <c r="C20" s="48"/>
      <c r="D20" s="48"/>
      <c r="E20" s="48"/>
      <c r="F20" s="48"/>
      <c r="G20" s="49"/>
      <c r="H20" s="50"/>
      <c r="I20" s="44"/>
    </row>
    <row r="21" spans="1:9" s="45" customFormat="1" ht="15">
      <c r="A21" s="51"/>
      <c r="B21" s="48"/>
      <c r="C21" s="51"/>
      <c r="D21" s="51"/>
      <c r="E21" s="51"/>
      <c r="F21" s="51"/>
      <c r="G21" s="52"/>
      <c r="H21" s="53"/>
    </row>
    <row r="22" spans="1:9" s="45" customFormat="1" ht="15">
      <c r="A22" s="51"/>
      <c r="B22" s="51"/>
      <c r="C22" s="51"/>
      <c r="D22" s="51"/>
      <c r="E22" s="51"/>
      <c r="F22" s="51"/>
      <c r="G22" s="54"/>
      <c r="H22" s="53"/>
    </row>
    <row r="23" spans="1:9" s="45" customFormat="1" ht="15">
      <c r="A23" s="48"/>
      <c r="B23" s="48"/>
      <c r="C23" s="48"/>
      <c r="D23" s="48"/>
      <c r="E23" s="55"/>
      <c r="F23" s="56"/>
    </row>
    <row r="24" spans="1:9" s="45" customFormat="1" ht="26.25" customHeight="1">
      <c r="A24" s="51"/>
      <c r="B24" s="51"/>
      <c r="C24" s="51"/>
      <c r="D24" s="51"/>
      <c r="E24" s="52"/>
      <c r="F24" s="53"/>
    </row>
    <row r="25" spans="1:9" s="45" customFormat="1" ht="15">
      <c r="A25" s="51"/>
      <c r="B25" s="51"/>
      <c r="C25" s="51"/>
      <c r="D25" s="51"/>
      <c r="E25" s="54"/>
      <c r="F25" s="53"/>
    </row>
    <row r="26" spans="1:9" s="45" customFormat="1" ht="15">
      <c r="A26" s="51"/>
      <c r="B26" s="51"/>
      <c r="C26" s="51"/>
      <c r="D26" s="51"/>
      <c r="E26" s="54"/>
      <c r="F26" s="53"/>
    </row>
    <row r="27" spans="1:9" ht="15">
      <c r="A27" s="57"/>
      <c r="B27" s="58"/>
      <c r="C27" s="58"/>
      <c r="D27" s="58"/>
      <c r="E27" s="59"/>
      <c r="F27" s="60"/>
      <c r="G27" s="28"/>
    </row>
  </sheetData>
  <mergeCells count="1">
    <mergeCell ref="A1:G1"/>
  </mergeCells>
  <printOptions horizontalCentered="1"/>
  <pageMargins left="0.7" right="0.7" top="1.25" bottom="0.7" header="0.5" footer="0.32"/>
  <pageSetup paperSize="9" scale="91" firstPageNumber="17" orientation="landscape" useFirstPageNumber="1" r:id="rId1"/>
  <headerFooter alignWithMargins="0">
    <oddHeader xml:space="preserve">&amp;C&amp;"+,Bold"&amp;16
&amp;20_____________________________________________________________________________&amp;R&amp;"Times New Roman,Regular"&amp;11  
  مملكة البحرين 
  الحساب الختامي الموحد للدولة للسنة المالية المنتهية في 31 ديسمبر 2016
</oddHeader>
    <oddFooter>&amp;C&amp;"Arabic Transparent,Bold"&amp;20_____________________________________________________________________&amp;"Arial,Regular"&amp;10
&amp;"Times New Roman,Regular"&amp;14&amp;P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4"/>
  <sheetViews>
    <sheetView rightToLeft="1" view="pageBreakPreview" topLeftCell="A115" zoomScale="106" zoomScaleNormal="100" zoomScaleSheetLayoutView="106" zoomScalePageLayoutView="110" workbookViewId="0">
      <selection activeCell="B133" sqref="B133"/>
    </sheetView>
  </sheetViews>
  <sheetFormatPr defaultColWidth="0.28515625" defaultRowHeight="12.75"/>
  <cols>
    <col min="1" max="1" width="35.42578125" style="710" customWidth="1"/>
    <col min="2" max="2" width="13.28515625" style="733" customWidth="1"/>
    <col min="3" max="3" width="8.7109375" style="733" customWidth="1"/>
    <col min="4" max="4" width="11.7109375" style="733" customWidth="1"/>
    <col min="5" max="5" width="13.28515625" style="733" customWidth="1"/>
    <col min="6" max="6" width="10.42578125" style="734" customWidth="1"/>
    <col min="7" max="7" width="13.28515625" style="710" customWidth="1"/>
    <col min="8" max="8" width="11.28515625" style="710" bestFit="1" customWidth="1"/>
    <col min="9" max="9" width="12.7109375" style="711" bestFit="1" customWidth="1"/>
    <col min="10" max="16384" width="0.28515625" style="710"/>
  </cols>
  <sheetData>
    <row r="1" spans="1:9" s="555" customFormat="1" ht="30.95" customHeight="1">
      <c r="A1" s="554" t="s">
        <v>236</v>
      </c>
      <c r="B1" s="554"/>
      <c r="C1" s="554"/>
      <c r="D1" s="554"/>
      <c r="E1" s="554"/>
      <c r="F1" s="554"/>
      <c r="I1" s="709"/>
    </row>
    <row r="2" spans="1:9" ht="21.6" customHeight="1">
      <c r="A2" s="548"/>
      <c r="B2" s="549"/>
      <c r="C2" s="549"/>
      <c r="D2" s="549"/>
      <c r="E2" s="549"/>
      <c r="F2" s="549"/>
      <c r="G2" s="308" t="s">
        <v>475</v>
      </c>
    </row>
    <row r="3" spans="1:9" s="712" customFormat="1" ht="43.9" customHeight="1">
      <c r="A3" s="550" t="s">
        <v>221</v>
      </c>
      <c r="B3" s="551" t="s">
        <v>563</v>
      </c>
      <c r="C3" s="551" t="s">
        <v>522</v>
      </c>
      <c r="D3" s="551" t="s">
        <v>226</v>
      </c>
      <c r="E3" s="551" t="s">
        <v>227</v>
      </c>
      <c r="F3" s="551" t="s">
        <v>523</v>
      </c>
      <c r="G3" s="551" t="s">
        <v>567</v>
      </c>
      <c r="I3" s="713"/>
    </row>
    <row r="4" spans="1:9" s="714" customFormat="1" ht="7.35" customHeight="1">
      <c r="A4" s="647"/>
      <c r="B4" s="648"/>
      <c r="C4" s="648"/>
      <c r="D4" s="648"/>
      <c r="E4" s="648"/>
      <c r="F4" s="648"/>
      <c r="G4" s="648"/>
      <c r="I4" s="715"/>
    </row>
    <row r="5" spans="1:9" s="716" customFormat="1" ht="19.350000000000001" customHeight="1">
      <c r="A5" s="621" t="s">
        <v>252</v>
      </c>
      <c r="B5" s="649">
        <f>SUM(B6:B26)</f>
        <v>1087418000</v>
      </c>
      <c r="C5" s="560">
        <f t="shared" ref="C5:G5" si="0">SUM(C6:C26)</f>
        <v>0</v>
      </c>
      <c r="D5" s="649">
        <f t="shared" si="0"/>
        <v>6424852</v>
      </c>
      <c r="E5" s="649">
        <f t="shared" si="0"/>
        <v>1093842852</v>
      </c>
      <c r="F5" s="560">
        <f t="shared" si="0"/>
        <v>0</v>
      </c>
      <c r="G5" s="649">
        <f t="shared" si="0"/>
        <v>1093842852</v>
      </c>
      <c r="I5" s="717"/>
    </row>
    <row r="6" spans="1:9" s="716" customFormat="1" ht="19.350000000000001" customHeight="1">
      <c r="A6" s="558" t="s">
        <v>303</v>
      </c>
      <c r="B6" s="650">
        <v>19342000</v>
      </c>
      <c r="C6" s="560">
        <v>0</v>
      </c>
      <c r="D6" s="560">
        <v>0</v>
      </c>
      <c r="E6" s="559">
        <f>SUM(B6:D6)</f>
        <v>19342000</v>
      </c>
      <c r="F6" s="560">
        <v>0</v>
      </c>
      <c r="G6" s="559">
        <f>SUM(E6:F6)</f>
        <v>19342000</v>
      </c>
      <c r="I6" s="717"/>
    </row>
    <row r="7" spans="1:9" s="716" customFormat="1" ht="28.15" customHeight="1">
      <c r="A7" s="651" t="s">
        <v>712</v>
      </c>
      <c r="B7" s="559">
        <v>1804000</v>
      </c>
      <c r="C7" s="560">
        <v>0</v>
      </c>
      <c r="D7" s="560">
        <v>0</v>
      </c>
      <c r="E7" s="559">
        <f t="shared" ref="E7:E26" si="1">SUM(B7:D7)</f>
        <v>1804000</v>
      </c>
      <c r="F7" s="560">
        <v>0</v>
      </c>
      <c r="G7" s="652">
        <f t="shared" ref="G7:G26" si="2">SUM(E7:F7)</f>
        <v>1804000</v>
      </c>
      <c r="I7" s="717"/>
    </row>
    <row r="8" spans="1:9" s="716" customFormat="1" ht="19.350000000000001" customHeight="1">
      <c r="A8" s="558" t="s">
        <v>1679</v>
      </c>
      <c r="B8" s="559">
        <f>950000+685000+1060000+564000</f>
        <v>3259000</v>
      </c>
      <c r="C8" s="560">
        <v>0</v>
      </c>
      <c r="D8" s="559">
        <f>324363+61000</f>
        <v>385363</v>
      </c>
      <c r="E8" s="559">
        <f t="shared" si="1"/>
        <v>3644363</v>
      </c>
      <c r="F8" s="560">
        <v>0</v>
      </c>
      <c r="G8" s="559">
        <f t="shared" si="2"/>
        <v>3644363</v>
      </c>
      <c r="I8" s="717"/>
    </row>
    <row r="9" spans="1:9" s="716" customFormat="1" ht="19.350000000000001" customHeight="1">
      <c r="A9" s="651" t="s">
        <v>752</v>
      </c>
      <c r="B9" s="559">
        <f>176000+249000+142000</f>
        <v>567000</v>
      </c>
      <c r="C9" s="560">
        <v>0</v>
      </c>
      <c r="D9" s="559">
        <v>34710</v>
      </c>
      <c r="E9" s="559">
        <f t="shared" si="1"/>
        <v>601710</v>
      </c>
      <c r="F9" s="560">
        <v>0</v>
      </c>
      <c r="G9" s="559">
        <f t="shared" si="2"/>
        <v>601710</v>
      </c>
      <c r="H9" s="718"/>
      <c r="I9" s="717"/>
    </row>
    <row r="10" spans="1:9" s="716" customFormat="1" ht="19.350000000000001" customHeight="1">
      <c r="A10" s="558" t="s">
        <v>887</v>
      </c>
      <c r="B10" s="559">
        <v>324000</v>
      </c>
      <c r="C10" s="560">
        <v>0</v>
      </c>
      <c r="D10" s="559">
        <v>223707</v>
      </c>
      <c r="E10" s="559">
        <f t="shared" si="1"/>
        <v>547707</v>
      </c>
      <c r="F10" s="560">
        <v>0</v>
      </c>
      <c r="G10" s="559">
        <f t="shared" si="2"/>
        <v>547707</v>
      </c>
      <c r="I10" s="717"/>
    </row>
    <row r="11" spans="1:9" s="716" customFormat="1" ht="19.350000000000001" customHeight="1">
      <c r="A11" s="558" t="s">
        <v>517</v>
      </c>
      <c r="B11" s="559">
        <v>494450000</v>
      </c>
      <c r="C11" s="560">
        <v>0</v>
      </c>
      <c r="D11" s="560">
        <v>0</v>
      </c>
      <c r="E11" s="559">
        <f t="shared" si="1"/>
        <v>494450000</v>
      </c>
      <c r="F11" s="560">
        <v>0</v>
      </c>
      <c r="G11" s="559">
        <f t="shared" si="2"/>
        <v>494450000</v>
      </c>
      <c r="I11" s="717"/>
    </row>
    <row r="12" spans="1:9" s="716" customFormat="1" ht="19.350000000000001" customHeight="1">
      <c r="A12" s="558" t="s">
        <v>185</v>
      </c>
      <c r="B12" s="559">
        <v>355000000</v>
      </c>
      <c r="C12" s="560">
        <v>0</v>
      </c>
      <c r="D12" s="559">
        <v>500000</v>
      </c>
      <c r="E12" s="559">
        <f t="shared" si="1"/>
        <v>355500000</v>
      </c>
      <c r="F12" s="560">
        <v>0</v>
      </c>
      <c r="G12" s="559">
        <f t="shared" si="2"/>
        <v>355500000</v>
      </c>
      <c r="I12" s="717"/>
    </row>
    <row r="13" spans="1:9" s="716" customFormat="1" ht="19.350000000000001" customHeight="1">
      <c r="A13" s="558" t="s">
        <v>291</v>
      </c>
      <c r="B13" s="559">
        <v>15214000</v>
      </c>
      <c r="C13" s="560">
        <v>0</v>
      </c>
      <c r="D13" s="559">
        <v>500000</v>
      </c>
      <c r="E13" s="559">
        <f t="shared" si="1"/>
        <v>15714000</v>
      </c>
      <c r="F13" s="560">
        <v>0</v>
      </c>
      <c r="G13" s="559">
        <f t="shared" si="2"/>
        <v>15714000</v>
      </c>
      <c r="I13" s="717"/>
    </row>
    <row r="14" spans="1:9" s="716" customFormat="1" ht="19.350000000000001" customHeight="1">
      <c r="A14" s="558" t="s">
        <v>243</v>
      </c>
      <c r="B14" s="559">
        <v>34812000</v>
      </c>
      <c r="C14" s="560">
        <v>0</v>
      </c>
      <c r="D14" s="559">
        <v>30000</v>
      </c>
      <c r="E14" s="559">
        <f t="shared" si="1"/>
        <v>34842000</v>
      </c>
      <c r="F14" s="560">
        <v>0</v>
      </c>
      <c r="G14" s="559">
        <f t="shared" si="2"/>
        <v>34842000</v>
      </c>
      <c r="I14" s="717"/>
    </row>
    <row r="15" spans="1:9" s="716" customFormat="1" ht="19.350000000000001" customHeight="1">
      <c r="A15" s="558" t="s">
        <v>201</v>
      </c>
      <c r="B15" s="559">
        <v>40200000</v>
      </c>
      <c r="C15" s="560">
        <v>0</v>
      </c>
      <c r="D15" s="560">
        <v>0</v>
      </c>
      <c r="E15" s="559">
        <f t="shared" si="1"/>
        <v>40200000</v>
      </c>
      <c r="F15" s="560">
        <v>0</v>
      </c>
      <c r="G15" s="559">
        <f t="shared" si="2"/>
        <v>40200000</v>
      </c>
      <c r="I15" s="717"/>
    </row>
    <row r="16" spans="1:9" s="716" customFormat="1" ht="19.350000000000001" customHeight="1">
      <c r="A16" s="558" t="s">
        <v>508</v>
      </c>
      <c r="B16" s="559">
        <v>2468000</v>
      </c>
      <c r="C16" s="560">
        <v>0</v>
      </c>
      <c r="D16" s="559">
        <v>62529</v>
      </c>
      <c r="E16" s="559">
        <f t="shared" si="1"/>
        <v>2530529</v>
      </c>
      <c r="F16" s="560">
        <v>0</v>
      </c>
      <c r="G16" s="559">
        <f t="shared" si="2"/>
        <v>2530529</v>
      </c>
      <c r="I16" s="717"/>
    </row>
    <row r="17" spans="1:9" s="716" customFormat="1" ht="19.350000000000001" customHeight="1">
      <c r="A17" s="558" t="s">
        <v>186</v>
      </c>
      <c r="B17" s="559">
        <v>30047000</v>
      </c>
      <c r="C17" s="560">
        <v>0</v>
      </c>
      <c r="D17" s="559">
        <v>522641</v>
      </c>
      <c r="E17" s="559">
        <f t="shared" si="1"/>
        <v>30569641</v>
      </c>
      <c r="F17" s="560">
        <v>0</v>
      </c>
      <c r="G17" s="559">
        <f t="shared" si="2"/>
        <v>30569641</v>
      </c>
      <c r="I17" s="717"/>
    </row>
    <row r="18" spans="1:9" s="716" customFormat="1" ht="19.350000000000001" customHeight="1">
      <c r="A18" s="558" t="s">
        <v>1339</v>
      </c>
      <c r="B18" s="559">
        <v>10500000</v>
      </c>
      <c r="C18" s="560">
        <v>0</v>
      </c>
      <c r="D18" s="559">
        <v>567765</v>
      </c>
      <c r="E18" s="559">
        <f t="shared" si="1"/>
        <v>11067765</v>
      </c>
      <c r="F18" s="560">
        <v>0</v>
      </c>
      <c r="G18" s="559">
        <f t="shared" si="2"/>
        <v>11067765</v>
      </c>
      <c r="I18" s="717"/>
    </row>
    <row r="19" spans="1:9" s="716" customFormat="1" ht="19.350000000000001" customHeight="1">
      <c r="A19" s="558" t="s">
        <v>726</v>
      </c>
      <c r="B19" s="559">
        <v>1519000</v>
      </c>
      <c r="C19" s="560">
        <v>0</v>
      </c>
      <c r="D19" s="560">
        <v>0</v>
      </c>
      <c r="E19" s="559">
        <f t="shared" si="1"/>
        <v>1519000</v>
      </c>
      <c r="F19" s="560">
        <v>0</v>
      </c>
      <c r="G19" s="559">
        <f t="shared" si="2"/>
        <v>1519000</v>
      </c>
      <c r="I19" s="717"/>
    </row>
    <row r="20" spans="1:9" s="716" customFormat="1" ht="19.350000000000001" customHeight="1">
      <c r="A20" s="558" t="s">
        <v>190</v>
      </c>
      <c r="B20" s="559">
        <v>5930000</v>
      </c>
      <c r="C20" s="560">
        <v>0</v>
      </c>
      <c r="D20" s="559">
        <v>672000</v>
      </c>
      <c r="E20" s="559">
        <f t="shared" si="1"/>
        <v>6602000</v>
      </c>
      <c r="F20" s="560">
        <v>0</v>
      </c>
      <c r="G20" s="559">
        <f t="shared" si="2"/>
        <v>6602000</v>
      </c>
      <c r="I20" s="717"/>
    </row>
    <row r="21" spans="1:9" s="716" customFormat="1" ht="18.600000000000001" customHeight="1">
      <c r="A21" s="651" t="s">
        <v>1680</v>
      </c>
      <c r="B21" s="559">
        <v>8078000</v>
      </c>
      <c r="C21" s="560">
        <v>0</v>
      </c>
      <c r="D21" s="559">
        <v>363318</v>
      </c>
      <c r="E21" s="559">
        <f t="shared" si="1"/>
        <v>8441318</v>
      </c>
      <c r="F21" s="560">
        <v>0</v>
      </c>
      <c r="G21" s="559">
        <f t="shared" si="2"/>
        <v>8441318</v>
      </c>
      <c r="I21" s="717"/>
    </row>
    <row r="22" spans="1:9" s="718" customFormat="1" ht="28.9" customHeight="1">
      <c r="A22" s="651" t="s">
        <v>1340</v>
      </c>
      <c r="B22" s="559">
        <v>3752000</v>
      </c>
      <c r="C22" s="560">
        <v>0</v>
      </c>
      <c r="D22" s="559">
        <v>518582</v>
      </c>
      <c r="E22" s="559">
        <f t="shared" si="1"/>
        <v>4270582</v>
      </c>
      <c r="F22" s="560">
        <v>0</v>
      </c>
      <c r="G22" s="559">
        <f t="shared" si="2"/>
        <v>4270582</v>
      </c>
      <c r="I22" s="719"/>
    </row>
    <row r="23" spans="1:9" s="716" customFormat="1" ht="19.350000000000001" customHeight="1">
      <c r="A23" s="558" t="s">
        <v>202</v>
      </c>
      <c r="B23" s="559">
        <v>7530000</v>
      </c>
      <c r="C23" s="560">
        <v>0</v>
      </c>
      <c r="D23" s="559">
        <v>1016000</v>
      </c>
      <c r="E23" s="559">
        <f t="shared" si="1"/>
        <v>8546000</v>
      </c>
      <c r="F23" s="560">
        <v>0</v>
      </c>
      <c r="G23" s="559">
        <f t="shared" si="2"/>
        <v>8546000</v>
      </c>
      <c r="I23" s="717"/>
    </row>
    <row r="24" spans="1:9" s="716" customFormat="1" ht="19.350000000000001" customHeight="1">
      <c r="A24" s="558" t="s">
        <v>893</v>
      </c>
      <c r="B24" s="559">
        <v>3000000</v>
      </c>
      <c r="C24" s="560">
        <v>0</v>
      </c>
      <c r="D24" s="559">
        <v>528237</v>
      </c>
      <c r="E24" s="559">
        <f t="shared" si="1"/>
        <v>3528237</v>
      </c>
      <c r="F24" s="559"/>
      <c r="G24" s="559">
        <f t="shared" si="2"/>
        <v>3528237</v>
      </c>
      <c r="I24" s="717"/>
    </row>
    <row r="25" spans="1:9" s="716" customFormat="1" ht="19.350000000000001" customHeight="1">
      <c r="A25" s="558" t="s">
        <v>637</v>
      </c>
      <c r="B25" s="559">
        <v>12192000</v>
      </c>
      <c r="C25" s="560">
        <v>0</v>
      </c>
      <c r="D25" s="559">
        <v>500000</v>
      </c>
      <c r="E25" s="559">
        <f t="shared" si="1"/>
        <v>12692000</v>
      </c>
      <c r="F25" s="560">
        <v>0</v>
      </c>
      <c r="G25" s="559">
        <f t="shared" si="2"/>
        <v>12692000</v>
      </c>
      <c r="I25" s="717"/>
    </row>
    <row r="26" spans="1:9" s="716" customFormat="1" ht="19.350000000000001" customHeight="1">
      <c r="A26" s="558" t="s">
        <v>1683</v>
      </c>
      <c r="B26" s="559">
        <v>37430000</v>
      </c>
      <c r="C26" s="560">
        <v>0</v>
      </c>
      <c r="D26" s="560">
        <v>0</v>
      </c>
      <c r="E26" s="559">
        <f t="shared" si="1"/>
        <v>37430000</v>
      </c>
      <c r="F26" s="560">
        <v>0</v>
      </c>
      <c r="G26" s="559">
        <f t="shared" si="2"/>
        <v>37430000</v>
      </c>
      <c r="I26" s="717"/>
    </row>
    <row r="27" spans="1:9" s="716" customFormat="1" ht="9" customHeight="1">
      <c r="A27" s="558"/>
      <c r="B27" s="653"/>
      <c r="C27" s="653"/>
      <c r="D27" s="653"/>
      <c r="E27" s="653"/>
      <c r="F27" s="653"/>
      <c r="G27" s="653"/>
      <c r="I27" s="717"/>
    </row>
    <row r="28" spans="1:9" s="716" customFormat="1" ht="19.350000000000001" customHeight="1">
      <c r="A28" s="621" t="s">
        <v>1657</v>
      </c>
      <c r="B28" s="649">
        <f t="shared" ref="B28:G28" si="3">SUM(B29:B40)</f>
        <v>626554000</v>
      </c>
      <c r="C28" s="560">
        <f t="shared" si="3"/>
        <v>0</v>
      </c>
      <c r="D28" s="649">
        <f t="shared" si="3"/>
        <v>38127874</v>
      </c>
      <c r="E28" s="649">
        <f t="shared" si="3"/>
        <v>664681874</v>
      </c>
      <c r="F28" s="560">
        <f t="shared" si="3"/>
        <v>0</v>
      </c>
      <c r="G28" s="649">
        <f t="shared" si="3"/>
        <v>664681874</v>
      </c>
      <c r="I28" s="717"/>
    </row>
    <row r="29" spans="1:9" s="716" customFormat="1" ht="19.350000000000001" customHeight="1">
      <c r="A29" s="558" t="s">
        <v>888</v>
      </c>
      <c r="B29" s="559">
        <v>7483000</v>
      </c>
      <c r="C29" s="560">
        <v>0</v>
      </c>
      <c r="D29" s="559">
        <v>162639</v>
      </c>
      <c r="E29" s="559">
        <f t="shared" ref="E29:E39" si="4">SUM(B29:D29)</f>
        <v>7645639</v>
      </c>
      <c r="F29" s="560">
        <v>0</v>
      </c>
      <c r="G29" s="559">
        <f t="shared" ref="G29:G39" si="5">SUM(E29:F29)</f>
        <v>7645639</v>
      </c>
      <c r="I29" s="717"/>
    </row>
    <row r="30" spans="1:9" s="716" customFormat="1" ht="19.350000000000001" customHeight="1">
      <c r="A30" s="558" t="s">
        <v>1642</v>
      </c>
      <c r="B30" s="559">
        <v>21579000</v>
      </c>
      <c r="C30" s="560">
        <v>0</v>
      </c>
      <c r="D30" s="559">
        <v>1967400</v>
      </c>
      <c r="E30" s="559">
        <f t="shared" si="4"/>
        <v>23546400</v>
      </c>
      <c r="F30" s="560">
        <v>0</v>
      </c>
      <c r="G30" s="559">
        <f t="shared" si="5"/>
        <v>23546400</v>
      </c>
      <c r="I30" s="717"/>
    </row>
    <row r="31" spans="1:9" s="716" customFormat="1" ht="19.350000000000001" customHeight="1">
      <c r="A31" s="558" t="s">
        <v>187</v>
      </c>
      <c r="B31" s="559">
        <v>318710000</v>
      </c>
      <c r="C31" s="560">
        <v>0</v>
      </c>
      <c r="D31" s="559">
        <v>8433231</v>
      </c>
      <c r="E31" s="559">
        <f t="shared" si="4"/>
        <v>327143231</v>
      </c>
      <c r="F31" s="560">
        <v>0</v>
      </c>
      <c r="G31" s="559">
        <f t="shared" si="5"/>
        <v>327143231</v>
      </c>
      <c r="I31" s="717"/>
    </row>
    <row r="32" spans="1:9" s="716" customFormat="1" ht="19.350000000000001" customHeight="1">
      <c r="A32" s="558" t="s">
        <v>188</v>
      </c>
      <c r="B32" s="559">
        <v>238912000</v>
      </c>
      <c r="C32" s="560">
        <v>0</v>
      </c>
      <c r="D32" s="559">
        <v>23442534</v>
      </c>
      <c r="E32" s="559">
        <f t="shared" si="4"/>
        <v>262354534</v>
      </c>
      <c r="F32" s="560">
        <v>0</v>
      </c>
      <c r="G32" s="559">
        <f t="shared" si="5"/>
        <v>262354534</v>
      </c>
      <c r="I32" s="717"/>
    </row>
    <row r="33" spans="1:9" s="716" customFormat="1" ht="19.350000000000001" customHeight="1">
      <c r="A33" s="558" t="s">
        <v>703</v>
      </c>
      <c r="B33" s="559">
        <v>271000</v>
      </c>
      <c r="C33" s="560">
        <v>0</v>
      </c>
      <c r="D33" s="560">
        <v>0</v>
      </c>
      <c r="E33" s="559">
        <f t="shared" si="4"/>
        <v>271000</v>
      </c>
      <c r="F33" s="560">
        <v>0</v>
      </c>
      <c r="G33" s="559">
        <f t="shared" si="5"/>
        <v>271000</v>
      </c>
      <c r="I33" s="717"/>
    </row>
    <row r="34" spans="1:9" s="716" customFormat="1" ht="19.350000000000001" customHeight="1">
      <c r="A34" s="558" t="s">
        <v>1394</v>
      </c>
      <c r="B34" s="560">
        <v>0</v>
      </c>
      <c r="C34" s="560">
        <v>0</v>
      </c>
      <c r="D34" s="559">
        <v>2651000</v>
      </c>
      <c r="E34" s="559">
        <f t="shared" si="4"/>
        <v>2651000</v>
      </c>
      <c r="F34" s="560">
        <v>0</v>
      </c>
      <c r="G34" s="559">
        <f t="shared" si="5"/>
        <v>2651000</v>
      </c>
      <c r="I34" s="717"/>
    </row>
    <row r="35" spans="1:9" s="716" customFormat="1" ht="19.350000000000001" customHeight="1">
      <c r="A35" s="558" t="s">
        <v>1581</v>
      </c>
      <c r="B35" s="559">
        <v>5793000</v>
      </c>
      <c r="C35" s="560">
        <v>0</v>
      </c>
      <c r="D35" s="559">
        <v>241399</v>
      </c>
      <c r="E35" s="559">
        <f t="shared" si="4"/>
        <v>6034399</v>
      </c>
      <c r="F35" s="560">
        <v>0</v>
      </c>
      <c r="G35" s="559">
        <f t="shared" si="5"/>
        <v>6034399</v>
      </c>
      <c r="I35" s="717"/>
    </row>
    <row r="36" spans="1:9" s="716" customFormat="1" ht="19.350000000000001" customHeight="1">
      <c r="A36" s="558" t="s">
        <v>1582</v>
      </c>
      <c r="B36" s="559">
        <v>10905000</v>
      </c>
      <c r="C36" s="560">
        <v>0</v>
      </c>
      <c r="D36" s="559">
        <v>700403</v>
      </c>
      <c r="E36" s="559">
        <f t="shared" si="4"/>
        <v>11605403</v>
      </c>
      <c r="F36" s="560">
        <v>0</v>
      </c>
      <c r="G36" s="559">
        <f t="shared" si="5"/>
        <v>11605403</v>
      </c>
      <c r="I36" s="717"/>
    </row>
    <row r="37" spans="1:9" s="716" customFormat="1" ht="19.350000000000001" customHeight="1">
      <c r="A37" s="558" t="s">
        <v>1643</v>
      </c>
      <c r="B37" s="559">
        <v>12231000</v>
      </c>
      <c r="C37" s="560">
        <v>0</v>
      </c>
      <c r="D37" s="559">
        <v>138000</v>
      </c>
      <c r="E37" s="559">
        <f t="shared" si="4"/>
        <v>12369000</v>
      </c>
      <c r="F37" s="560">
        <v>0</v>
      </c>
      <c r="G37" s="559">
        <f t="shared" si="5"/>
        <v>12369000</v>
      </c>
      <c r="I37" s="717"/>
    </row>
    <row r="38" spans="1:9" s="716" customFormat="1" ht="19.350000000000001" customHeight="1">
      <c r="A38" s="558" t="s">
        <v>534</v>
      </c>
      <c r="B38" s="559">
        <v>10670000</v>
      </c>
      <c r="C38" s="560">
        <v>0</v>
      </c>
      <c r="D38" s="559">
        <v>391268</v>
      </c>
      <c r="E38" s="559">
        <f t="shared" si="4"/>
        <v>11061268</v>
      </c>
      <c r="F38" s="560">
        <v>0</v>
      </c>
      <c r="G38" s="559">
        <f t="shared" si="5"/>
        <v>11061268</v>
      </c>
      <c r="I38" s="717"/>
    </row>
    <row r="39" spans="1:9" s="716" customFormat="1" ht="19.350000000000001" hidden="1" customHeight="1">
      <c r="A39" s="558" t="s">
        <v>1349</v>
      </c>
      <c r="B39" s="559"/>
      <c r="C39" s="560">
        <v>0</v>
      </c>
      <c r="D39" s="559"/>
      <c r="E39" s="560">
        <f t="shared" si="4"/>
        <v>0</v>
      </c>
      <c r="F39" s="559"/>
      <c r="G39" s="560">
        <f t="shared" si="5"/>
        <v>0</v>
      </c>
      <c r="I39" s="717"/>
    </row>
    <row r="40" spans="1:9" s="716" customFormat="1" ht="19.350000000000001" hidden="1" customHeight="1">
      <c r="A40" s="558" t="s">
        <v>638</v>
      </c>
      <c r="B40" s="559"/>
      <c r="C40" s="559"/>
      <c r="D40" s="559"/>
      <c r="E40" s="559">
        <f t="shared" ref="E40" si="6">B40+C40+D40</f>
        <v>0</v>
      </c>
      <c r="F40" s="560">
        <v>0</v>
      </c>
      <c r="G40" s="559">
        <f t="shared" ref="G40" si="7">+E40+F40</f>
        <v>0</v>
      </c>
      <c r="I40" s="717"/>
    </row>
    <row r="41" spans="1:9" s="716" customFormat="1" ht="9" customHeight="1">
      <c r="A41" s="558"/>
      <c r="B41" s="559"/>
      <c r="C41" s="559"/>
      <c r="D41" s="559"/>
      <c r="E41" s="559"/>
      <c r="F41" s="559"/>
      <c r="G41" s="559"/>
      <c r="I41" s="717"/>
    </row>
    <row r="42" spans="1:9" s="716" customFormat="1" ht="19.350000000000001" customHeight="1">
      <c r="A42" s="621" t="s">
        <v>1602</v>
      </c>
      <c r="B42" s="649">
        <f>SUM(B43:B50)</f>
        <v>21248000</v>
      </c>
      <c r="C42" s="654">
        <v>0</v>
      </c>
      <c r="D42" s="649">
        <f>SUM(D43:D50)</f>
        <v>3017445</v>
      </c>
      <c r="E42" s="649">
        <f>SUM(E43:E50)</f>
        <v>24265445</v>
      </c>
      <c r="F42" s="654">
        <v>0</v>
      </c>
      <c r="G42" s="649">
        <f>SUM(G43:G50)</f>
        <v>24265445</v>
      </c>
      <c r="I42" s="717"/>
    </row>
    <row r="43" spans="1:9" s="716" customFormat="1" ht="19.350000000000001" customHeight="1">
      <c r="A43" s="558" t="s">
        <v>1350</v>
      </c>
      <c r="B43" s="559">
        <v>11335000</v>
      </c>
      <c r="C43" s="560">
        <v>0</v>
      </c>
      <c r="D43" s="559">
        <v>1500000</v>
      </c>
      <c r="E43" s="559">
        <f t="shared" ref="E43:E49" si="8">SUM(B43:D43)</f>
        <v>12835000</v>
      </c>
      <c r="F43" s="560">
        <v>0</v>
      </c>
      <c r="G43" s="559">
        <f t="shared" ref="G43:G49" si="9">SUM(E43:F43)</f>
        <v>12835000</v>
      </c>
      <c r="I43" s="717"/>
    </row>
    <row r="44" spans="1:9" s="716" customFormat="1" ht="19.350000000000001" customHeight="1">
      <c r="A44" s="558" t="s">
        <v>245</v>
      </c>
      <c r="B44" s="559">
        <v>2392000</v>
      </c>
      <c r="C44" s="560">
        <v>0</v>
      </c>
      <c r="D44" s="559">
        <v>13895</v>
      </c>
      <c r="E44" s="559">
        <f t="shared" si="8"/>
        <v>2405895</v>
      </c>
      <c r="F44" s="560">
        <v>0</v>
      </c>
      <c r="G44" s="559">
        <f t="shared" si="9"/>
        <v>2405895</v>
      </c>
      <c r="I44" s="717"/>
    </row>
    <row r="45" spans="1:9" s="716" customFormat="1" ht="15" customHeight="1">
      <c r="A45" s="558"/>
      <c r="B45" s="559"/>
      <c r="C45" s="560"/>
      <c r="D45" s="559"/>
      <c r="E45" s="559"/>
      <c r="F45" s="560"/>
      <c r="G45" s="559"/>
      <c r="I45" s="717"/>
    </row>
    <row r="46" spans="1:9" s="555" customFormat="1" ht="30" customHeight="1">
      <c r="A46" s="554" t="s">
        <v>250</v>
      </c>
      <c r="B46" s="556"/>
      <c r="C46" s="557"/>
      <c r="D46" s="556"/>
      <c r="E46" s="556"/>
      <c r="F46" s="557"/>
      <c r="G46" s="556"/>
      <c r="I46" s="709"/>
    </row>
    <row r="47" spans="1:9" s="712" customFormat="1" ht="19.899999999999999" customHeight="1">
      <c r="A47" s="552"/>
      <c r="B47" s="553"/>
      <c r="C47" s="553"/>
      <c r="D47" s="553"/>
      <c r="E47" s="553"/>
      <c r="F47" s="553"/>
      <c r="G47" s="308" t="s">
        <v>475</v>
      </c>
      <c r="I47" s="713"/>
    </row>
    <row r="48" spans="1:9" s="712" customFormat="1" ht="43.9" customHeight="1">
      <c r="A48" s="550" t="s">
        <v>221</v>
      </c>
      <c r="B48" s="551" t="s">
        <v>563</v>
      </c>
      <c r="C48" s="551" t="s">
        <v>522</v>
      </c>
      <c r="D48" s="551" t="s">
        <v>226</v>
      </c>
      <c r="E48" s="551" t="s">
        <v>227</v>
      </c>
      <c r="F48" s="551" t="s">
        <v>523</v>
      </c>
      <c r="G48" s="551" t="s">
        <v>567</v>
      </c>
      <c r="I48" s="713"/>
    </row>
    <row r="49" spans="1:9" s="716" customFormat="1" ht="18" customHeight="1">
      <c r="A49" s="558" t="s">
        <v>189</v>
      </c>
      <c r="B49" s="560">
        <v>0</v>
      </c>
      <c r="C49" s="560">
        <v>0</v>
      </c>
      <c r="D49" s="559">
        <v>148550</v>
      </c>
      <c r="E49" s="559">
        <f t="shared" si="8"/>
        <v>148550</v>
      </c>
      <c r="F49" s="560">
        <v>0</v>
      </c>
      <c r="G49" s="559">
        <f t="shared" si="9"/>
        <v>148550</v>
      </c>
      <c r="I49" s="717"/>
    </row>
    <row r="50" spans="1:9" s="716" customFormat="1" ht="18" customHeight="1">
      <c r="A50" s="558" t="s">
        <v>225</v>
      </c>
      <c r="B50" s="559">
        <v>7521000</v>
      </c>
      <c r="C50" s="560">
        <v>0</v>
      </c>
      <c r="D50" s="559">
        <v>1355000</v>
      </c>
      <c r="E50" s="559">
        <f t="shared" ref="E50" si="10">SUM(B50:D50)</f>
        <v>8876000</v>
      </c>
      <c r="F50" s="560">
        <v>0</v>
      </c>
      <c r="G50" s="559">
        <f t="shared" ref="G50" si="11">SUM(E50:F50)</f>
        <v>8876000</v>
      </c>
      <c r="I50" s="717"/>
    </row>
    <row r="51" spans="1:9" ht="9" customHeight="1">
      <c r="A51" s="720"/>
      <c r="B51" s="721"/>
      <c r="C51" s="721"/>
      <c r="D51" s="721"/>
      <c r="E51" s="721"/>
      <c r="F51" s="721"/>
      <c r="G51" s="721"/>
    </row>
    <row r="52" spans="1:9" s="716" customFormat="1" ht="18" customHeight="1">
      <c r="A52" s="621" t="s">
        <v>253</v>
      </c>
      <c r="B52" s="649">
        <f t="shared" ref="B52:G52" si="12">SUM(B53:B57)</f>
        <v>392244000</v>
      </c>
      <c r="C52" s="560">
        <f t="shared" si="12"/>
        <v>0</v>
      </c>
      <c r="D52" s="649">
        <f t="shared" si="12"/>
        <v>7352441</v>
      </c>
      <c r="E52" s="649">
        <f t="shared" si="12"/>
        <v>399596441</v>
      </c>
      <c r="F52" s="560">
        <f t="shared" si="12"/>
        <v>0</v>
      </c>
      <c r="G52" s="649">
        <f t="shared" si="12"/>
        <v>399596441</v>
      </c>
      <c r="I52" s="717"/>
    </row>
    <row r="53" spans="1:9" s="716" customFormat="1" ht="18" customHeight="1">
      <c r="A53" s="558" t="s">
        <v>295</v>
      </c>
      <c r="B53" s="559">
        <v>5000000</v>
      </c>
      <c r="C53" s="560">
        <v>0</v>
      </c>
      <c r="D53" s="559">
        <v>113630</v>
      </c>
      <c r="E53" s="559">
        <f t="shared" ref="E53" si="13">SUM(B53:D53)</f>
        <v>5113630</v>
      </c>
      <c r="F53" s="560">
        <v>0</v>
      </c>
      <c r="G53" s="559">
        <f t="shared" ref="G53" si="14">SUM(E53:F53)</f>
        <v>5113630</v>
      </c>
      <c r="I53" s="717"/>
    </row>
    <row r="54" spans="1:9" s="716" customFormat="1" ht="18" customHeight="1">
      <c r="A54" s="651" t="s">
        <v>1583</v>
      </c>
      <c r="B54" s="559">
        <v>39007000</v>
      </c>
      <c r="C54" s="560">
        <v>0</v>
      </c>
      <c r="D54" s="559">
        <v>6449010</v>
      </c>
      <c r="E54" s="559">
        <f t="shared" ref="E54:E57" si="15">SUM(B54:D54)</f>
        <v>45456010</v>
      </c>
      <c r="F54" s="560">
        <v>0</v>
      </c>
      <c r="G54" s="559">
        <f t="shared" ref="G54:G57" si="16">SUM(E54:F54)</f>
        <v>45456010</v>
      </c>
      <c r="I54" s="717"/>
    </row>
    <row r="55" spans="1:9" s="716" customFormat="1" ht="18" customHeight="1">
      <c r="A55" s="558" t="s">
        <v>1603</v>
      </c>
      <c r="B55" s="559">
        <v>271000</v>
      </c>
      <c r="C55" s="560">
        <v>0</v>
      </c>
      <c r="D55" s="560">
        <v>0</v>
      </c>
      <c r="E55" s="559">
        <f t="shared" si="15"/>
        <v>271000</v>
      </c>
      <c r="F55" s="560">
        <v>0</v>
      </c>
      <c r="G55" s="559">
        <f t="shared" si="16"/>
        <v>271000</v>
      </c>
      <c r="I55" s="717"/>
    </row>
    <row r="56" spans="1:9" s="716" customFormat="1" ht="18" customHeight="1">
      <c r="A56" s="558" t="s">
        <v>518</v>
      </c>
      <c r="B56" s="559">
        <v>315735000</v>
      </c>
      <c r="C56" s="560">
        <v>0</v>
      </c>
      <c r="D56" s="560">
        <v>0</v>
      </c>
      <c r="E56" s="559">
        <f t="shared" si="15"/>
        <v>315735000</v>
      </c>
      <c r="F56" s="560">
        <v>0</v>
      </c>
      <c r="G56" s="559">
        <f t="shared" si="16"/>
        <v>315735000</v>
      </c>
      <c r="I56" s="717"/>
    </row>
    <row r="57" spans="1:9" ht="18" customHeight="1">
      <c r="A57" s="558" t="s">
        <v>738</v>
      </c>
      <c r="B57" s="559">
        <v>32231000</v>
      </c>
      <c r="C57" s="560">
        <v>0</v>
      </c>
      <c r="D57" s="559">
        <v>789801</v>
      </c>
      <c r="E57" s="559">
        <f t="shared" si="15"/>
        <v>33020801</v>
      </c>
      <c r="F57" s="560">
        <v>0</v>
      </c>
      <c r="G57" s="559">
        <f t="shared" si="16"/>
        <v>33020801</v>
      </c>
    </row>
    <row r="58" spans="1:9" ht="9.75" customHeight="1">
      <c r="A58" s="558"/>
      <c r="B58" s="559"/>
      <c r="C58" s="559"/>
      <c r="D58" s="559"/>
      <c r="E58" s="559"/>
      <c r="F58" s="559"/>
      <c r="G58" s="559"/>
    </row>
    <row r="59" spans="1:9" ht="18" customHeight="1">
      <c r="A59" s="621" t="s">
        <v>254</v>
      </c>
      <c r="B59" s="649">
        <f t="shared" ref="B59:G59" si="17">SUM(B60:B65)</f>
        <v>37671000</v>
      </c>
      <c r="C59" s="560">
        <f t="shared" si="17"/>
        <v>0</v>
      </c>
      <c r="D59" s="649">
        <f t="shared" si="17"/>
        <v>715408</v>
      </c>
      <c r="E59" s="649">
        <f t="shared" si="17"/>
        <v>38386408</v>
      </c>
      <c r="F59" s="560">
        <f t="shared" si="17"/>
        <v>0</v>
      </c>
      <c r="G59" s="649">
        <f t="shared" si="17"/>
        <v>38386408</v>
      </c>
    </row>
    <row r="60" spans="1:9" ht="43.9" customHeight="1">
      <c r="A60" s="722" t="s">
        <v>1624</v>
      </c>
      <c r="B60" s="559">
        <v>11319000</v>
      </c>
      <c r="C60" s="560">
        <v>0</v>
      </c>
      <c r="D60" s="559">
        <v>655408</v>
      </c>
      <c r="E60" s="559">
        <f t="shared" ref="E60:E63" si="18">SUM(B60:D60)</f>
        <v>11974408</v>
      </c>
      <c r="F60" s="560">
        <v>0</v>
      </c>
      <c r="G60" s="559">
        <f t="shared" ref="G60:G65" si="19">SUM(E60:F60)</f>
        <v>11974408</v>
      </c>
    </row>
    <row r="61" spans="1:9" s="716" customFormat="1" ht="18" customHeight="1">
      <c r="A61" s="558" t="s">
        <v>553</v>
      </c>
      <c r="B61" s="559">
        <v>1876000</v>
      </c>
      <c r="C61" s="560">
        <v>0</v>
      </c>
      <c r="D61" s="560">
        <v>0</v>
      </c>
      <c r="E61" s="559">
        <f t="shared" si="18"/>
        <v>1876000</v>
      </c>
      <c r="F61" s="560">
        <v>0</v>
      </c>
      <c r="G61" s="559">
        <f t="shared" si="19"/>
        <v>1876000</v>
      </c>
      <c r="I61" s="717"/>
    </row>
    <row r="62" spans="1:9" s="716" customFormat="1" ht="18" customHeight="1">
      <c r="A62" s="558" t="s">
        <v>597</v>
      </c>
      <c r="B62" s="559">
        <v>6542000</v>
      </c>
      <c r="C62" s="560">
        <v>0</v>
      </c>
      <c r="D62" s="560">
        <v>0</v>
      </c>
      <c r="E62" s="559">
        <f t="shared" si="18"/>
        <v>6542000</v>
      </c>
      <c r="F62" s="560">
        <v>0</v>
      </c>
      <c r="G62" s="559">
        <f t="shared" si="19"/>
        <v>6542000</v>
      </c>
      <c r="I62" s="717"/>
    </row>
    <row r="63" spans="1:9" s="716" customFormat="1" ht="28.9" customHeight="1">
      <c r="A63" s="722" t="s">
        <v>533</v>
      </c>
      <c r="B63" s="559">
        <v>15465000</v>
      </c>
      <c r="C63" s="560">
        <v>0</v>
      </c>
      <c r="D63" s="560">
        <v>0</v>
      </c>
      <c r="E63" s="559">
        <f t="shared" si="18"/>
        <v>15465000</v>
      </c>
      <c r="F63" s="560">
        <v>0</v>
      </c>
      <c r="G63" s="559">
        <f t="shared" si="19"/>
        <v>15465000</v>
      </c>
      <c r="I63" s="717"/>
    </row>
    <row r="64" spans="1:9" s="716" customFormat="1" ht="18" customHeight="1">
      <c r="A64" s="558" t="s">
        <v>290</v>
      </c>
      <c r="B64" s="559">
        <v>1344000</v>
      </c>
      <c r="C64" s="560">
        <v>0</v>
      </c>
      <c r="D64" s="559">
        <v>60000</v>
      </c>
      <c r="E64" s="559">
        <f t="shared" ref="E64:E65" si="20">SUM(B64:D64)</f>
        <v>1404000</v>
      </c>
      <c r="F64" s="560">
        <v>0</v>
      </c>
      <c r="G64" s="559">
        <f t="shared" si="19"/>
        <v>1404000</v>
      </c>
      <c r="I64" s="717"/>
    </row>
    <row r="65" spans="1:9" s="716" customFormat="1" ht="18" customHeight="1">
      <c r="A65" s="558" t="s">
        <v>483</v>
      </c>
      <c r="B65" s="559">
        <v>1125000</v>
      </c>
      <c r="C65" s="560">
        <v>0</v>
      </c>
      <c r="D65" s="560">
        <v>0</v>
      </c>
      <c r="E65" s="559">
        <f t="shared" si="20"/>
        <v>1125000</v>
      </c>
      <c r="F65" s="560">
        <v>0</v>
      </c>
      <c r="G65" s="559">
        <f t="shared" si="19"/>
        <v>1125000</v>
      </c>
      <c r="I65" s="717"/>
    </row>
    <row r="66" spans="1:9" s="716" customFormat="1" ht="9" customHeight="1">
      <c r="A66" s="558"/>
      <c r="B66" s="559"/>
      <c r="C66" s="559"/>
      <c r="D66" s="559"/>
      <c r="E66" s="559"/>
      <c r="F66" s="559"/>
      <c r="G66" s="559"/>
      <c r="I66" s="717"/>
    </row>
    <row r="67" spans="1:9" s="725" customFormat="1" ht="30" customHeight="1">
      <c r="A67" s="723" t="s">
        <v>1677</v>
      </c>
      <c r="B67" s="649">
        <f t="shared" ref="B67:G67" si="21">B68+B110</f>
        <v>1052415000</v>
      </c>
      <c r="C67" s="560">
        <f t="shared" si="21"/>
        <v>0</v>
      </c>
      <c r="D67" s="724">
        <f t="shared" si="21"/>
        <v>-84638020</v>
      </c>
      <c r="E67" s="649">
        <f t="shared" si="21"/>
        <v>967776980</v>
      </c>
      <c r="F67" s="560">
        <f t="shared" si="21"/>
        <v>0</v>
      </c>
      <c r="G67" s="649">
        <f t="shared" si="21"/>
        <v>967776980</v>
      </c>
      <c r="I67" s="726"/>
    </row>
    <row r="68" spans="1:9" s="725" customFormat="1" ht="18" customHeight="1">
      <c r="A68" s="621" t="s">
        <v>255</v>
      </c>
      <c r="B68" s="649">
        <f t="shared" ref="B68:G68" si="22">SUM(B69:B108)</f>
        <v>226464000</v>
      </c>
      <c r="C68" s="560">
        <f t="shared" si="22"/>
        <v>0</v>
      </c>
      <c r="D68" s="649">
        <f t="shared" si="22"/>
        <v>5227814</v>
      </c>
      <c r="E68" s="649">
        <f t="shared" si="22"/>
        <v>231691814</v>
      </c>
      <c r="F68" s="560">
        <f t="shared" si="22"/>
        <v>0</v>
      </c>
      <c r="G68" s="649">
        <f t="shared" si="22"/>
        <v>231691814</v>
      </c>
      <c r="I68" s="726"/>
    </row>
    <row r="69" spans="1:9" s="716" customFormat="1" ht="18" customHeight="1">
      <c r="A69" s="558" t="s">
        <v>205</v>
      </c>
      <c r="B69" s="559">
        <v>612000</v>
      </c>
      <c r="C69" s="560">
        <v>0</v>
      </c>
      <c r="D69" s="560">
        <v>0</v>
      </c>
      <c r="E69" s="559">
        <f t="shared" ref="E69:E132" si="23">SUM(B69:D69)</f>
        <v>612000</v>
      </c>
      <c r="F69" s="560">
        <v>0</v>
      </c>
      <c r="G69" s="559">
        <f t="shared" ref="G69:G132" si="24">SUM(E69:F69)</f>
        <v>612000</v>
      </c>
      <c r="I69" s="717"/>
    </row>
    <row r="70" spans="1:9" s="716" customFormat="1" ht="18" customHeight="1">
      <c r="A70" s="558" t="s">
        <v>206</v>
      </c>
      <c r="B70" s="559">
        <v>2291000</v>
      </c>
      <c r="C70" s="560">
        <v>0</v>
      </c>
      <c r="D70" s="560">
        <v>0</v>
      </c>
      <c r="E70" s="559">
        <f t="shared" si="23"/>
        <v>2291000</v>
      </c>
      <c r="F70" s="560">
        <v>0</v>
      </c>
      <c r="G70" s="559">
        <f t="shared" si="24"/>
        <v>2291000</v>
      </c>
      <c r="I70" s="717"/>
    </row>
    <row r="71" spans="1:9" s="716" customFormat="1" ht="18" customHeight="1">
      <c r="A71" s="558" t="s">
        <v>305</v>
      </c>
      <c r="B71" s="559">
        <v>250000</v>
      </c>
      <c r="C71" s="560">
        <v>0</v>
      </c>
      <c r="D71" s="560">
        <v>0</v>
      </c>
      <c r="E71" s="559">
        <f t="shared" si="23"/>
        <v>250000</v>
      </c>
      <c r="F71" s="560">
        <v>0</v>
      </c>
      <c r="G71" s="559">
        <f t="shared" si="24"/>
        <v>250000</v>
      </c>
      <c r="I71" s="717"/>
    </row>
    <row r="72" spans="1:9" s="716" customFormat="1" ht="18" customHeight="1">
      <c r="A72" s="558" t="s">
        <v>1626</v>
      </c>
      <c r="B72" s="559">
        <v>1353000</v>
      </c>
      <c r="C72" s="560">
        <v>0</v>
      </c>
      <c r="D72" s="560">
        <v>0</v>
      </c>
      <c r="E72" s="559">
        <f t="shared" si="23"/>
        <v>1353000</v>
      </c>
      <c r="F72" s="560">
        <v>0</v>
      </c>
      <c r="G72" s="559">
        <f t="shared" si="24"/>
        <v>1353000</v>
      </c>
      <c r="I72" s="717"/>
    </row>
    <row r="73" spans="1:9" s="716" customFormat="1" ht="18.600000000000001" customHeight="1">
      <c r="A73" s="651" t="s">
        <v>1681</v>
      </c>
      <c r="B73" s="559">
        <v>3673000</v>
      </c>
      <c r="C73" s="560">
        <v>0</v>
      </c>
      <c r="D73" s="559">
        <v>900000</v>
      </c>
      <c r="E73" s="559">
        <f t="shared" si="23"/>
        <v>4573000</v>
      </c>
      <c r="F73" s="560">
        <v>0</v>
      </c>
      <c r="G73" s="559">
        <f t="shared" si="24"/>
        <v>4573000</v>
      </c>
      <c r="I73" s="717"/>
    </row>
    <row r="74" spans="1:9" s="716" customFormat="1" ht="18" customHeight="1">
      <c r="A74" s="558" t="s">
        <v>527</v>
      </c>
      <c r="B74" s="559">
        <v>1976000</v>
      </c>
      <c r="C74" s="560">
        <v>0</v>
      </c>
      <c r="D74" s="559">
        <v>-1976000</v>
      </c>
      <c r="E74" s="560">
        <f t="shared" si="23"/>
        <v>0</v>
      </c>
      <c r="F74" s="560">
        <v>0</v>
      </c>
      <c r="G74" s="560">
        <f t="shared" si="24"/>
        <v>0</v>
      </c>
      <c r="I74" s="717"/>
    </row>
    <row r="75" spans="1:9" s="716" customFormat="1" ht="18" customHeight="1">
      <c r="A75" s="558" t="s">
        <v>524</v>
      </c>
      <c r="B75" s="559">
        <v>2700000</v>
      </c>
      <c r="C75" s="560">
        <v>0</v>
      </c>
      <c r="D75" s="559">
        <v>192000</v>
      </c>
      <c r="E75" s="559">
        <f t="shared" si="23"/>
        <v>2892000</v>
      </c>
      <c r="F75" s="560">
        <v>0</v>
      </c>
      <c r="G75" s="559">
        <f t="shared" si="24"/>
        <v>2892000</v>
      </c>
      <c r="I75" s="717"/>
    </row>
    <row r="76" spans="1:9" s="716" customFormat="1" ht="18" customHeight="1">
      <c r="A76" s="558" t="s">
        <v>207</v>
      </c>
      <c r="B76" s="559">
        <v>2700000</v>
      </c>
      <c r="C76" s="560">
        <v>0</v>
      </c>
      <c r="D76" s="559">
        <v>176000</v>
      </c>
      <c r="E76" s="559">
        <f t="shared" si="23"/>
        <v>2876000</v>
      </c>
      <c r="F76" s="560">
        <v>0</v>
      </c>
      <c r="G76" s="559">
        <f t="shared" si="24"/>
        <v>2876000</v>
      </c>
      <c r="I76" s="717"/>
    </row>
    <row r="77" spans="1:9" s="716" customFormat="1" ht="18" customHeight="1">
      <c r="A77" s="558" t="s">
        <v>1627</v>
      </c>
      <c r="B77" s="559">
        <v>500000</v>
      </c>
      <c r="C77" s="560">
        <v>0</v>
      </c>
      <c r="D77" s="560">
        <v>0</v>
      </c>
      <c r="E77" s="559">
        <f t="shared" si="23"/>
        <v>500000</v>
      </c>
      <c r="F77" s="560">
        <v>0</v>
      </c>
      <c r="G77" s="559">
        <f t="shared" si="24"/>
        <v>500000</v>
      </c>
      <c r="I77" s="717"/>
    </row>
    <row r="78" spans="1:9" s="716" customFormat="1" ht="18" customHeight="1">
      <c r="A78" s="558" t="s">
        <v>208</v>
      </c>
      <c r="B78" s="559">
        <v>43823000</v>
      </c>
      <c r="C78" s="560">
        <v>0</v>
      </c>
      <c r="D78" s="560">
        <v>0</v>
      </c>
      <c r="E78" s="559">
        <f t="shared" si="23"/>
        <v>43823000</v>
      </c>
      <c r="F78" s="560">
        <v>0</v>
      </c>
      <c r="G78" s="559">
        <f t="shared" si="24"/>
        <v>43823000</v>
      </c>
      <c r="I78" s="717"/>
    </row>
    <row r="79" spans="1:9" s="716" customFormat="1" ht="18" customHeight="1">
      <c r="A79" s="558" t="s">
        <v>304</v>
      </c>
      <c r="B79" s="559">
        <v>5413000</v>
      </c>
      <c r="C79" s="560">
        <v>0</v>
      </c>
      <c r="D79" s="560">
        <v>0</v>
      </c>
      <c r="E79" s="559">
        <f t="shared" si="23"/>
        <v>5413000</v>
      </c>
      <c r="F79" s="560">
        <v>0</v>
      </c>
      <c r="G79" s="559">
        <f t="shared" si="24"/>
        <v>5413000</v>
      </c>
      <c r="I79" s="717"/>
    </row>
    <row r="80" spans="1:9" s="716" customFormat="1" ht="18" customHeight="1">
      <c r="A80" s="558" t="s">
        <v>306</v>
      </c>
      <c r="B80" s="559">
        <v>11818000</v>
      </c>
      <c r="C80" s="560">
        <v>0</v>
      </c>
      <c r="D80" s="560">
        <v>0</v>
      </c>
      <c r="E80" s="559">
        <f t="shared" si="23"/>
        <v>11818000</v>
      </c>
      <c r="F80" s="560">
        <v>0</v>
      </c>
      <c r="G80" s="559">
        <f t="shared" si="24"/>
        <v>11818000</v>
      </c>
      <c r="I80" s="717"/>
    </row>
    <row r="81" spans="1:9" s="716" customFormat="1" ht="18" customHeight="1">
      <c r="A81" s="558" t="s">
        <v>1604</v>
      </c>
      <c r="B81" s="559">
        <v>4871000</v>
      </c>
      <c r="C81" s="560">
        <v>0</v>
      </c>
      <c r="D81" s="560">
        <v>0</v>
      </c>
      <c r="E81" s="559">
        <f t="shared" si="23"/>
        <v>4871000</v>
      </c>
      <c r="F81" s="560">
        <v>0</v>
      </c>
      <c r="G81" s="559">
        <f t="shared" si="24"/>
        <v>4871000</v>
      </c>
      <c r="I81" s="717"/>
    </row>
    <row r="82" spans="1:9" s="716" customFormat="1" ht="18" customHeight="1">
      <c r="A82" s="558" t="s">
        <v>1628</v>
      </c>
      <c r="B82" s="559">
        <v>43290000</v>
      </c>
      <c r="C82" s="560">
        <v>0</v>
      </c>
      <c r="D82" s="560">
        <v>0</v>
      </c>
      <c r="E82" s="559">
        <f t="shared" si="23"/>
        <v>43290000</v>
      </c>
      <c r="F82" s="560">
        <v>0</v>
      </c>
      <c r="G82" s="559">
        <f t="shared" si="24"/>
        <v>43290000</v>
      </c>
      <c r="I82" s="717"/>
    </row>
    <row r="83" spans="1:9" s="716" customFormat="1" ht="18" customHeight="1">
      <c r="A83" s="558" t="s">
        <v>209</v>
      </c>
      <c r="B83" s="559">
        <v>76000</v>
      </c>
      <c r="C83" s="560">
        <v>0</v>
      </c>
      <c r="D83" s="560">
        <v>0</v>
      </c>
      <c r="E83" s="559">
        <f t="shared" si="23"/>
        <v>76000</v>
      </c>
      <c r="F83" s="560">
        <v>0</v>
      </c>
      <c r="G83" s="559">
        <f t="shared" si="24"/>
        <v>76000</v>
      </c>
      <c r="I83" s="717"/>
    </row>
    <row r="84" spans="1:9" s="716" customFormat="1" ht="18" customHeight="1">
      <c r="A84" s="558" t="s">
        <v>210</v>
      </c>
      <c r="B84" s="559">
        <v>8701000</v>
      </c>
      <c r="C84" s="560">
        <v>0</v>
      </c>
      <c r="D84" s="560">
        <v>0</v>
      </c>
      <c r="E84" s="559">
        <f t="shared" si="23"/>
        <v>8701000</v>
      </c>
      <c r="F84" s="560">
        <v>0</v>
      </c>
      <c r="G84" s="559">
        <f t="shared" si="24"/>
        <v>8701000</v>
      </c>
      <c r="I84" s="717"/>
    </row>
    <row r="85" spans="1:9" s="716" customFormat="1" ht="18" customHeight="1">
      <c r="A85" s="558" t="s">
        <v>203</v>
      </c>
      <c r="B85" s="559">
        <v>4511000</v>
      </c>
      <c r="C85" s="560">
        <v>0</v>
      </c>
      <c r="D85" s="560">
        <v>0</v>
      </c>
      <c r="E85" s="559">
        <f t="shared" si="23"/>
        <v>4511000</v>
      </c>
      <c r="F85" s="560">
        <v>0</v>
      </c>
      <c r="G85" s="559">
        <f t="shared" si="24"/>
        <v>4511000</v>
      </c>
      <c r="I85" s="717"/>
    </row>
    <row r="86" spans="1:9" s="716" customFormat="1" ht="18" customHeight="1">
      <c r="A86" s="558" t="s">
        <v>212</v>
      </c>
      <c r="B86" s="559">
        <v>2962000</v>
      </c>
      <c r="C86" s="560">
        <v>0</v>
      </c>
      <c r="D86" s="560">
        <v>0</v>
      </c>
      <c r="E86" s="559">
        <f t="shared" si="23"/>
        <v>2962000</v>
      </c>
      <c r="F86" s="560">
        <v>0</v>
      </c>
      <c r="G86" s="559">
        <f t="shared" si="24"/>
        <v>2962000</v>
      </c>
      <c r="I86" s="717"/>
    </row>
    <row r="87" spans="1:9" s="716" customFormat="1" ht="18" customHeight="1">
      <c r="A87" s="558" t="s">
        <v>509</v>
      </c>
      <c r="B87" s="559">
        <v>5400000</v>
      </c>
      <c r="C87" s="560">
        <v>0</v>
      </c>
      <c r="D87" s="560">
        <v>0</v>
      </c>
      <c r="E87" s="559">
        <f t="shared" si="23"/>
        <v>5400000</v>
      </c>
      <c r="F87" s="560">
        <v>0</v>
      </c>
      <c r="G87" s="559">
        <f t="shared" si="24"/>
        <v>5400000</v>
      </c>
      <c r="I87" s="717"/>
    </row>
    <row r="88" spans="1:9" s="716" customFormat="1" ht="18" customHeight="1">
      <c r="A88" s="558" t="s">
        <v>554</v>
      </c>
      <c r="B88" s="559">
        <v>902000</v>
      </c>
      <c r="C88" s="560">
        <v>0</v>
      </c>
      <c r="D88" s="560">
        <v>0</v>
      </c>
      <c r="E88" s="559">
        <f t="shared" si="23"/>
        <v>902000</v>
      </c>
      <c r="F88" s="560">
        <v>0</v>
      </c>
      <c r="G88" s="559">
        <f t="shared" si="24"/>
        <v>902000</v>
      </c>
      <c r="I88" s="717"/>
    </row>
    <row r="89" spans="1:9" s="716" customFormat="1" ht="18" customHeight="1">
      <c r="A89" s="558" t="s">
        <v>601</v>
      </c>
      <c r="B89" s="559">
        <v>902000</v>
      </c>
      <c r="C89" s="560">
        <v>0</v>
      </c>
      <c r="D89" s="560">
        <v>0</v>
      </c>
      <c r="E89" s="559">
        <f t="shared" si="23"/>
        <v>902000</v>
      </c>
      <c r="F89" s="560">
        <v>0</v>
      </c>
      <c r="G89" s="559">
        <f t="shared" si="24"/>
        <v>902000</v>
      </c>
      <c r="I89" s="717"/>
    </row>
    <row r="90" spans="1:9" s="716" customFormat="1" ht="18" customHeight="1">
      <c r="A90" s="558" t="s">
        <v>555</v>
      </c>
      <c r="B90" s="559">
        <v>1353000</v>
      </c>
      <c r="C90" s="560">
        <v>0</v>
      </c>
      <c r="D90" s="560">
        <v>0</v>
      </c>
      <c r="E90" s="559">
        <f t="shared" si="23"/>
        <v>1353000</v>
      </c>
      <c r="F90" s="560">
        <v>0</v>
      </c>
      <c r="G90" s="559">
        <f t="shared" si="24"/>
        <v>1353000</v>
      </c>
      <c r="I90" s="717"/>
    </row>
    <row r="91" spans="1:9" s="716" customFormat="1" ht="18" customHeight="1">
      <c r="A91" s="558" t="s">
        <v>1658</v>
      </c>
      <c r="B91" s="559">
        <v>5683000</v>
      </c>
      <c r="C91" s="560">
        <v>0</v>
      </c>
      <c r="D91" s="560">
        <v>0</v>
      </c>
      <c r="E91" s="559">
        <f t="shared" si="23"/>
        <v>5683000</v>
      </c>
      <c r="F91" s="560">
        <v>0</v>
      </c>
      <c r="G91" s="559">
        <f t="shared" si="24"/>
        <v>5683000</v>
      </c>
      <c r="I91" s="717"/>
    </row>
    <row r="92" spans="1:9" s="716" customFormat="1" ht="18" customHeight="1">
      <c r="A92" s="558" t="s">
        <v>590</v>
      </c>
      <c r="B92" s="559">
        <v>284000</v>
      </c>
      <c r="C92" s="560">
        <v>0</v>
      </c>
      <c r="D92" s="560">
        <v>0</v>
      </c>
      <c r="E92" s="559">
        <f t="shared" si="23"/>
        <v>284000</v>
      </c>
      <c r="F92" s="560">
        <v>0</v>
      </c>
      <c r="G92" s="559">
        <f t="shared" si="24"/>
        <v>284000</v>
      </c>
      <c r="I92" s="717"/>
    </row>
    <row r="93" spans="1:9" s="716" customFormat="1" ht="18" customHeight="1">
      <c r="A93" s="558" t="s">
        <v>1605</v>
      </c>
      <c r="B93" s="559">
        <v>677000</v>
      </c>
      <c r="C93" s="560">
        <v>0</v>
      </c>
      <c r="D93" s="560">
        <v>0</v>
      </c>
      <c r="E93" s="559">
        <f t="shared" si="23"/>
        <v>677000</v>
      </c>
      <c r="F93" s="560">
        <v>0</v>
      </c>
      <c r="G93" s="559">
        <f t="shared" si="24"/>
        <v>677000</v>
      </c>
      <c r="I93" s="717"/>
    </row>
    <row r="94" spans="1:9" s="716" customFormat="1" ht="18" customHeight="1">
      <c r="A94" s="558" t="s">
        <v>559</v>
      </c>
      <c r="B94" s="559">
        <v>4400000</v>
      </c>
      <c r="C94" s="560">
        <v>0</v>
      </c>
      <c r="D94" s="560">
        <v>0</v>
      </c>
      <c r="E94" s="559">
        <f t="shared" si="23"/>
        <v>4400000</v>
      </c>
      <c r="F94" s="560">
        <v>0</v>
      </c>
      <c r="G94" s="559">
        <f t="shared" si="24"/>
        <v>4400000</v>
      </c>
      <c r="I94" s="717"/>
    </row>
    <row r="95" spans="1:9" s="716" customFormat="1" ht="18" customHeight="1">
      <c r="A95" s="558" t="s">
        <v>211</v>
      </c>
      <c r="B95" s="559">
        <v>9792000</v>
      </c>
      <c r="C95" s="560">
        <v>0</v>
      </c>
      <c r="D95" s="560">
        <v>0</v>
      </c>
      <c r="E95" s="559">
        <f t="shared" si="23"/>
        <v>9792000</v>
      </c>
      <c r="F95" s="560">
        <v>0</v>
      </c>
      <c r="G95" s="559">
        <f t="shared" si="24"/>
        <v>9792000</v>
      </c>
      <c r="I95" s="717"/>
    </row>
    <row r="96" spans="1:9" s="716" customFormat="1" ht="18" customHeight="1">
      <c r="A96" s="558" t="s">
        <v>263</v>
      </c>
      <c r="B96" s="559">
        <v>1353000</v>
      </c>
      <c r="C96" s="560">
        <v>0</v>
      </c>
      <c r="D96" s="560">
        <v>0</v>
      </c>
      <c r="E96" s="559">
        <f t="shared" si="23"/>
        <v>1353000</v>
      </c>
      <c r="F96" s="560">
        <v>0</v>
      </c>
      <c r="G96" s="559">
        <f t="shared" si="24"/>
        <v>1353000</v>
      </c>
      <c r="I96" s="717"/>
    </row>
    <row r="97" spans="1:9" s="716" customFormat="1" ht="18" hidden="1" customHeight="1">
      <c r="A97" s="558" t="s">
        <v>525</v>
      </c>
      <c r="B97" s="559"/>
      <c r="C97" s="560">
        <v>0</v>
      </c>
      <c r="D97" s="559"/>
      <c r="E97" s="559">
        <f t="shared" si="23"/>
        <v>0</v>
      </c>
      <c r="F97" s="559"/>
      <c r="G97" s="559">
        <f t="shared" si="24"/>
        <v>0</v>
      </c>
      <c r="I97" s="717"/>
    </row>
    <row r="98" spans="1:9" s="716" customFormat="1" ht="18" hidden="1" customHeight="1">
      <c r="A98" s="558" t="s">
        <v>526</v>
      </c>
      <c r="B98" s="559"/>
      <c r="C98" s="560">
        <v>0</v>
      </c>
      <c r="D98" s="559"/>
      <c r="E98" s="559">
        <f t="shared" si="23"/>
        <v>0</v>
      </c>
      <c r="F98" s="559"/>
      <c r="G98" s="559">
        <f t="shared" si="24"/>
        <v>0</v>
      </c>
      <c r="I98" s="717"/>
    </row>
    <row r="99" spans="1:9" s="716" customFormat="1" ht="18" customHeight="1">
      <c r="A99" s="558" t="s">
        <v>1629</v>
      </c>
      <c r="B99" s="559">
        <v>1804000</v>
      </c>
      <c r="C99" s="560">
        <v>0</v>
      </c>
      <c r="D99" s="559">
        <v>423678</v>
      </c>
      <c r="E99" s="559">
        <f t="shared" si="23"/>
        <v>2227678</v>
      </c>
      <c r="F99" s="560">
        <v>0</v>
      </c>
      <c r="G99" s="559">
        <f t="shared" si="24"/>
        <v>2227678</v>
      </c>
      <c r="I99" s="717"/>
    </row>
    <row r="100" spans="1:9" s="716" customFormat="1" ht="18" customHeight="1">
      <c r="A100" s="558" t="s">
        <v>264</v>
      </c>
      <c r="B100" s="559">
        <v>6585000</v>
      </c>
      <c r="C100" s="560">
        <v>0</v>
      </c>
      <c r="D100" s="559">
        <v>733325</v>
      </c>
      <c r="E100" s="559">
        <f t="shared" si="23"/>
        <v>7318325</v>
      </c>
      <c r="F100" s="560">
        <v>0</v>
      </c>
      <c r="G100" s="559">
        <f t="shared" si="24"/>
        <v>7318325</v>
      </c>
      <c r="I100" s="717"/>
    </row>
    <row r="101" spans="1:9" s="716" customFormat="1" ht="18" customHeight="1">
      <c r="A101" s="558" t="s">
        <v>556</v>
      </c>
      <c r="B101" s="559">
        <v>2500000</v>
      </c>
      <c r="C101" s="560">
        <v>0</v>
      </c>
      <c r="D101" s="560">
        <v>0</v>
      </c>
      <c r="E101" s="559">
        <f t="shared" si="23"/>
        <v>2500000</v>
      </c>
      <c r="F101" s="560">
        <v>0</v>
      </c>
      <c r="G101" s="559">
        <f t="shared" si="24"/>
        <v>2500000</v>
      </c>
      <c r="I101" s="717"/>
    </row>
    <row r="102" spans="1:9" s="716" customFormat="1" ht="18" customHeight="1">
      <c r="A102" s="558" t="s">
        <v>589</v>
      </c>
      <c r="B102" s="559">
        <v>1353000</v>
      </c>
      <c r="C102" s="560">
        <v>0</v>
      </c>
      <c r="D102" s="560">
        <v>0</v>
      </c>
      <c r="E102" s="559">
        <f t="shared" si="23"/>
        <v>1353000</v>
      </c>
      <c r="F102" s="560">
        <v>0</v>
      </c>
      <c r="G102" s="559">
        <f t="shared" si="24"/>
        <v>1353000</v>
      </c>
      <c r="I102" s="717"/>
    </row>
    <row r="103" spans="1:9" s="716" customFormat="1" ht="18" customHeight="1">
      <c r="A103" s="727" t="s">
        <v>265</v>
      </c>
      <c r="B103" s="559">
        <v>24910000</v>
      </c>
      <c r="C103" s="560">
        <v>0</v>
      </c>
      <c r="D103" s="560">
        <v>0</v>
      </c>
      <c r="E103" s="559">
        <f t="shared" si="23"/>
        <v>24910000</v>
      </c>
      <c r="F103" s="560">
        <v>0</v>
      </c>
      <c r="G103" s="559">
        <f t="shared" si="24"/>
        <v>24910000</v>
      </c>
      <c r="I103" s="717"/>
    </row>
    <row r="104" spans="1:9" s="716" customFormat="1" ht="18" customHeight="1">
      <c r="A104" s="558" t="s">
        <v>1659</v>
      </c>
      <c r="B104" s="559">
        <v>14700000</v>
      </c>
      <c r="C104" s="560">
        <v>0</v>
      </c>
      <c r="D104" s="559">
        <v>3978811</v>
      </c>
      <c r="E104" s="559">
        <f>SUM(B104:D104)</f>
        <v>18678811</v>
      </c>
      <c r="F104" s="560">
        <v>0</v>
      </c>
      <c r="G104" s="559">
        <f>SUM(E104:F104)</f>
        <v>18678811</v>
      </c>
      <c r="I104" s="717"/>
    </row>
    <row r="105" spans="1:9" s="716" customFormat="1" ht="18" customHeight="1">
      <c r="A105" s="558" t="s">
        <v>1606</v>
      </c>
      <c r="B105" s="559">
        <v>271000</v>
      </c>
      <c r="C105" s="560">
        <v>0</v>
      </c>
      <c r="D105" s="560">
        <v>0</v>
      </c>
      <c r="E105" s="559">
        <f t="shared" si="23"/>
        <v>271000</v>
      </c>
      <c r="F105" s="560">
        <v>0</v>
      </c>
      <c r="G105" s="559">
        <f t="shared" si="24"/>
        <v>271000</v>
      </c>
      <c r="I105" s="717"/>
    </row>
    <row r="106" spans="1:9" s="716" customFormat="1" ht="18" customHeight="1">
      <c r="A106" s="558" t="s">
        <v>1636</v>
      </c>
      <c r="B106" s="559">
        <v>1804000</v>
      </c>
      <c r="C106" s="560">
        <v>0</v>
      </c>
      <c r="D106" s="560">
        <v>0</v>
      </c>
      <c r="E106" s="559">
        <f t="shared" si="23"/>
        <v>1804000</v>
      </c>
      <c r="F106" s="560">
        <v>0</v>
      </c>
      <c r="G106" s="559">
        <f t="shared" si="24"/>
        <v>1804000</v>
      </c>
      <c r="I106" s="717"/>
    </row>
    <row r="107" spans="1:9" s="716" customFormat="1" ht="18" customHeight="1">
      <c r="A107" s="558" t="s">
        <v>557</v>
      </c>
      <c r="B107" s="480">
        <v>0</v>
      </c>
      <c r="C107" s="560">
        <v>0</v>
      </c>
      <c r="D107" s="559">
        <v>800000</v>
      </c>
      <c r="E107" s="559">
        <f t="shared" si="23"/>
        <v>800000</v>
      </c>
      <c r="F107" s="560">
        <v>0</v>
      </c>
      <c r="G107" s="559">
        <f t="shared" si="24"/>
        <v>800000</v>
      </c>
      <c r="I107" s="717"/>
    </row>
    <row r="108" spans="1:9" s="716" customFormat="1" ht="18" customHeight="1">
      <c r="A108" s="558" t="s">
        <v>1351</v>
      </c>
      <c r="B108" s="650">
        <v>271000</v>
      </c>
      <c r="C108" s="560">
        <v>0</v>
      </c>
      <c r="D108" s="560">
        <v>0</v>
      </c>
      <c r="E108" s="559">
        <f t="shared" si="23"/>
        <v>271000</v>
      </c>
      <c r="F108" s="560">
        <v>0</v>
      </c>
      <c r="G108" s="559">
        <f t="shared" si="24"/>
        <v>271000</v>
      </c>
      <c r="I108" s="717"/>
    </row>
    <row r="109" spans="1:9" s="716" customFormat="1" ht="9" customHeight="1">
      <c r="A109" s="558"/>
      <c r="B109" s="650"/>
      <c r="C109" s="560"/>
      <c r="D109" s="560"/>
      <c r="E109" s="559"/>
      <c r="F109" s="560"/>
      <c r="G109" s="559"/>
      <c r="I109" s="717"/>
    </row>
    <row r="110" spans="1:9" s="716" customFormat="1" ht="18" customHeight="1">
      <c r="A110" s="621" t="s">
        <v>258</v>
      </c>
      <c r="B110" s="649">
        <f t="shared" ref="B110:G110" si="25">SUM(B111:B132)</f>
        <v>825951000</v>
      </c>
      <c r="C110" s="560">
        <f t="shared" si="25"/>
        <v>0</v>
      </c>
      <c r="D110" s="724">
        <f t="shared" si="25"/>
        <v>-89865834</v>
      </c>
      <c r="E110" s="649">
        <f t="shared" si="25"/>
        <v>736085166</v>
      </c>
      <c r="F110" s="560">
        <f t="shared" si="25"/>
        <v>0</v>
      </c>
      <c r="G110" s="649">
        <f t="shared" si="25"/>
        <v>736085166</v>
      </c>
      <c r="I110" s="717"/>
    </row>
    <row r="111" spans="1:9" s="716" customFormat="1" ht="18" customHeight="1">
      <c r="A111" s="558" t="s">
        <v>246</v>
      </c>
      <c r="B111" s="559">
        <v>390000000</v>
      </c>
      <c r="C111" s="560">
        <v>0</v>
      </c>
      <c r="D111" s="560">
        <v>0</v>
      </c>
      <c r="E111" s="559">
        <f t="shared" si="23"/>
        <v>390000000</v>
      </c>
      <c r="F111" s="560">
        <v>0</v>
      </c>
      <c r="G111" s="559">
        <f t="shared" si="24"/>
        <v>390000000</v>
      </c>
      <c r="I111" s="717"/>
    </row>
    <row r="112" spans="1:9" s="728" customFormat="1" ht="18" customHeight="1">
      <c r="A112" s="558" t="s">
        <v>213</v>
      </c>
      <c r="B112" s="559">
        <v>8500000</v>
      </c>
      <c r="C112" s="560">
        <v>0</v>
      </c>
      <c r="D112" s="559">
        <v>1275139</v>
      </c>
      <c r="E112" s="559">
        <f t="shared" si="23"/>
        <v>9775139</v>
      </c>
      <c r="F112" s="560">
        <v>0</v>
      </c>
      <c r="G112" s="559">
        <f t="shared" si="24"/>
        <v>9775139</v>
      </c>
      <c r="I112" s="729"/>
    </row>
    <row r="113" spans="1:9" s="716" customFormat="1" ht="18" customHeight="1">
      <c r="A113" s="558" t="s">
        <v>214</v>
      </c>
      <c r="B113" s="559">
        <v>2706000</v>
      </c>
      <c r="C113" s="560">
        <v>0</v>
      </c>
      <c r="D113" s="560">
        <v>0</v>
      </c>
      <c r="E113" s="559">
        <f t="shared" si="23"/>
        <v>2706000</v>
      </c>
      <c r="F113" s="560">
        <v>0</v>
      </c>
      <c r="G113" s="559">
        <f t="shared" si="24"/>
        <v>2706000</v>
      </c>
      <c r="I113" s="717"/>
    </row>
    <row r="114" spans="1:9" s="716" customFormat="1" ht="18" customHeight="1">
      <c r="A114" s="558" t="s">
        <v>215</v>
      </c>
      <c r="B114" s="559">
        <v>800000</v>
      </c>
      <c r="C114" s="560">
        <v>0</v>
      </c>
      <c r="D114" s="559">
        <v>294169</v>
      </c>
      <c r="E114" s="559">
        <f t="shared" si="23"/>
        <v>1094169</v>
      </c>
      <c r="F114" s="560">
        <v>0</v>
      </c>
      <c r="G114" s="559">
        <f t="shared" si="24"/>
        <v>1094169</v>
      </c>
      <c r="I114" s="717"/>
    </row>
    <row r="115" spans="1:9" s="716" customFormat="1" ht="18" customHeight="1">
      <c r="A115" s="558" t="s">
        <v>1637</v>
      </c>
      <c r="B115" s="559">
        <v>2650000</v>
      </c>
      <c r="C115" s="560">
        <v>0</v>
      </c>
      <c r="D115" s="560">
        <v>0</v>
      </c>
      <c r="E115" s="559">
        <f t="shared" si="23"/>
        <v>2650000</v>
      </c>
      <c r="F115" s="560">
        <v>0</v>
      </c>
      <c r="G115" s="559">
        <f t="shared" si="24"/>
        <v>2650000</v>
      </c>
      <c r="I115" s="717"/>
    </row>
    <row r="116" spans="1:9" s="716" customFormat="1" ht="18" customHeight="1">
      <c r="A116" s="558" t="s">
        <v>1630</v>
      </c>
      <c r="B116" s="560">
        <v>0</v>
      </c>
      <c r="C116" s="560">
        <v>0</v>
      </c>
      <c r="D116" s="559">
        <v>1195891</v>
      </c>
      <c r="E116" s="559">
        <f t="shared" si="23"/>
        <v>1195891</v>
      </c>
      <c r="F116" s="560">
        <v>0</v>
      </c>
      <c r="G116" s="559">
        <f t="shared" si="24"/>
        <v>1195891</v>
      </c>
      <c r="I116" s="717"/>
    </row>
    <row r="117" spans="1:9" s="716" customFormat="1" ht="18" customHeight="1">
      <c r="A117" s="558" t="s">
        <v>1352</v>
      </c>
      <c r="B117" s="480">
        <v>0</v>
      </c>
      <c r="C117" s="560">
        <v>0</v>
      </c>
      <c r="D117" s="559">
        <v>370667</v>
      </c>
      <c r="E117" s="559">
        <f t="shared" si="23"/>
        <v>370667</v>
      </c>
      <c r="F117" s="560">
        <v>0</v>
      </c>
      <c r="G117" s="559">
        <f t="shared" si="24"/>
        <v>370667</v>
      </c>
      <c r="I117" s="717"/>
    </row>
    <row r="118" spans="1:9" s="716" customFormat="1" ht="18" customHeight="1">
      <c r="A118" s="558" t="s">
        <v>1638</v>
      </c>
      <c r="B118" s="559">
        <v>4100000</v>
      </c>
      <c r="C118" s="560">
        <v>0</v>
      </c>
      <c r="D118" s="559">
        <v>500000</v>
      </c>
      <c r="E118" s="559">
        <f t="shared" si="23"/>
        <v>4600000</v>
      </c>
      <c r="F118" s="560">
        <v>0</v>
      </c>
      <c r="G118" s="559">
        <f t="shared" si="24"/>
        <v>4600000</v>
      </c>
      <c r="I118" s="717"/>
    </row>
    <row r="119" spans="1:9" s="716" customFormat="1" ht="18" customHeight="1">
      <c r="A119" s="558" t="s">
        <v>704</v>
      </c>
      <c r="B119" s="559">
        <v>73500000</v>
      </c>
      <c r="C119" s="560">
        <v>0</v>
      </c>
      <c r="D119" s="559">
        <v>32806937</v>
      </c>
      <c r="E119" s="559">
        <f t="shared" si="23"/>
        <v>106306937</v>
      </c>
      <c r="F119" s="560">
        <v>0</v>
      </c>
      <c r="G119" s="559">
        <f t="shared" si="24"/>
        <v>106306937</v>
      </c>
      <c r="I119" s="717"/>
    </row>
    <row r="120" spans="1:9" s="716" customFormat="1" ht="18" customHeight="1">
      <c r="A120" s="558" t="s">
        <v>216</v>
      </c>
      <c r="B120" s="559">
        <v>97572000</v>
      </c>
      <c r="C120" s="560">
        <v>0</v>
      </c>
      <c r="D120" s="559">
        <v>-97572000</v>
      </c>
      <c r="E120" s="560">
        <f t="shared" si="23"/>
        <v>0</v>
      </c>
      <c r="F120" s="560">
        <v>0</v>
      </c>
      <c r="G120" s="560">
        <f t="shared" si="24"/>
        <v>0</v>
      </c>
      <c r="I120" s="717"/>
    </row>
    <row r="121" spans="1:9" s="716" customFormat="1" ht="18" customHeight="1">
      <c r="A121" s="558" t="s">
        <v>217</v>
      </c>
      <c r="B121" s="559">
        <v>541000</v>
      </c>
      <c r="C121" s="560">
        <v>0</v>
      </c>
      <c r="D121" s="560">
        <v>0</v>
      </c>
      <c r="E121" s="559">
        <f t="shared" si="23"/>
        <v>541000</v>
      </c>
      <c r="F121" s="560">
        <v>0</v>
      </c>
      <c r="G121" s="559">
        <f t="shared" si="24"/>
        <v>541000</v>
      </c>
      <c r="I121" s="717"/>
    </row>
    <row r="122" spans="1:9" s="716" customFormat="1" ht="28.9" customHeight="1">
      <c r="A122" s="651" t="s">
        <v>1631</v>
      </c>
      <c r="B122" s="559">
        <v>4000000</v>
      </c>
      <c r="C122" s="560">
        <v>0</v>
      </c>
      <c r="D122" s="560">
        <v>0</v>
      </c>
      <c r="E122" s="559">
        <f t="shared" si="23"/>
        <v>4000000</v>
      </c>
      <c r="F122" s="560">
        <v>0</v>
      </c>
      <c r="G122" s="559">
        <f t="shared" si="24"/>
        <v>4000000</v>
      </c>
      <c r="I122" s="717"/>
    </row>
    <row r="123" spans="1:9" s="716" customFormat="1" ht="18" customHeight="1">
      <c r="A123" s="558" t="s">
        <v>1632</v>
      </c>
      <c r="B123" s="559">
        <v>8000000</v>
      </c>
      <c r="C123" s="560">
        <v>0</v>
      </c>
      <c r="D123" s="560">
        <v>0</v>
      </c>
      <c r="E123" s="559">
        <f t="shared" si="23"/>
        <v>8000000</v>
      </c>
      <c r="F123" s="560">
        <v>0</v>
      </c>
      <c r="G123" s="559">
        <f t="shared" si="24"/>
        <v>8000000</v>
      </c>
      <c r="I123" s="717"/>
    </row>
    <row r="124" spans="1:9" s="716" customFormat="1" ht="28.9" customHeight="1">
      <c r="A124" s="651" t="s">
        <v>1640</v>
      </c>
      <c r="B124" s="559">
        <v>3000000</v>
      </c>
      <c r="C124" s="560">
        <v>0</v>
      </c>
      <c r="D124" s="560">
        <v>0</v>
      </c>
      <c r="E124" s="559">
        <f t="shared" si="23"/>
        <v>3000000</v>
      </c>
      <c r="F124" s="560">
        <v>0</v>
      </c>
      <c r="G124" s="559">
        <f t="shared" si="24"/>
        <v>3000000</v>
      </c>
      <c r="I124" s="717"/>
    </row>
    <row r="125" spans="1:9" s="716" customFormat="1" ht="28.9" customHeight="1">
      <c r="A125" s="651" t="s">
        <v>1633</v>
      </c>
      <c r="B125" s="559">
        <v>1500000</v>
      </c>
      <c r="C125" s="560">
        <v>0</v>
      </c>
      <c r="D125" s="559">
        <v>1390396</v>
      </c>
      <c r="E125" s="559">
        <f t="shared" si="23"/>
        <v>2890396</v>
      </c>
      <c r="F125" s="560">
        <v>0</v>
      </c>
      <c r="G125" s="559">
        <f t="shared" si="24"/>
        <v>2890396</v>
      </c>
      <c r="I125" s="717"/>
    </row>
    <row r="126" spans="1:9" s="716" customFormat="1" ht="18" customHeight="1">
      <c r="A126" s="558" t="s">
        <v>570</v>
      </c>
      <c r="B126" s="559">
        <v>2706000</v>
      </c>
      <c r="C126" s="560">
        <v>0</v>
      </c>
      <c r="D126" s="560">
        <v>0</v>
      </c>
      <c r="E126" s="559">
        <f t="shared" si="23"/>
        <v>2706000</v>
      </c>
      <c r="F126" s="560">
        <v>0</v>
      </c>
      <c r="G126" s="559">
        <f t="shared" si="24"/>
        <v>2706000</v>
      </c>
      <c r="I126" s="717"/>
    </row>
    <row r="127" spans="1:9" s="716" customFormat="1" ht="18" customHeight="1">
      <c r="A127" s="558" t="s">
        <v>292</v>
      </c>
      <c r="B127" s="559">
        <v>17000000</v>
      </c>
      <c r="C127" s="560">
        <v>0</v>
      </c>
      <c r="D127" s="559">
        <v>1612313</v>
      </c>
      <c r="E127" s="559">
        <f t="shared" si="23"/>
        <v>18612313</v>
      </c>
      <c r="F127" s="560">
        <v>0</v>
      </c>
      <c r="G127" s="559">
        <f t="shared" si="24"/>
        <v>18612313</v>
      </c>
      <c r="I127" s="717"/>
    </row>
    <row r="128" spans="1:9" s="716" customFormat="1" ht="18" customHeight="1">
      <c r="A128" s="558" t="s">
        <v>558</v>
      </c>
      <c r="B128" s="559">
        <v>80500000</v>
      </c>
      <c r="C128" s="560">
        <v>0</v>
      </c>
      <c r="D128" s="559">
        <v>34500000</v>
      </c>
      <c r="E128" s="559">
        <f t="shared" si="23"/>
        <v>115000000</v>
      </c>
      <c r="F128" s="560">
        <v>0</v>
      </c>
      <c r="G128" s="559">
        <f t="shared" si="24"/>
        <v>115000000</v>
      </c>
      <c r="I128" s="717"/>
    </row>
    <row r="129" spans="1:9" s="716" customFormat="1" ht="18" customHeight="1">
      <c r="A129" s="558" t="s">
        <v>307</v>
      </c>
      <c r="B129" s="559">
        <v>93715000</v>
      </c>
      <c r="C129" s="560">
        <v>0</v>
      </c>
      <c r="D129" s="559">
        <v>-90934588</v>
      </c>
      <c r="E129" s="559">
        <f t="shared" si="23"/>
        <v>2780412</v>
      </c>
      <c r="F129" s="560">
        <v>0</v>
      </c>
      <c r="G129" s="559">
        <f t="shared" si="24"/>
        <v>2780412</v>
      </c>
      <c r="I129" s="717"/>
    </row>
    <row r="130" spans="1:9" s="716" customFormat="1" ht="18" customHeight="1">
      <c r="A130" s="558" t="s">
        <v>1612</v>
      </c>
      <c r="B130" s="559">
        <v>361000</v>
      </c>
      <c r="C130" s="560">
        <v>0</v>
      </c>
      <c r="D130" s="559">
        <v>1699842</v>
      </c>
      <c r="E130" s="559">
        <f t="shared" si="23"/>
        <v>2060842</v>
      </c>
      <c r="F130" s="560">
        <v>0</v>
      </c>
      <c r="G130" s="559">
        <f t="shared" si="24"/>
        <v>2060842</v>
      </c>
      <c r="I130" s="717"/>
    </row>
    <row r="131" spans="1:9" s="716" customFormat="1" ht="18" customHeight="1">
      <c r="A131" s="558" t="s">
        <v>1639</v>
      </c>
      <c r="B131" s="559">
        <v>30800000</v>
      </c>
      <c r="C131" s="560">
        <v>0</v>
      </c>
      <c r="D131" s="559">
        <v>18995400</v>
      </c>
      <c r="E131" s="559">
        <f t="shared" si="23"/>
        <v>49795400</v>
      </c>
      <c r="F131" s="560">
        <v>0</v>
      </c>
      <c r="G131" s="559">
        <f t="shared" si="24"/>
        <v>49795400</v>
      </c>
      <c r="I131" s="717"/>
    </row>
    <row r="132" spans="1:9" s="716" customFormat="1" ht="18" customHeight="1">
      <c r="A132" s="730" t="s">
        <v>1660</v>
      </c>
      <c r="B132" s="559">
        <v>4000000</v>
      </c>
      <c r="C132" s="560">
        <v>0</v>
      </c>
      <c r="D132" s="559">
        <v>4000000</v>
      </c>
      <c r="E132" s="559">
        <f t="shared" si="23"/>
        <v>8000000</v>
      </c>
      <c r="F132" s="560">
        <v>0</v>
      </c>
      <c r="G132" s="559">
        <f t="shared" si="24"/>
        <v>8000000</v>
      </c>
      <c r="I132" s="717"/>
    </row>
    <row r="133" spans="1:9" s="716" customFormat="1" ht="19.899999999999999" customHeight="1" thickBot="1">
      <c r="A133" s="621" t="s">
        <v>528</v>
      </c>
      <c r="B133" s="622">
        <f t="shared" ref="B133:G133" si="26">B5+B28+B42+B52+B59+B67</f>
        <v>3217550000</v>
      </c>
      <c r="C133" s="623">
        <f t="shared" si="26"/>
        <v>0</v>
      </c>
      <c r="D133" s="622">
        <f t="shared" si="26"/>
        <v>-29000000</v>
      </c>
      <c r="E133" s="622">
        <f t="shared" si="26"/>
        <v>3188550000</v>
      </c>
      <c r="F133" s="623">
        <f t="shared" si="26"/>
        <v>0</v>
      </c>
      <c r="G133" s="622">
        <f t="shared" si="26"/>
        <v>3188550000</v>
      </c>
      <c r="I133" s="717"/>
    </row>
    <row r="134" spans="1:9" ht="16.5" thickTop="1">
      <c r="B134" s="731"/>
      <c r="C134" s="731"/>
      <c r="D134" s="731"/>
      <c r="E134" s="731"/>
      <c r="F134" s="732"/>
      <c r="G134" s="712"/>
    </row>
  </sheetData>
  <printOptions horizontalCentered="1"/>
  <pageMargins left="0.7" right="0.7" top="1.25" bottom="0.7" header="0.5" footer="0.25"/>
  <pageSetup paperSize="9" scale="82" firstPageNumber="18" orientation="portrait" useFirstPageNumber="1" r:id="rId1"/>
  <headerFooter alignWithMargins="0">
    <oddHeader>&amp;C&amp;"+,Regular"&amp;20
&amp;"+,Bold"_______________________________________________________________&amp;R&amp;"Times New Roman,Regular"&amp;12  
  مملكة البحرين 
  الحساب الختامي الموحد للدولة للسنة المالية المنتهية في 31 ديسمبر 2016</oddHeader>
    <oddFooter>&amp;C&amp;"Arabic Transparent,Bold"&amp;20____________________________________________________&amp;"Arabic Transparent,Regular"&amp;14
&amp;"Times New Roman,Regular"&amp;16&amp;P</oddFooter>
  </headerFooter>
  <rowBreaks count="2" manualBreakCount="2">
    <brk id="45" max="6" man="1"/>
    <brk id="89" max="6"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1"/>
  <sheetViews>
    <sheetView rightToLeft="1" view="pageBreakPreview" topLeftCell="A41" zoomScaleNormal="100" zoomScaleSheetLayoutView="100" zoomScalePageLayoutView="80" workbookViewId="0">
      <selection activeCell="H55" sqref="H55"/>
    </sheetView>
  </sheetViews>
  <sheetFormatPr defaultColWidth="9.140625" defaultRowHeight="12.75"/>
  <cols>
    <col min="1" max="1" width="43.28515625" style="198" customWidth="1"/>
    <col min="2" max="2" width="11.28515625" style="198" hidden="1" customWidth="1"/>
    <col min="3" max="3" width="14.7109375" style="184" customWidth="1"/>
    <col min="4" max="4" width="13.140625" style="184" customWidth="1"/>
    <col min="5" max="5" width="13.28515625" style="184" bestFit="1" customWidth="1"/>
    <col min="6" max="7" width="12.42578125" style="184" customWidth="1"/>
    <col min="8" max="9" width="13.28515625" style="184" customWidth="1"/>
    <col min="10" max="10" width="14.7109375" style="184" customWidth="1"/>
    <col min="11" max="11" width="15" style="184" bestFit="1" customWidth="1"/>
    <col min="12" max="12" width="15" style="274" bestFit="1" customWidth="1"/>
    <col min="13" max="16384" width="9.140625" style="198"/>
  </cols>
  <sheetData>
    <row r="1" spans="1:12" s="206" customFormat="1" ht="30" customHeight="1">
      <c r="A1" s="676" t="s">
        <v>591</v>
      </c>
      <c r="B1" s="676"/>
      <c r="C1" s="676"/>
      <c r="D1" s="676"/>
      <c r="E1" s="676"/>
      <c r="F1" s="676"/>
      <c r="G1" s="676"/>
      <c r="H1" s="676"/>
      <c r="I1" s="676"/>
      <c r="J1" s="676"/>
      <c r="K1" s="676"/>
      <c r="L1" s="268"/>
    </row>
    <row r="2" spans="1:12" s="201" customFormat="1" ht="25.15" customHeight="1">
      <c r="A2" s="304"/>
      <c r="B2" s="270"/>
      <c r="C2" s="296"/>
      <c r="D2" s="296"/>
      <c r="E2" s="296"/>
      <c r="F2" s="296"/>
      <c r="G2" s="296"/>
      <c r="H2" s="296"/>
      <c r="I2" s="296"/>
      <c r="J2" s="296"/>
      <c r="K2" s="296"/>
      <c r="L2" s="308" t="s">
        <v>475</v>
      </c>
    </row>
    <row r="3" spans="1:12" s="291" customFormat="1" ht="40.15" customHeight="1">
      <c r="A3" s="314" t="s">
        <v>199</v>
      </c>
      <c r="B3" s="314" t="s">
        <v>772</v>
      </c>
      <c r="C3" s="302" t="s">
        <v>22</v>
      </c>
      <c r="D3" s="302" t="s">
        <v>23</v>
      </c>
      <c r="E3" s="312" t="s">
        <v>1625</v>
      </c>
      <c r="F3" s="312" t="s">
        <v>568</v>
      </c>
      <c r="G3" s="302" t="s">
        <v>24</v>
      </c>
      <c r="H3" s="312" t="s">
        <v>569</v>
      </c>
      <c r="I3" s="312" t="s">
        <v>750</v>
      </c>
      <c r="J3" s="302" t="s">
        <v>2</v>
      </c>
      <c r="K3" s="302" t="s">
        <v>520</v>
      </c>
      <c r="L3" s="273" t="s">
        <v>1395</v>
      </c>
    </row>
    <row r="4" spans="1:12" s="290" customFormat="1" ht="25.15" customHeight="1">
      <c r="A4" s="278" t="s">
        <v>303</v>
      </c>
      <c r="B4" s="208">
        <v>11</v>
      </c>
      <c r="C4" s="81">
        <v>4448291</v>
      </c>
      <c r="D4" s="81">
        <v>4157755</v>
      </c>
      <c r="E4" s="81">
        <v>89438</v>
      </c>
      <c r="F4" s="81">
        <v>19474</v>
      </c>
      <c r="G4" s="81">
        <v>7696</v>
      </c>
      <c r="H4" s="81">
        <v>10500000</v>
      </c>
      <c r="I4" s="539">
        <v>0</v>
      </c>
      <c r="J4" s="81">
        <f>SUM(C4:I4)</f>
        <v>19222654</v>
      </c>
      <c r="K4" s="81">
        <v>19342000</v>
      </c>
      <c r="L4" s="211">
        <v>19317706</v>
      </c>
    </row>
    <row r="5" spans="1:12" s="290" customFormat="1" ht="25.15" customHeight="1">
      <c r="A5" s="278" t="s">
        <v>517</v>
      </c>
      <c r="B5" s="208">
        <v>12</v>
      </c>
      <c r="C5" s="81">
        <v>395050069</v>
      </c>
      <c r="D5" s="81">
        <v>30780129</v>
      </c>
      <c r="E5" s="81">
        <v>30375202</v>
      </c>
      <c r="F5" s="81">
        <v>18116011</v>
      </c>
      <c r="G5" s="81">
        <v>46106048</v>
      </c>
      <c r="H5" s="81">
        <v>365713</v>
      </c>
      <c r="I5" s="81">
        <v>1088181</v>
      </c>
      <c r="J5" s="81">
        <f t="shared" ref="J5:J23" si="0">SUM(C5:I5)</f>
        <v>521881353</v>
      </c>
      <c r="K5" s="81">
        <v>494450000</v>
      </c>
      <c r="L5" s="211">
        <v>496154820</v>
      </c>
    </row>
    <row r="6" spans="1:12" s="290" customFormat="1" ht="25.15" customHeight="1">
      <c r="A6" s="278" t="s">
        <v>185</v>
      </c>
      <c r="B6" s="208">
        <v>13</v>
      </c>
      <c r="C6" s="81">
        <v>319848072</v>
      </c>
      <c r="D6" s="81">
        <v>20592502</v>
      </c>
      <c r="E6" s="81">
        <v>7390622</v>
      </c>
      <c r="F6" s="81">
        <v>2181284</v>
      </c>
      <c r="G6" s="81">
        <v>7195715</v>
      </c>
      <c r="H6" s="539">
        <v>0</v>
      </c>
      <c r="I6" s="539">
        <v>0</v>
      </c>
      <c r="J6" s="81">
        <f t="shared" si="0"/>
        <v>357208195</v>
      </c>
      <c r="K6" s="81">
        <v>355500000</v>
      </c>
      <c r="L6" s="211">
        <v>372640334</v>
      </c>
    </row>
    <row r="7" spans="1:12" s="290" customFormat="1" ht="25.15" customHeight="1">
      <c r="A7" s="278" t="s">
        <v>243</v>
      </c>
      <c r="B7" s="208">
        <v>14</v>
      </c>
      <c r="C7" s="539">
        <v>0</v>
      </c>
      <c r="D7" s="539">
        <v>0</v>
      </c>
      <c r="E7" s="539">
        <v>0</v>
      </c>
      <c r="F7" s="539">
        <v>0</v>
      </c>
      <c r="G7" s="539">
        <v>0</v>
      </c>
      <c r="H7" s="81">
        <v>34842000</v>
      </c>
      <c r="I7" s="539">
        <v>0</v>
      </c>
      <c r="J7" s="81">
        <f t="shared" si="0"/>
        <v>34842000</v>
      </c>
      <c r="K7" s="81">
        <v>34842000</v>
      </c>
      <c r="L7" s="211">
        <v>35889000</v>
      </c>
    </row>
    <row r="8" spans="1:12" s="290" customFormat="1" ht="25.15" customHeight="1">
      <c r="A8" s="278" t="s">
        <v>710</v>
      </c>
      <c r="B8" s="208">
        <v>15</v>
      </c>
      <c r="C8" s="81">
        <v>2149402</v>
      </c>
      <c r="D8" s="81">
        <v>360078</v>
      </c>
      <c r="E8" s="81">
        <v>14814</v>
      </c>
      <c r="F8" s="81">
        <v>737</v>
      </c>
      <c r="G8" s="81">
        <v>5498</v>
      </c>
      <c r="H8" s="539">
        <v>0</v>
      </c>
      <c r="I8" s="539">
        <v>0</v>
      </c>
      <c r="J8" s="81">
        <f t="shared" si="0"/>
        <v>2530529</v>
      </c>
      <c r="K8" s="81">
        <v>2530529</v>
      </c>
      <c r="L8" s="211">
        <v>2609942</v>
      </c>
    </row>
    <row r="9" spans="1:12" s="290" customFormat="1" ht="25.15" customHeight="1">
      <c r="A9" s="278" t="s">
        <v>186</v>
      </c>
      <c r="B9" s="208">
        <v>16</v>
      </c>
      <c r="C9" s="81">
        <v>20086489</v>
      </c>
      <c r="D9" s="81">
        <v>9093747</v>
      </c>
      <c r="E9" s="81">
        <v>446210</v>
      </c>
      <c r="F9" s="81">
        <v>344379</v>
      </c>
      <c r="G9" s="81">
        <v>520856</v>
      </c>
      <c r="H9" s="539">
        <v>0</v>
      </c>
      <c r="I9" s="81">
        <v>75954</v>
      </c>
      <c r="J9" s="81">
        <f t="shared" si="0"/>
        <v>30567635</v>
      </c>
      <c r="K9" s="81">
        <v>30569641</v>
      </c>
      <c r="L9" s="211">
        <v>30933748</v>
      </c>
    </row>
    <row r="10" spans="1:12" s="290" customFormat="1" ht="25.15" customHeight="1">
      <c r="A10" s="278" t="s">
        <v>1339</v>
      </c>
      <c r="B10" s="208">
        <v>18</v>
      </c>
      <c r="C10" s="81">
        <v>8682639</v>
      </c>
      <c r="D10" s="81">
        <v>2857973</v>
      </c>
      <c r="E10" s="81">
        <v>69978</v>
      </c>
      <c r="F10" s="81">
        <v>110568</v>
      </c>
      <c r="G10" s="81">
        <v>212876</v>
      </c>
      <c r="H10" s="81">
        <v>66952</v>
      </c>
      <c r="I10" s="81">
        <v>168500</v>
      </c>
      <c r="J10" s="81">
        <f t="shared" si="0"/>
        <v>12169486</v>
      </c>
      <c r="K10" s="81">
        <v>11067765</v>
      </c>
      <c r="L10" s="211">
        <v>12475822</v>
      </c>
    </row>
    <row r="11" spans="1:12" s="290" customFormat="1" ht="25.15" customHeight="1">
      <c r="A11" s="278" t="s">
        <v>187</v>
      </c>
      <c r="B11" s="208">
        <v>21</v>
      </c>
      <c r="C11" s="81">
        <v>287176271</v>
      </c>
      <c r="D11" s="81">
        <v>39300023</v>
      </c>
      <c r="E11" s="81">
        <v>4215261</v>
      </c>
      <c r="F11" s="81">
        <v>2125463</v>
      </c>
      <c r="G11" s="81">
        <v>1666730</v>
      </c>
      <c r="H11" s="539">
        <v>0</v>
      </c>
      <c r="I11" s="81">
        <v>75000</v>
      </c>
      <c r="J11" s="81">
        <f t="shared" si="0"/>
        <v>334558748</v>
      </c>
      <c r="K11" s="81">
        <v>327143231</v>
      </c>
      <c r="L11" s="211">
        <v>334079327</v>
      </c>
    </row>
    <row r="12" spans="1:12" s="290" customFormat="1" ht="25.15" customHeight="1">
      <c r="A12" s="278" t="s">
        <v>188</v>
      </c>
      <c r="B12" s="292">
        <v>22</v>
      </c>
      <c r="C12" s="81">
        <v>154125249</v>
      </c>
      <c r="D12" s="81">
        <v>31223179</v>
      </c>
      <c r="E12" s="81">
        <v>69912761</v>
      </c>
      <c r="F12" s="81">
        <v>1322012</v>
      </c>
      <c r="G12" s="81">
        <v>4519192</v>
      </c>
      <c r="H12" s="539">
        <v>0</v>
      </c>
      <c r="I12" s="81">
        <v>13700</v>
      </c>
      <c r="J12" s="81">
        <f t="shared" si="0"/>
        <v>261116093</v>
      </c>
      <c r="K12" s="81">
        <v>262354534</v>
      </c>
      <c r="L12" s="211">
        <v>277946873</v>
      </c>
    </row>
    <row r="13" spans="1:12" s="200" customFormat="1" ht="47.45" customHeight="1">
      <c r="A13" s="631" t="s">
        <v>1624</v>
      </c>
      <c r="B13" s="208">
        <v>23</v>
      </c>
      <c r="C13" s="81">
        <v>8277344</v>
      </c>
      <c r="D13" s="81">
        <v>2027011</v>
      </c>
      <c r="E13" s="81">
        <v>279602</v>
      </c>
      <c r="F13" s="81">
        <v>87142</v>
      </c>
      <c r="G13" s="81">
        <v>79254</v>
      </c>
      <c r="H13" s="81">
        <v>5995</v>
      </c>
      <c r="I13" s="539">
        <v>0</v>
      </c>
      <c r="J13" s="81">
        <f t="shared" si="0"/>
        <v>10756348</v>
      </c>
      <c r="K13" s="81">
        <v>11974408</v>
      </c>
      <c r="L13" s="211">
        <v>11763129</v>
      </c>
    </row>
    <row r="14" spans="1:12" s="290" customFormat="1" ht="25.15" customHeight="1">
      <c r="A14" s="278" t="s">
        <v>1581</v>
      </c>
      <c r="B14" s="208">
        <v>24</v>
      </c>
      <c r="C14" s="81">
        <v>5006075</v>
      </c>
      <c r="D14" s="81">
        <v>706822</v>
      </c>
      <c r="E14" s="81">
        <v>61168</v>
      </c>
      <c r="F14" s="81">
        <v>35232</v>
      </c>
      <c r="G14" s="81">
        <v>25110</v>
      </c>
      <c r="H14" s="539">
        <v>0</v>
      </c>
      <c r="I14" s="81">
        <v>200000</v>
      </c>
      <c r="J14" s="81">
        <f t="shared" si="0"/>
        <v>6034407</v>
      </c>
      <c r="K14" s="81">
        <v>6034399</v>
      </c>
      <c r="L14" s="211">
        <v>6050055</v>
      </c>
    </row>
    <row r="15" spans="1:12" s="290" customFormat="1" ht="25.15" customHeight="1">
      <c r="A15" s="278" t="s">
        <v>1643</v>
      </c>
      <c r="B15" s="208">
        <v>26</v>
      </c>
      <c r="C15" s="81">
        <v>3590308</v>
      </c>
      <c r="D15" s="81">
        <v>3736917</v>
      </c>
      <c r="E15" s="81">
        <v>202683</v>
      </c>
      <c r="F15" s="81">
        <v>128112</v>
      </c>
      <c r="G15" s="81">
        <v>598594</v>
      </c>
      <c r="H15" s="81">
        <v>2350195</v>
      </c>
      <c r="I15" s="81">
        <v>1576203</v>
      </c>
      <c r="J15" s="81">
        <f t="shared" si="0"/>
        <v>12183012</v>
      </c>
      <c r="K15" s="81">
        <v>12369000</v>
      </c>
      <c r="L15" s="211">
        <f>12228420+235180</f>
        <v>12463600</v>
      </c>
    </row>
    <row r="16" spans="1:12" s="290" customFormat="1" ht="25.15" customHeight="1">
      <c r="A16" s="278" t="s">
        <v>553</v>
      </c>
      <c r="B16" s="208">
        <v>28</v>
      </c>
      <c r="C16" s="81">
        <v>1007597</v>
      </c>
      <c r="D16" s="81">
        <v>387221</v>
      </c>
      <c r="E16" s="81">
        <v>70828</v>
      </c>
      <c r="F16" s="81">
        <v>150222</v>
      </c>
      <c r="G16" s="81">
        <v>215646</v>
      </c>
      <c r="H16" s="539">
        <v>0</v>
      </c>
      <c r="I16" s="539">
        <v>0</v>
      </c>
      <c r="J16" s="81">
        <f t="shared" si="0"/>
        <v>1831514</v>
      </c>
      <c r="K16" s="81">
        <v>1876000</v>
      </c>
      <c r="L16" s="211">
        <v>1663693</v>
      </c>
    </row>
    <row r="17" spans="1:14" s="290" customFormat="1" ht="25.15" customHeight="1">
      <c r="A17" s="278" t="s">
        <v>1582</v>
      </c>
      <c r="B17" s="208">
        <v>29</v>
      </c>
      <c r="C17" s="81">
        <v>7868950</v>
      </c>
      <c r="D17" s="81">
        <v>2326432</v>
      </c>
      <c r="E17" s="81">
        <v>162590</v>
      </c>
      <c r="F17" s="81">
        <v>48021</v>
      </c>
      <c r="G17" s="81">
        <v>171874</v>
      </c>
      <c r="H17" s="539">
        <v>0</v>
      </c>
      <c r="I17" s="81">
        <v>114020</v>
      </c>
      <c r="J17" s="81">
        <f t="shared" si="0"/>
        <v>10691887</v>
      </c>
      <c r="K17" s="81">
        <v>11605403</v>
      </c>
      <c r="L17" s="211">
        <v>12079638</v>
      </c>
    </row>
    <row r="18" spans="1:14" s="290" customFormat="1" ht="25.15" customHeight="1">
      <c r="A18" s="278" t="s">
        <v>712</v>
      </c>
      <c r="B18" s="208">
        <v>70</v>
      </c>
      <c r="C18" s="81">
        <v>1065007</v>
      </c>
      <c r="D18" s="81">
        <v>195369</v>
      </c>
      <c r="E18" s="81">
        <v>57708</v>
      </c>
      <c r="F18" s="81">
        <v>90453</v>
      </c>
      <c r="G18" s="81">
        <v>1294</v>
      </c>
      <c r="H18" s="539">
        <v>0</v>
      </c>
      <c r="I18" s="81">
        <v>20000</v>
      </c>
      <c r="J18" s="81">
        <f t="shared" si="0"/>
        <v>1429831</v>
      </c>
      <c r="K18" s="81">
        <v>1804000</v>
      </c>
      <c r="L18" s="211">
        <v>1316372</v>
      </c>
    </row>
    <row r="19" spans="1:14" s="290" customFormat="1" ht="25.15" customHeight="1">
      <c r="A19" s="278" t="s">
        <v>1679</v>
      </c>
      <c r="B19" s="208" t="s">
        <v>891</v>
      </c>
      <c r="C19" s="81">
        <v>2662757</v>
      </c>
      <c r="D19" s="81">
        <v>520635</v>
      </c>
      <c r="E19" s="81">
        <v>48407</v>
      </c>
      <c r="F19" s="81">
        <v>13002</v>
      </c>
      <c r="G19" s="81">
        <v>9528</v>
      </c>
      <c r="H19" s="539">
        <v>0</v>
      </c>
      <c r="I19" s="539">
        <v>0</v>
      </c>
      <c r="J19" s="81">
        <f t="shared" si="0"/>
        <v>3254329</v>
      </c>
      <c r="K19" s="81">
        <v>3644363</v>
      </c>
      <c r="L19" s="211">
        <v>3282119</v>
      </c>
    </row>
    <row r="20" spans="1:14" s="290" customFormat="1" ht="25.15" customHeight="1">
      <c r="A20" s="278" t="s">
        <v>752</v>
      </c>
      <c r="B20" s="208" t="s">
        <v>890</v>
      </c>
      <c r="C20" s="81">
        <v>369710</v>
      </c>
      <c r="D20" s="81">
        <v>117794</v>
      </c>
      <c r="E20" s="81">
        <v>6473</v>
      </c>
      <c r="F20" s="539">
        <v>0</v>
      </c>
      <c r="G20" s="81">
        <v>19</v>
      </c>
      <c r="H20" s="539">
        <v>0</v>
      </c>
      <c r="I20" s="539">
        <v>0</v>
      </c>
      <c r="J20" s="81">
        <f t="shared" si="0"/>
        <v>493996</v>
      </c>
      <c r="K20" s="81">
        <v>601710</v>
      </c>
      <c r="L20" s="211">
        <v>552634</v>
      </c>
    </row>
    <row r="21" spans="1:14" s="290" customFormat="1" ht="25.15" customHeight="1">
      <c r="A21" s="278" t="s">
        <v>887</v>
      </c>
      <c r="B21" s="208">
        <v>32</v>
      </c>
      <c r="C21" s="81">
        <v>356452</v>
      </c>
      <c r="D21" s="81">
        <v>183009</v>
      </c>
      <c r="E21" s="81">
        <v>8246</v>
      </c>
      <c r="F21" s="539">
        <v>0</v>
      </c>
      <c r="G21" s="539">
        <v>0</v>
      </c>
      <c r="H21" s="539">
        <v>0</v>
      </c>
      <c r="I21" s="539">
        <v>0</v>
      </c>
      <c r="J21" s="81">
        <f t="shared" si="0"/>
        <v>547707</v>
      </c>
      <c r="K21" s="81">
        <v>547707</v>
      </c>
      <c r="L21" s="211">
        <v>556013</v>
      </c>
    </row>
    <row r="22" spans="1:14" s="290" customFormat="1" ht="25.15" customHeight="1">
      <c r="A22" s="278" t="s">
        <v>1350</v>
      </c>
      <c r="B22" s="208">
        <v>34</v>
      </c>
      <c r="C22" s="81">
        <v>7382398</v>
      </c>
      <c r="D22" s="81">
        <v>3740313</v>
      </c>
      <c r="E22" s="81">
        <v>125396</v>
      </c>
      <c r="F22" s="81">
        <v>180063</v>
      </c>
      <c r="G22" s="81">
        <v>182845</v>
      </c>
      <c r="H22" s="539">
        <v>0</v>
      </c>
      <c r="I22" s="539">
        <v>0</v>
      </c>
      <c r="J22" s="81">
        <f t="shared" si="0"/>
        <v>11611015</v>
      </c>
      <c r="K22" s="81">
        <v>12835000</v>
      </c>
      <c r="L22" s="211">
        <v>12626368</v>
      </c>
    </row>
    <row r="23" spans="1:14" s="290" customFormat="1" ht="25.15" customHeight="1">
      <c r="A23" s="278" t="s">
        <v>295</v>
      </c>
      <c r="B23" s="208">
        <v>36</v>
      </c>
      <c r="C23" s="81">
        <v>4244157</v>
      </c>
      <c r="D23" s="81">
        <v>654299</v>
      </c>
      <c r="E23" s="81">
        <v>62434</v>
      </c>
      <c r="F23" s="81">
        <v>49668</v>
      </c>
      <c r="G23" s="81">
        <v>103072</v>
      </c>
      <c r="H23" s="539">
        <v>0</v>
      </c>
      <c r="I23" s="539">
        <v>0</v>
      </c>
      <c r="J23" s="81">
        <f t="shared" si="0"/>
        <v>5113630</v>
      </c>
      <c r="K23" s="81">
        <v>5113630</v>
      </c>
      <c r="L23" s="211">
        <v>5316719</v>
      </c>
    </row>
    <row r="24" spans="1:14" s="290" customFormat="1" ht="18" hidden="1" customHeight="1">
      <c r="A24" s="306" t="s">
        <v>535</v>
      </c>
      <c r="B24" s="306"/>
      <c r="C24" s="313"/>
      <c r="D24" s="301"/>
      <c r="E24" s="313"/>
      <c r="F24" s="313"/>
      <c r="G24" s="313"/>
      <c r="H24" s="301"/>
      <c r="I24" s="301"/>
      <c r="J24" s="301">
        <f t="shared" ref="J24" si="1">SUM(C24:I24)</f>
        <v>0</v>
      </c>
      <c r="K24" s="540">
        <v>0</v>
      </c>
      <c r="L24" s="540">
        <v>0</v>
      </c>
    </row>
    <row r="25" spans="1:14" s="289" customFormat="1" ht="33" customHeight="1">
      <c r="A25" s="677" t="s">
        <v>596</v>
      </c>
      <c r="B25" s="677"/>
      <c r="C25" s="677"/>
      <c r="D25" s="677"/>
      <c r="E25" s="677"/>
      <c r="F25" s="677"/>
      <c r="G25" s="677"/>
      <c r="H25" s="677"/>
      <c r="I25" s="677"/>
      <c r="J25" s="677"/>
      <c r="K25" s="677"/>
      <c r="L25" s="294"/>
    </row>
    <row r="26" spans="1:14" s="288" customFormat="1" ht="21.6" customHeight="1">
      <c r="A26" s="271"/>
      <c r="B26" s="271"/>
      <c r="C26" s="293"/>
      <c r="D26" s="293"/>
      <c r="E26" s="293"/>
      <c r="F26" s="293"/>
      <c r="G26" s="293"/>
      <c r="H26" s="293"/>
      <c r="I26" s="293"/>
      <c r="J26" s="293"/>
      <c r="K26" s="293"/>
      <c r="L26" s="309" t="s">
        <v>475</v>
      </c>
    </row>
    <row r="27" spans="1:14" s="291" customFormat="1" ht="40.15" customHeight="1">
      <c r="A27" s="314" t="s">
        <v>199</v>
      </c>
      <c r="B27" s="314"/>
      <c r="C27" s="302" t="s">
        <v>22</v>
      </c>
      <c r="D27" s="302" t="s">
        <v>23</v>
      </c>
      <c r="E27" s="312" t="s">
        <v>1625</v>
      </c>
      <c r="F27" s="312" t="s">
        <v>568</v>
      </c>
      <c r="G27" s="302" t="s">
        <v>24</v>
      </c>
      <c r="H27" s="312" t="s">
        <v>569</v>
      </c>
      <c r="I27" s="312" t="s">
        <v>750</v>
      </c>
      <c r="J27" s="295" t="s">
        <v>2</v>
      </c>
      <c r="K27" s="295" t="s">
        <v>520</v>
      </c>
      <c r="L27" s="295" t="s">
        <v>1395</v>
      </c>
    </row>
    <row r="28" spans="1:14" s="290" customFormat="1" ht="25.15" customHeight="1">
      <c r="A28" s="278" t="s">
        <v>1603</v>
      </c>
      <c r="B28" s="278">
        <v>40</v>
      </c>
      <c r="C28" s="211">
        <v>129194</v>
      </c>
      <c r="D28" s="211">
        <v>82876</v>
      </c>
      <c r="E28" s="211">
        <v>11710</v>
      </c>
      <c r="F28" s="211">
        <v>7999</v>
      </c>
      <c r="G28" s="211">
        <v>382</v>
      </c>
      <c r="H28" s="561">
        <v>0</v>
      </c>
      <c r="I28" s="561">
        <v>0</v>
      </c>
      <c r="J28" s="211">
        <f t="shared" ref="J28:J54" si="2">SUM(C28:I28)</f>
        <v>232161</v>
      </c>
      <c r="K28" s="211">
        <v>271000</v>
      </c>
      <c r="L28" s="211">
        <v>206439</v>
      </c>
      <c r="N28" s="300"/>
    </row>
    <row r="29" spans="1:14" s="300" customFormat="1" ht="25.15" customHeight="1">
      <c r="A29" s="278" t="s">
        <v>597</v>
      </c>
      <c r="B29" s="278">
        <v>41</v>
      </c>
      <c r="C29" s="211">
        <v>4434452</v>
      </c>
      <c r="D29" s="211">
        <v>1015242</v>
      </c>
      <c r="E29" s="211">
        <v>154259</v>
      </c>
      <c r="F29" s="211">
        <v>100520</v>
      </c>
      <c r="G29" s="211">
        <v>224957</v>
      </c>
      <c r="H29" s="561">
        <v>0</v>
      </c>
      <c r="I29" s="561">
        <v>0</v>
      </c>
      <c r="J29" s="211">
        <f t="shared" si="2"/>
        <v>5929430</v>
      </c>
      <c r="K29" s="211">
        <v>6542000</v>
      </c>
      <c r="L29" s="211">
        <v>6894165</v>
      </c>
      <c r="N29" s="290"/>
    </row>
    <row r="30" spans="1:14" s="300" customFormat="1" ht="33.6" customHeight="1">
      <c r="A30" s="632" t="s">
        <v>533</v>
      </c>
      <c r="B30" s="278">
        <v>43</v>
      </c>
      <c r="C30" s="211">
        <v>7574179</v>
      </c>
      <c r="D30" s="211">
        <v>229921</v>
      </c>
      <c r="E30" s="211">
        <v>6074739</v>
      </c>
      <c r="F30" s="211">
        <v>1238181</v>
      </c>
      <c r="G30" s="211">
        <v>347979</v>
      </c>
      <c r="H30" s="561">
        <v>0</v>
      </c>
      <c r="I30" s="561">
        <v>0</v>
      </c>
      <c r="J30" s="211">
        <f t="shared" si="2"/>
        <v>15464999</v>
      </c>
      <c r="K30" s="211">
        <v>15465000</v>
      </c>
      <c r="L30" s="211">
        <v>15463923</v>
      </c>
    </row>
    <row r="31" spans="1:14" s="300" customFormat="1" ht="25.15" customHeight="1">
      <c r="A31" s="278" t="s">
        <v>1583</v>
      </c>
      <c r="B31" s="278">
        <v>46</v>
      </c>
      <c r="C31" s="211">
        <v>24764674</v>
      </c>
      <c r="D31" s="211">
        <v>20140007</v>
      </c>
      <c r="E31" s="211">
        <v>152578</v>
      </c>
      <c r="F31" s="211">
        <v>25041</v>
      </c>
      <c r="G31" s="211">
        <v>118914</v>
      </c>
      <c r="H31" s="561">
        <v>0</v>
      </c>
      <c r="I31" s="561">
        <v>0</v>
      </c>
      <c r="J31" s="211">
        <f t="shared" si="2"/>
        <v>45201214</v>
      </c>
      <c r="K31" s="211">
        <v>45456010</v>
      </c>
      <c r="L31" s="211">
        <v>45258498</v>
      </c>
    </row>
    <row r="32" spans="1:14" s="300" customFormat="1" ht="25.15" customHeight="1">
      <c r="A32" s="278" t="s">
        <v>518</v>
      </c>
      <c r="B32" s="278">
        <v>47</v>
      </c>
      <c r="C32" s="561">
        <v>0</v>
      </c>
      <c r="D32" s="561">
        <v>0</v>
      </c>
      <c r="E32" s="561">
        <v>0</v>
      </c>
      <c r="F32" s="561">
        <v>0</v>
      </c>
      <c r="G32" s="561">
        <v>0</v>
      </c>
      <c r="H32" s="211">
        <v>268971800</v>
      </c>
      <c r="I32" s="561">
        <v>0</v>
      </c>
      <c r="J32" s="211">
        <f t="shared" si="2"/>
        <v>268971800</v>
      </c>
      <c r="K32" s="211">
        <v>315735000</v>
      </c>
      <c r="L32" s="211">
        <v>325500000</v>
      </c>
    </row>
    <row r="33" spans="1:14" s="300" customFormat="1" ht="25.15" customHeight="1">
      <c r="A33" s="278" t="s">
        <v>738</v>
      </c>
      <c r="B33" s="278">
        <v>48</v>
      </c>
      <c r="C33" s="211">
        <v>15777883</v>
      </c>
      <c r="D33" s="211">
        <v>15859581</v>
      </c>
      <c r="E33" s="211">
        <v>147655</v>
      </c>
      <c r="F33" s="211">
        <v>276285</v>
      </c>
      <c r="G33" s="211">
        <v>959397</v>
      </c>
      <c r="H33" s="561">
        <v>0</v>
      </c>
      <c r="I33" s="561">
        <v>0</v>
      </c>
      <c r="J33" s="211">
        <f t="shared" si="2"/>
        <v>33020801</v>
      </c>
      <c r="K33" s="211">
        <v>33020801</v>
      </c>
      <c r="L33" s="211">
        <v>32609660</v>
      </c>
    </row>
    <row r="34" spans="1:14" s="300" customFormat="1" ht="25.15" customHeight="1">
      <c r="A34" s="278" t="s">
        <v>201</v>
      </c>
      <c r="B34" s="278">
        <v>50</v>
      </c>
      <c r="C34" s="211">
        <v>39113112</v>
      </c>
      <c r="D34" s="211">
        <v>606380</v>
      </c>
      <c r="E34" s="211">
        <v>335975</v>
      </c>
      <c r="F34" s="561">
        <v>0</v>
      </c>
      <c r="G34" s="211">
        <v>33748</v>
      </c>
      <c r="H34" s="561">
        <v>0</v>
      </c>
      <c r="I34" s="211">
        <v>110784</v>
      </c>
      <c r="J34" s="211">
        <f t="shared" si="2"/>
        <v>40199999</v>
      </c>
      <c r="K34" s="211">
        <v>40200000</v>
      </c>
      <c r="L34" s="211">
        <v>40050000</v>
      </c>
    </row>
    <row r="35" spans="1:14" s="300" customFormat="1" ht="25.15" customHeight="1">
      <c r="A35" s="278" t="s">
        <v>245</v>
      </c>
      <c r="B35" s="278">
        <v>51</v>
      </c>
      <c r="C35" s="211">
        <v>1488739</v>
      </c>
      <c r="D35" s="211">
        <v>880632</v>
      </c>
      <c r="E35" s="211">
        <v>12529</v>
      </c>
      <c r="F35" s="211">
        <v>12330</v>
      </c>
      <c r="G35" s="211">
        <v>11665</v>
      </c>
      <c r="H35" s="561">
        <v>0</v>
      </c>
      <c r="I35" s="561">
        <v>0</v>
      </c>
      <c r="J35" s="211">
        <f t="shared" si="2"/>
        <v>2405895</v>
      </c>
      <c r="K35" s="211">
        <v>2405895</v>
      </c>
      <c r="L35" s="211">
        <v>2515446</v>
      </c>
    </row>
    <row r="36" spans="1:14" s="300" customFormat="1" ht="25.15" customHeight="1">
      <c r="A36" s="278" t="s">
        <v>290</v>
      </c>
      <c r="B36" s="278">
        <v>54</v>
      </c>
      <c r="C36" s="211">
        <v>1135286</v>
      </c>
      <c r="D36" s="211">
        <v>189458</v>
      </c>
      <c r="E36" s="211">
        <v>8600</v>
      </c>
      <c r="F36" s="211">
        <v>19842</v>
      </c>
      <c r="G36" s="211">
        <v>900</v>
      </c>
      <c r="H36" s="561">
        <v>0</v>
      </c>
      <c r="I36" s="561">
        <v>0</v>
      </c>
      <c r="J36" s="211">
        <f t="shared" si="2"/>
        <v>1354086</v>
      </c>
      <c r="K36" s="211">
        <v>1404000</v>
      </c>
      <c r="L36" s="211">
        <v>1489032</v>
      </c>
    </row>
    <row r="37" spans="1:14" s="300" customFormat="1" ht="25.15" customHeight="1">
      <c r="A37" s="278" t="s">
        <v>1642</v>
      </c>
      <c r="B37" s="278">
        <v>55</v>
      </c>
      <c r="C37" s="211">
        <v>13444173</v>
      </c>
      <c r="D37" s="211">
        <v>6515552</v>
      </c>
      <c r="E37" s="211">
        <v>1548366</v>
      </c>
      <c r="F37" s="211">
        <v>294324</v>
      </c>
      <c r="G37" s="211">
        <v>456463</v>
      </c>
      <c r="H37" s="561">
        <v>0</v>
      </c>
      <c r="I37" s="211">
        <v>55000</v>
      </c>
      <c r="J37" s="211">
        <f t="shared" si="2"/>
        <v>22313878</v>
      </c>
      <c r="K37" s="211">
        <v>23546400</v>
      </c>
      <c r="L37" s="211">
        <f>22993262+700150</f>
        <v>23693412</v>
      </c>
    </row>
    <row r="38" spans="1:14" s="300" customFormat="1" ht="25.15" customHeight="1">
      <c r="A38" s="278" t="s">
        <v>909</v>
      </c>
      <c r="B38" s="278">
        <v>59</v>
      </c>
      <c r="C38" s="211">
        <v>706027</v>
      </c>
      <c r="D38" s="211">
        <v>254761</v>
      </c>
      <c r="E38" s="211">
        <v>20012</v>
      </c>
      <c r="F38" s="211">
        <v>2738</v>
      </c>
      <c r="G38" s="211">
        <v>3046</v>
      </c>
      <c r="H38" s="561">
        <v>0</v>
      </c>
      <c r="I38" s="561">
        <v>0</v>
      </c>
      <c r="J38" s="211">
        <f t="shared" si="2"/>
        <v>986584</v>
      </c>
      <c r="K38" s="211">
        <v>1125000</v>
      </c>
      <c r="L38" s="211">
        <v>1159176</v>
      </c>
    </row>
    <row r="39" spans="1:14" s="300" customFormat="1" ht="25.15" customHeight="1">
      <c r="A39" s="278" t="s">
        <v>1676</v>
      </c>
      <c r="B39" s="278">
        <v>60</v>
      </c>
      <c r="C39" s="561">
        <v>0</v>
      </c>
      <c r="D39" s="211">
        <v>2500878</v>
      </c>
      <c r="E39" s="561">
        <v>0</v>
      </c>
      <c r="F39" s="561">
        <v>0</v>
      </c>
      <c r="G39" s="561">
        <v>0</v>
      </c>
      <c r="H39" s="211">
        <v>283353336</v>
      </c>
      <c r="I39" s="211">
        <v>629417312</v>
      </c>
      <c r="J39" s="211">
        <f t="shared" si="2"/>
        <v>915271526</v>
      </c>
      <c r="K39" s="211">
        <v>967776980</v>
      </c>
      <c r="L39" s="211">
        <v>839384766</v>
      </c>
    </row>
    <row r="40" spans="1:14" s="300" customFormat="1" ht="25.15" customHeight="1">
      <c r="A40" s="278" t="s">
        <v>189</v>
      </c>
      <c r="B40" s="278">
        <v>61</v>
      </c>
      <c r="C40" s="211">
        <v>61667</v>
      </c>
      <c r="D40" s="211">
        <v>20194</v>
      </c>
      <c r="E40" s="211">
        <v>1671</v>
      </c>
      <c r="F40" s="211">
        <v>6461</v>
      </c>
      <c r="G40" s="561">
        <v>0</v>
      </c>
      <c r="H40" s="561">
        <v>0</v>
      </c>
      <c r="I40" s="561">
        <v>0</v>
      </c>
      <c r="J40" s="211">
        <f t="shared" si="2"/>
        <v>89993</v>
      </c>
      <c r="K40" s="211">
        <v>148550</v>
      </c>
      <c r="L40" s="561">
        <v>0</v>
      </c>
    </row>
    <row r="41" spans="1:14" s="300" customFormat="1" ht="25.15" customHeight="1">
      <c r="A41" s="278" t="s">
        <v>888</v>
      </c>
      <c r="B41" s="278">
        <v>66</v>
      </c>
      <c r="C41" s="211">
        <v>3841539</v>
      </c>
      <c r="D41" s="211">
        <v>2538116</v>
      </c>
      <c r="E41" s="211">
        <v>42315</v>
      </c>
      <c r="F41" s="211">
        <v>35568</v>
      </c>
      <c r="G41" s="211">
        <v>203001</v>
      </c>
      <c r="H41" s="211">
        <v>800000</v>
      </c>
      <c r="I41" s="211">
        <v>185100</v>
      </c>
      <c r="J41" s="211">
        <f t="shared" si="2"/>
        <v>7645639</v>
      </c>
      <c r="K41" s="211">
        <v>7645639</v>
      </c>
      <c r="L41" s="211">
        <v>7672968</v>
      </c>
    </row>
    <row r="42" spans="1:14" s="300" customFormat="1" ht="25.15" customHeight="1">
      <c r="A42" s="278" t="s">
        <v>703</v>
      </c>
      <c r="B42" s="278">
        <v>67</v>
      </c>
      <c r="C42" s="211">
        <v>111749</v>
      </c>
      <c r="D42" s="211">
        <v>116270</v>
      </c>
      <c r="E42" s="211">
        <v>3573</v>
      </c>
      <c r="F42" s="211">
        <v>4747</v>
      </c>
      <c r="G42" s="211">
        <v>3239</v>
      </c>
      <c r="H42" s="561">
        <v>0</v>
      </c>
      <c r="I42" s="561">
        <v>0</v>
      </c>
      <c r="J42" s="211">
        <f t="shared" si="2"/>
        <v>239578</v>
      </c>
      <c r="K42" s="211">
        <v>271000</v>
      </c>
      <c r="L42" s="211">
        <v>279387</v>
      </c>
    </row>
    <row r="43" spans="1:14" s="300" customFormat="1" ht="25.15" customHeight="1">
      <c r="A43" s="278" t="s">
        <v>893</v>
      </c>
      <c r="B43" s="278">
        <v>68</v>
      </c>
      <c r="C43" s="211">
        <v>2430836</v>
      </c>
      <c r="D43" s="211">
        <v>864210</v>
      </c>
      <c r="E43" s="211">
        <v>60770</v>
      </c>
      <c r="F43" s="211">
        <v>76377</v>
      </c>
      <c r="G43" s="211">
        <v>96044</v>
      </c>
      <c r="H43" s="561">
        <v>0</v>
      </c>
      <c r="I43" s="561">
        <v>0</v>
      </c>
      <c r="J43" s="211">
        <f t="shared" si="2"/>
        <v>3528237</v>
      </c>
      <c r="K43" s="211">
        <v>3528237</v>
      </c>
      <c r="L43" s="211">
        <v>3361118</v>
      </c>
    </row>
    <row r="44" spans="1:14" s="290" customFormat="1" ht="25.15" customHeight="1">
      <c r="A44" s="278" t="s">
        <v>726</v>
      </c>
      <c r="B44" s="278">
        <v>71</v>
      </c>
      <c r="C44" s="211">
        <v>1146535</v>
      </c>
      <c r="D44" s="211">
        <v>178781</v>
      </c>
      <c r="E44" s="211">
        <v>16481</v>
      </c>
      <c r="F44" s="211">
        <v>11302</v>
      </c>
      <c r="G44" s="211">
        <v>3159</v>
      </c>
      <c r="H44" s="561">
        <v>0</v>
      </c>
      <c r="I44" s="561">
        <v>0</v>
      </c>
      <c r="J44" s="211">
        <f t="shared" si="2"/>
        <v>1356258</v>
      </c>
      <c r="K44" s="211">
        <v>1519000</v>
      </c>
      <c r="L44" s="211">
        <v>1429566</v>
      </c>
      <c r="N44" s="300"/>
    </row>
    <row r="45" spans="1:14" s="300" customFormat="1" ht="25.15" customHeight="1">
      <c r="A45" s="278" t="s">
        <v>190</v>
      </c>
      <c r="B45" s="278">
        <v>72</v>
      </c>
      <c r="C45" s="211">
        <v>5062822</v>
      </c>
      <c r="D45" s="211">
        <v>794381</v>
      </c>
      <c r="E45" s="211">
        <v>26037</v>
      </c>
      <c r="F45" s="211">
        <v>18966</v>
      </c>
      <c r="G45" s="211">
        <v>14126</v>
      </c>
      <c r="H45" s="561">
        <v>0</v>
      </c>
      <c r="I45" s="561">
        <v>0</v>
      </c>
      <c r="J45" s="211">
        <f t="shared" si="2"/>
        <v>5916332</v>
      </c>
      <c r="K45" s="211">
        <v>6602000</v>
      </c>
      <c r="L45" s="211">
        <v>5916829</v>
      </c>
      <c r="N45" s="290"/>
    </row>
    <row r="46" spans="1:14" s="290" customFormat="1" ht="25.15" customHeight="1">
      <c r="A46" s="632" t="s">
        <v>1680</v>
      </c>
      <c r="B46" s="278">
        <v>73</v>
      </c>
      <c r="C46" s="211">
        <v>6080873</v>
      </c>
      <c r="D46" s="211">
        <v>920456</v>
      </c>
      <c r="E46" s="211">
        <v>1634136</v>
      </c>
      <c r="F46" s="211">
        <v>55039</v>
      </c>
      <c r="G46" s="211">
        <v>397152</v>
      </c>
      <c r="H46" s="561">
        <v>0</v>
      </c>
      <c r="I46" s="561">
        <v>0</v>
      </c>
      <c r="J46" s="211">
        <f t="shared" si="2"/>
        <v>9087656</v>
      </c>
      <c r="K46" s="211">
        <v>8441318</v>
      </c>
      <c r="L46" s="211">
        <v>9016838</v>
      </c>
      <c r="N46" s="300"/>
    </row>
    <row r="47" spans="1:14" s="290" customFormat="1" ht="25.15" customHeight="1">
      <c r="A47" s="278" t="s">
        <v>534</v>
      </c>
      <c r="B47" s="290">
        <v>75</v>
      </c>
      <c r="C47" s="211">
        <v>728094</v>
      </c>
      <c r="D47" s="211">
        <v>196097</v>
      </c>
      <c r="E47" s="211">
        <v>10607</v>
      </c>
      <c r="F47" s="211">
        <v>3863</v>
      </c>
      <c r="G47" s="211">
        <v>9603</v>
      </c>
      <c r="H47" s="211">
        <v>10106757</v>
      </c>
      <c r="I47" s="561">
        <v>0</v>
      </c>
      <c r="J47" s="211">
        <f t="shared" si="2"/>
        <v>11055021</v>
      </c>
      <c r="K47" s="211">
        <v>11061268</v>
      </c>
      <c r="L47" s="211">
        <v>11175614</v>
      </c>
    </row>
    <row r="48" spans="1:14" s="290" customFormat="1" ht="25.15" customHeight="1">
      <c r="A48" s="278" t="s">
        <v>637</v>
      </c>
      <c r="B48" s="290">
        <v>76</v>
      </c>
      <c r="C48" s="211">
        <v>12102511</v>
      </c>
      <c r="D48" s="211">
        <v>958261</v>
      </c>
      <c r="E48" s="211">
        <v>22777</v>
      </c>
      <c r="F48" s="211">
        <v>52725</v>
      </c>
      <c r="G48" s="211">
        <v>3563</v>
      </c>
      <c r="H48" s="561">
        <v>0</v>
      </c>
      <c r="I48" s="561">
        <v>0</v>
      </c>
      <c r="J48" s="211">
        <f t="shared" si="2"/>
        <v>13139837</v>
      </c>
      <c r="K48" s="211">
        <v>12692000</v>
      </c>
      <c r="L48" s="211">
        <v>13009295</v>
      </c>
    </row>
    <row r="49" spans="1:14" s="290" customFormat="1" ht="25.15" customHeight="1">
      <c r="A49" s="278" t="s">
        <v>1340</v>
      </c>
      <c r="B49" s="290">
        <v>77</v>
      </c>
      <c r="C49" s="211">
        <v>1796626</v>
      </c>
      <c r="D49" s="211">
        <v>2402459</v>
      </c>
      <c r="E49" s="211">
        <v>10372</v>
      </c>
      <c r="F49" s="211">
        <v>31074</v>
      </c>
      <c r="G49" s="211">
        <v>30049</v>
      </c>
      <c r="H49" s="561">
        <v>0</v>
      </c>
      <c r="I49" s="561">
        <v>0</v>
      </c>
      <c r="J49" s="211">
        <f t="shared" si="2"/>
        <v>4270580</v>
      </c>
      <c r="K49" s="211">
        <v>4270582</v>
      </c>
      <c r="L49" s="211">
        <v>4255942</v>
      </c>
    </row>
    <row r="50" spans="1:14" s="305" customFormat="1" ht="25.15" customHeight="1">
      <c r="A50" s="278" t="s">
        <v>202</v>
      </c>
      <c r="B50" s="290">
        <v>78</v>
      </c>
      <c r="C50" s="211">
        <v>5577298</v>
      </c>
      <c r="D50" s="211">
        <v>2579260</v>
      </c>
      <c r="E50" s="211">
        <v>69240</v>
      </c>
      <c r="F50" s="211">
        <v>36337</v>
      </c>
      <c r="G50" s="211">
        <v>238932</v>
      </c>
      <c r="H50" s="561">
        <v>0</v>
      </c>
      <c r="I50" s="561">
        <v>0</v>
      </c>
      <c r="J50" s="211">
        <f t="shared" si="2"/>
        <v>8501067</v>
      </c>
      <c r="K50" s="211">
        <v>8546000</v>
      </c>
      <c r="L50" s="211">
        <v>8656735</v>
      </c>
      <c r="N50" s="290"/>
    </row>
    <row r="51" spans="1:14" s="290" customFormat="1" ht="25.15" customHeight="1">
      <c r="A51" s="278" t="s">
        <v>225</v>
      </c>
      <c r="B51" s="290">
        <v>81</v>
      </c>
      <c r="C51" s="211">
        <v>6229341</v>
      </c>
      <c r="D51" s="211">
        <v>1155748</v>
      </c>
      <c r="E51" s="211">
        <v>82114</v>
      </c>
      <c r="F51" s="211">
        <v>74543</v>
      </c>
      <c r="G51" s="211">
        <v>172841</v>
      </c>
      <c r="H51" s="561">
        <v>0</v>
      </c>
      <c r="I51" s="561">
        <v>0</v>
      </c>
      <c r="J51" s="211">
        <f t="shared" si="2"/>
        <v>7714587</v>
      </c>
      <c r="K51" s="211">
        <v>8876000</v>
      </c>
      <c r="L51" s="211">
        <v>7939930</v>
      </c>
    </row>
    <row r="52" spans="1:14" s="290" customFormat="1" ht="25.15" customHeight="1">
      <c r="A52" s="278" t="s">
        <v>291</v>
      </c>
      <c r="B52" s="290">
        <v>83</v>
      </c>
      <c r="C52" s="211">
        <v>17001938</v>
      </c>
      <c r="D52" s="211">
        <v>1067929</v>
      </c>
      <c r="E52" s="211">
        <v>194487</v>
      </c>
      <c r="F52" s="211">
        <v>123984</v>
      </c>
      <c r="G52" s="211">
        <v>91933</v>
      </c>
      <c r="H52" s="561">
        <v>0</v>
      </c>
      <c r="I52" s="561">
        <v>0</v>
      </c>
      <c r="J52" s="211">
        <f t="shared" si="2"/>
        <v>18480271</v>
      </c>
      <c r="K52" s="211">
        <v>15714000</v>
      </c>
      <c r="L52" s="211">
        <v>17919129</v>
      </c>
    </row>
    <row r="53" spans="1:14" s="290" customFormat="1" ht="25.15" customHeight="1">
      <c r="A53" s="278" t="s">
        <v>1683</v>
      </c>
      <c r="B53" s="290">
        <v>88</v>
      </c>
      <c r="C53" s="211">
        <v>23863169</v>
      </c>
      <c r="D53" s="211">
        <v>2157249</v>
      </c>
      <c r="E53" s="211">
        <v>9491127</v>
      </c>
      <c r="F53" s="211">
        <v>1816354</v>
      </c>
      <c r="G53" s="211">
        <v>1698038</v>
      </c>
      <c r="H53" s="561">
        <v>0</v>
      </c>
      <c r="I53" s="561">
        <v>0</v>
      </c>
      <c r="J53" s="211">
        <f t="shared" si="2"/>
        <v>39025937</v>
      </c>
      <c r="K53" s="211">
        <v>37430000</v>
      </c>
      <c r="L53" s="211">
        <v>41160511</v>
      </c>
    </row>
    <row r="54" spans="1:14" s="290" customFormat="1" ht="25.15" customHeight="1">
      <c r="A54" s="278" t="s">
        <v>1394</v>
      </c>
      <c r="B54" s="290">
        <v>89</v>
      </c>
      <c r="C54" s="211">
        <v>1143817</v>
      </c>
      <c r="D54" s="211">
        <v>691049</v>
      </c>
      <c r="E54" s="211">
        <v>42725</v>
      </c>
      <c r="F54" s="211">
        <v>79787</v>
      </c>
      <c r="G54" s="211">
        <v>7940</v>
      </c>
      <c r="H54" s="561">
        <v>0</v>
      </c>
      <c r="I54" s="561">
        <v>0</v>
      </c>
      <c r="J54" s="211">
        <f t="shared" si="2"/>
        <v>1965318</v>
      </c>
      <c r="K54" s="211">
        <v>2651000</v>
      </c>
      <c r="L54" s="561">
        <v>0</v>
      </c>
    </row>
    <row r="55" spans="1:14" s="290" customFormat="1" ht="25.15" customHeight="1" thickBot="1">
      <c r="A55" s="269" t="s">
        <v>2</v>
      </c>
      <c r="B55" s="269"/>
      <c r="C55" s="220">
        <f t="shared" ref="C55:L55" si="3">SUM(C4:C54)</f>
        <v>1429143771</v>
      </c>
      <c r="D55" s="220">
        <f t="shared" si="3"/>
        <v>217876956</v>
      </c>
      <c r="E55" s="220">
        <f t="shared" si="3"/>
        <v>133774676</v>
      </c>
      <c r="F55" s="220">
        <f t="shared" si="3"/>
        <v>29406230</v>
      </c>
      <c r="G55" s="220">
        <f t="shared" si="3"/>
        <v>66748918</v>
      </c>
      <c r="H55" s="220">
        <f t="shared" si="3"/>
        <v>611362748</v>
      </c>
      <c r="I55" s="220">
        <f t="shared" si="3"/>
        <v>633099754</v>
      </c>
      <c r="J55" s="220">
        <f t="shared" si="3"/>
        <v>3121413053</v>
      </c>
      <c r="K55" s="220">
        <f t="shared" si="3"/>
        <v>3188550000</v>
      </c>
      <c r="L55" s="220">
        <f t="shared" si="3"/>
        <v>3115736291</v>
      </c>
    </row>
    <row r="56" spans="1:14" ht="18" customHeight="1" thickTop="1">
      <c r="A56" s="221"/>
      <c r="B56" s="221"/>
      <c r="C56" s="287"/>
      <c r="D56" s="277"/>
      <c r="E56" s="277"/>
      <c r="F56" s="277"/>
      <c r="G56" s="277"/>
      <c r="H56" s="277"/>
      <c r="I56" s="277"/>
      <c r="J56" s="277"/>
      <c r="K56" s="287"/>
      <c r="L56" s="287"/>
    </row>
    <row r="57" spans="1:14" ht="18" customHeight="1"/>
    <row r="58" spans="1:14" ht="18" customHeight="1"/>
    <row r="59" spans="1:14" ht="18" customHeight="1"/>
    <row r="60" spans="1:14" ht="18" customHeight="1"/>
    <row r="61" spans="1:14" ht="18" customHeight="1"/>
    <row r="62" spans="1:14" ht="18" customHeight="1"/>
    <row r="63" spans="1:14" ht="18" customHeight="1"/>
    <row r="64" spans="1:14" ht="18" customHeight="1"/>
    <row r="65" ht="18" customHeight="1"/>
    <row r="66" ht="18" customHeight="1"/>
    <row r="67" ht="18" customHeight="1"/>
    <row r="68" ht="18" customHeight="1"/>
    <row r="69" ht="18" customHeight="1"/>
    <row r="70" ht="18" customHeight="1"/>
    <row r="71" ht="18" customHeight="1"/>
  </sheetData>
  <mergeCells count="2">
    <mergeCell ref="A1:K1"/>
    <mergeCell ref="A25:K25"/>
  </mergeCells>
  <printOptions horizontalCentered="1"/>
  <pageMargins left="0.7" right="0.7" top="1.25" bottom="0.7" header="0.5" footer="0.32"/>
  <pageSetup paperSize="9" scale="75" firstPageNumber="21" orientation="landscape" useFirstPageNumber="1" r:id="rId1"/>
  <headerFooter alignWithMargins="0">
    <oddHeader>&amp;C&amp;"+,Bold"&amp;20
&amp;22_________________________________________________________________________________________________&amp;R&amp;"Times New Roman,Regular"&amp;13
  مملكة البحرين 
  الحساب الختامي الموحد للدولة للسنة المالية المنتهية في 31 ديسمبر 2016</oddHeader>
    <oddFooter>&amp;C&amp;"Arabic Transparent,Bold"&amp;22_______________________________________________________________________________&amp;"Arabic Transparent,Regular"&amp;14
&amp;"Times New Roman,Regular"&amp;18&amp;P</oddFooter>
  </headerFooter>
  <rowBreaks count="1" manualBreakCount="1">
    <brk id="24" max="10" man="1"/>
  </rowBreaks>
  <colBreaks count="1" manualBreakCount="1">
    <brk id="40" max="131" man="1"/>
  </col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565"/>
  <sheetViews>
    <sheetView rightToLeft="1" view="pageBreakPreview" topLeftCell="A446" zoomScaleNormal="100" zoomScaleSheetLayoutView="100" zoomScalePageLayoutView="110" workbookViewId="0">
      <selection activeCell="F479" sqref="F479"/>
    </sheetView>
  </sheetViews>
  <sheetFormatPr defaultColWidth="6.7109375" defaultRowHeight="15.75"/>
  <cols>
    <col min="1" max="1" width="7" style="318" customWidth="1"/>
    <col min="2" max="2" width="3.5703125" style="318" customWidth="1"/>
    <col min="3" max="3" width="3.42578125" style="318" customWidth="1"/>
    <col min="4" max="4" width="4" style="318" customWidth="1"/>
    <col min="5" max="5" width="34.85546875" style="283" customWidth="1"/>
    <col min="6" max="7" width="14.7109375" style="322" customWidth="1"/>
    <col min="8" max="8" width="14" style="320" customWidth="1"/>
    <col min="9" max="9" width="14.7109375" style="322" customWidth="1"/>
    <col min="10" max="10" width="9.28515625" style="311" bestFit="1" customWidth="1"/>
    <col min="11" max="14" width="6.7109375" style="311"/>
    <col min="15" max="15" width="8" style="311" bestFit="1" customWidth="1"/>
    <col min="16" max="17" width="6.7109375" style="311"/>
    <col min="18" max="18" width="12.42578125" style="311" bestFit="1" customWidth="1"/>
    <col min="19" max="19" width="7.5703125" style="311" bestFit="1" customWidth="1"/>
    <col min="20" max="16384" width="6.7109375" style="311"/>
  </cols>
  <sheetData>
    <row r="1" spans="1:19" s="286" customFormat="1" ht="30.95" customHeight="1">
      <c r="A1" s="678" t="s">
        <v>312</v>
      </c>
      <c r="B1" s="678"/>
      <c r="C1" s="678"/>
      <c r="D1" s="678"/>
      <c r="E1" s="678"/>
      <c r="F1" s="678"/>
      <c r="G1" s="678"/>
      <c r="H1" s="678"/>
      <c r="I1" s="678"/>
    </row>
    <row r="2" spans="1:19" ht="25.15" customHeight="1">
      <c r="A2" s="586"/>
      <c r="B2" s="586"/>
      <c r="C2" s="586"/>
      <c r="D2" s="586"/>
      <c r="E2" s="587"/>
      <c r="F2" s="679" t="s">
        <v>475</v>
      </c>
      <c r="G2" s="679"/>
      <c r="H2" s="679"/>
      <c r="I2" s="679"/>
    </row>
    <row r="3" spans="1:19" s="307" customFormat="1" ht="17.25" customHeight="1">
      <c r="A3" s="667" t="s">
        <v>172</v>
      </c>
      <c r="B3" s="667"/>
      <c r="C3" s="667"/>
      <c r="D3" s="667"/>
      <c r="E3" s="669" t="s">
        <v>178</v>
      </c>
      <c r="F3" s="667">
        <v>2016</v>
      </c>
      <c r="G3" s="667"/>
      <c r="H3" s="667"/>
      <c r="I3" s="671" t="s">
        <v>1530</v>
      </c>
    </row>
    <row r="4" spans="1:19" s="307" customFormat="1" ht="17.25" customHeight="1">
      <c r="A4" s="224" t="s">
        <v>173</v>
      </c>
      <c r="B4" s="224" t="s">
        <v>174</v>
      </c>
      <c r="C4" s="570" t="s">
        <v>175</v>
      </c>
      <c r="D4" s="224" t="s">
        <v>176</v>
      </c>
      <c r="E4" s="670"/>
      <c r="F4" s="225" t="s">
        <v>519</v>
      </c>
      <c r="G4" s="225" t="s">
        <v>177</v>
      </c>
      <c r="H4" s="571" t="s">
        <v>180</v>
      </c>
      <c r="I4" s="672"/>
    </row>
    <row r="5" spans="1:19" s="283" customFormat="1" ht="17.25" customHeight="1">
      <c r="A5" s="565"/>
      <c r="B5" s="565"/>
      <c r="C5" s="565">
        <v>1</v>
      </c>
      <c r="D5" s="565">
        <v>6</v>
      </c>
      <c r="E5" s="208" t="s">
        <v>313</v>
      </c>
      <c r="F5" s="566">
        <f>F6+F27+F43+F56+F63+F73+F87+F97</f>
        <v>1438476809</v>
      </c>
      <c r="G5" s="566">
        <f>G6+G27+G43+G56+G63+G73+G87+G97</f>
        <v>1429143771</v>
      </c>
      <c r="H5" s="566">
        <f>F5-G5</f>
        <v>9333038</v>
      </c>
      <c r="I5" s="566">
        <f>I6+I27+I43+I56+I63+I73+I87+I97</f>
        <v>1429500860</v>
      </c>
      <c r="S5" s="535"/>
    </row>
    <row r="6" spans="1:19" s="283" customFormat="1" ht="17.25" customHeight="1">
      <c r="A6" s="565"/>
      <c r="B6" s="565">
        <v>1</v>
      </c>
      <c r="C6" s="565">
        <v>1</v>
      </c>
      <c r="D6" s="565">
        <v>6</v>
      </c>
      <c r="E6" s="208" t="s">
        <v>314</v>
      </c>
      <c r="F6" s="566">
        <f>SUM(F7:F26)</f>
        <v>1005961500</v>
      </c>
      <c r="G6" s="566">
        <f>SUM(G7:G26)</f>
        <v>1009639540</v>
      </c>
      <c r="H6" s="566">
        <f>F6-G6</f>
        <v>-3678040</v>
      </c>
      <c r="I6" s="566">
        <f>SUM(I7:I26)</f>
        <v>1071191771</v>
      </c>
      <c r="S6" s="535"/>
    </row>
    <row r="7" spans="1:19" s="307" customFormat="1" ht="17.25" customHeight="1">
      <c r="A7" s="567">
        <v>60011</v>
      </c>
      <c r="B7" s="567">
        <v>1</v>
      </c>
      <c r="C7" s="567">
        <v>1</v>
      </c>
      <c r="D7" s="567">
        <v>6</v>
      </c>
      <c r="E7" s="213" t="s">
        <v>315</v>
      </c>
      <c r="F7" s="508">
        <v>791704209</v>
      </c>
      <c r="G7" s="508">
        <v>797039073</v>
      </c>
      <c r="H7" s="508">
        <f t="shared" ref="H7:H90" si="0">F7-G7</f>
        <v>-5334864</v>
      </c>
      <c r="I7" s="508">
        <v>838627490</v>
      </c>
      <c r="O7" s="283"/>
      <c r="R7" s="283"/>
      <c r="S7" s="535"/>
    </row>
    <row r="8" spans="1:19" s="307" customFormat="1" ht="17.25" customHeight="1">
      <c r="A8" s="567">
        <v>60021</v>
      </c>
      <c r="B8" s="567">
        <v>1</v>
      </c>
      <c r="C8" s="567">
        <v>1</v>
      </c>
      <c r="D8" s="567">
        <v>6</v>
      </c>
      <c r="E8" s="213" t="s">
        <v>316</v>
      </c>
      <c r="F8" s="508">
        <v>17362374</v>
      </c>
      <c r="G8" s="508">
        <v>14560877</v>
      </c>
      <c r="H8" s="508">
        <f t="shared" si="0"/>
        <v>2801497</v>
      </c>
      <c r="I8" s="508">
        <v>20475248</v>
      </c>
      <c r="O8" s="283"/>
      <c r="R8" s="283"/>
      <c r="S8" s="535"/>
    </row>
    <row r="9" spans="1:19" s="307" customFormat="1" ht="17.25" customHeight="1">
      <c r="A9" s="567">
        <v>61011</v>
      </c>
      <c r="B9" s="567">
        <v>1</v>
      </c>
      <c r="C9" s="567">
        <v>1</v>
      </c>
      <c r="D9" s="567">
        <v>6</v>
      </c>
      <c r="E9" s="213" t="s">
        <v>639</v>
      </c>
      <c r="F9" s="508">
        <v>45551917</v>
      </c>
      <c r="G9" s="508">
        <v>46889357</v>
      </c>
      <c r="H9" s="508">
        <f t="shared" si="0"/>
        <v>-1337440</v>
      </c>
      <c r="I9" s="508">
        <v>49175974</v>
      </c>
      <c r="O9" s="283"/>
      <c r="R9" s="283"/>
      <c r="S9" s="535"/>
    </row>
    <row r="10" spans="1:19" s="307" customFormat="1" ht="17.25" customHeight="1">
      <c r="A10" s="567">
        <v>61012</v>
      </c>
      <c r="B10" s="567">
        <v>1</v>
      </c>
      <c r="C10" s="567">
        <v>1</v>
      </c>
      <c r="D10" s="567">
        <v>6</v>
      </c>
      <c r="E10" s="213" t="s">
        <v>640</v>
      </c>
      <c r="F10" s="508">
        <v>58288223</v>
      </c>
      <c r="G10" s="508">
        <v>59111893</v>
      </c>
      <c r="H10" s="211">
        <f t="shared" si="0"/>
        <v>-823670</v>
      </c>
      <c r="I10" s="508">
        <v>58803859</v>
      </c>
      <c r="O10" s="283"/>
      <c r="R10" s="283"/>
      <c r="S10" s="535"/>
    </row>
    <row r="11" spans="1:19" s="307" customFormat="1" ht="17.25" customHeight="1">
      <c r="A11" s="567">
        <v>61013</v>
      </c>
      <c r="B11" s="567">
        <v>1</v>
      </c>
      <c r="C11" s="567">
        <v>1</v>
      </c>
      <c r="D11" s="567">
        <v>6</v>
      </c>
      <c r="E11" s="213" t="s">
        <v>1451</v>
      </c>
      <c r="F11" s="508">
        <v>240</v>
      </c>
      <c r="G11" s="508">
        <v>457</v>
      </c>
      <c r="H11" s="211">
        <f t="shared" si="0"/>
        <v>-217</v>
      </c>
      <c r="I11" s="484">
        <v>0</v>
      </c>
      <c r="O11" s="283"/>
      <c r="R11" s="283"/>
      <c r="S11" s="535"/>
    </row>
    <row r="12" spans="1:19" s="307" customFormat="1" ht="17.25" customHeight="1">
      <c r="A12" s="567">
        <v>61014</v>
      </c>
      <c r="B12" s="567">
        <v>1</v>
      </c>
      <c r="C12" s="567">
        <v>1</v>
      </c>
      <c r="D12" s="567">
        <v>6</v>
      </c>
      <c r="E12" s="213" t="s">
        <v>1452</v>
      </c>
      <c r="F12" s="484">
        <v>0</v>
      </c>
      <c r="G12" s="508">
        <v>2000</v>
      </c>
      <c r="H12" s="211">
        <f t="shared" si="0"/>
        <v>-2000</v>
      </c>
      <c r="I12" s="484">
        <v>0</v>
      </c>
      <c r="O12" s="283"/>
      <c r="R12" s="283"/>
      <c r="S12" s="535"/>
    </row>
    <row r="13" spans="1:19" s="307" customFormat="1" ht="17.25" customHeight="1">
      <c r="A13" s="567">
        <v>61016</v>
      </c>
      <c r="B13" s="567">
        <v>1</v>
      </c>
      <c r="C13" s="567">
        <v>1</v>
      </c>
      <c r="D13" s="567">
        <v>6</v>
      </c>
      <c r="E13" s="213" t="s">
        <v>1454</v>
      </c>
      <c r="F13" s="484">
        <v>0</v>
      </c>
      <c r="G13" s="508">
        <v>402</v>
      </c>
      <c r="H13" s="211">
        <f t="shared" si="0"/>
        <v>-402</v>
      </c>
      <c r="I13" s="484">
        <v>0</v>
      </c>
      <c r="O13" s="283"/>
      <c r="R13" s="283"/>
      <c r="S13" s="535"/>
    </row>
    <row r="14" spans="1:19" s="307" customFormat="1" ht="17.25" customHeight="1">
      <c r="A14" s="567">
        <v>61021</v>
      </c>
      <c r="B14" s="567">
        <v>1</v>
      </c>
      <c r="C14" s="567">
        <v>1</v>
      </c>
      <c r="D14" s="567">
        <v>6</v>
      </c>
      <c r="E14" s="213" t="s">
        <v>1456</v>
      </c>
      <c r="F14" s="508">
        <v>25124707</v>
      </c>
      <c r="G14" s="508">
        <v>25014423</v>
      </c>
      <c r="H14" s="508">
        <f t="shared" si="0"/>
        <v>110284</v>
      </c>
      <c r="I14" s="508">
        <v>26725731</v>
      </c>
      <c r="O14" s="283"/>
      <c r="R14" s="283"/>
      <c r="S14" s="535"/>
    </row>
    <row r="15" spans="1:19" s="307" customFormat="1" ht="17.25" customHeight="1">
      <c r="A15" s="567">
        <v>61022</v>
      </c>
      <c r="B15" s="567">
        <v>1</v>
      </c>
      <c r="C15" s="567">
        <v>1</v>
      </c>
      <c r="D15" s="567">
        <v>6</v>
      </c>
      <c r="E15" s="213" t="s">
        <v>1607</v>
      </c>
      <c r="F15" s="508">
        <v>3755342</v>
      </c>
      <c r="G15" s="508">
        <v>3661962</v>
      </c>
      <c r="H15" s="508">
        <f t="shared" si="0"/>
        <v>93380</v>
      </c>
      <c r="I15" s="508">
        <v>4032911</v>
      </c>
      <c r="O15" s="283"/>
      <c r="R15" s="283"/>
      <c r="S15" s="535"/>
    </row>
    <row r="16" spans="1:19" s="307" customFormat="1" ht="17.25" customHeight="1">
      <c r="A16" s="567">
        <v>61031</v>
      </c>
      <c r="B16" s="567">
        <v>1</v>
      </c>
      <c r="C16" s="567">
        <v>1</v>
      </c>
      <c r="D16" s="567">
        <v>6</v>
      </c>
      <c r="E16" s="213" t="s">
        <v>317</v>
      </c>
      <c r="F16" s="508">
        <v>40246938</v>
      </c>
      <c r="G16" s="508">
        <v>39346406</v>
      </c>
      <c r="H16" s="508">
        <f t="shared" si="0"/>
        <v>900532</v>
      </c>
      <c r="I16" s="508">
        <v>47060073</v>
      </c>
      <c r="O16" s="283"/>
      <c r="R16" s="283"/>
      <c r="S16" s="535"/>
    </row>
    <row r="17" spans="1:19" s="307" customFormat="1" ht="17.25" customHeight="1">
      <c r="A17" s="567">
        <v>61032</v>
      </c>
      <c r="B17" s="567">
        <v>1</v>
      </c>
      <c r="C17" s="567">
        <v>1</v>
      </c>
      <c r="D17" s="567">
        <v>6</v>
      </c>
      <c r="E17" s="213" t="s">
        <v>1458</v>
      </c>
      <c r="F17" s="508">
        <v>92816</v>
      </c>
      <c r="G17" s="508">
        <v>13126</v>
      </c>
      <c r="H17" s="508">
        <f t="shared" si="0"/>
        <v>79690</v>
      </c>
      <c r="I17" s="508">
        <v>1810</v>
      </c>
      <c r="O17" s="283"/>
      <c r="R17" s="283"/>
      <c r="S17" s="535"/>
    </row>
    <row r="18" spans="1:19" s="307" customFormat="1" ht="17.25" customHeight="1">
      <c r="A18" s="567">
        <v>61033</v>
      </c>
      <c r="B18" s="567">
        <v>1</v>
      </c>
      <c r="C18" s="567">
        <v>1</v>
      </c>
      <c r="D18" s="567">
        <v>6</v>
      </c>
      <c r="E18" s="213" t="s">
        <v>1459</v>
      </c>
      <c r="F18" s="508">
        <v>5400</v>
      </c>
      <c r="G18" s="508">
        <v>3000</v>
      </c>
      <c r="H18" s="508">
        <f t="shared" si="0"/>
        <v>2400</v>
      </c>
      <c r="I18" s="508">
        <v>2500</v>
      </c>
      <c r="O18" s="283"/>
      <c r="R18" s="283"/>
      <c r="S18" s="535"/>
    </row>
    <row r="19" spans="1:19" s="307" customFormat="1" ht="17.25" customHeight="1">
      <c r="A19" s="567">
        <v>61034</v>
      </c>
      <c r="B19" s="567">
        <v>1</v>
      </c>
      <c r="C19" s="567">
        <v>1</v>
      </c>
      <c r="D19" s="567">
        <v>6</v>
      </c>
      <c r="E19" s="580" t="s">
        <v>641</v>
      </c>
      <c r="F19" s="508">
        <v>61922</v>
      </c>
      <c r="G19" s="508">
        <v>42000</v>
      </c>
      <c r="H19" s="508">
        <f t="shared" si="0"/>
        <v>19922</v>
      </c>
      <c r="I19" s="508">
        <v>71800</v>
      </c>
      <c r="O19" s="283"/>
      <c r="R19" s="283"/>
      <c r="S19" s="535"/>
    </row>
    <row r="20" spans="1:19" s="307" customFormat="1" ht="17.25" customHeight="1">
      <c r="A20" s="282">
        <v>61035</v>
      </c>
      <c r="B20" s="282">
        <v>1</v>
      </c>
      <c r="C20" s="282">
        <v>1</v>
      </c>
      <c r="D20" s="282">
        <v>6</v>
      </c>
      <c r="E20" s="213" t="s">
        <v>1460</v>
      </c>
      <c r="F20" s="280">
        <v>2465766</v>
      </c>
      <c r="G20" s="280">
        <v>2935894</v>
      </c>
      <c r="H20" s="280">
        <f t="shared" si="0"/>
        <v>-470128</v>
      </c>
      <c r="I20" s="280">
        <v>2921255</v>
      </c>
      <c r="O20" s="283"/>
      <c r="R20" s="283"/>
      <c r="S20" s="535"/>
    </row>
    <row r="21" spans="1:19" s="307" customFormat="1" ht="17.25" customHeight="1">
      <c r="A21" s="282">
        <v>61036</v>
      </c>
      <c r="B21" s="282">
        <v>1</v>
      </c>
      <c r="C21" s="282">
        <v>1</v>
      </c>
      <c r="D21" s="282">
        <v>6</v>
      </c>
      <c r="E21" s="281" t="s">
        <v>1462</v>
      </c>
      <c r="F21" s="280">
        <v>3513447</v>
      </c>
      <c r="G21" s="280">
        <v>3721669</v>
      </c>
      <c r="H21" s="280">
        <f t="shared" si="0"/>
        <v>-208222</v>
      </c>
      <c r="I21" s="280">
        <v>3790432</v>
      </c>
      <c r="O21" s="283"/>
      <c r="R21" s="283"/>
      <c r="S21" s="535"/>
    </row>
    <row r="22" spans="1:19" s="307" customFormat="1" ht="17.25" customHeight="1">
      <c r="A22" s="282">
        <v>61038</v>
      </c>
      <c r="B22" s="282">
        <v>1</v>
      </c>
      <c r="C22" s="282">
        <v>1</v>
      </c>
      <c r="D22" s="282">
        <v>6</v>
      </c>
      <c r="E22" s="281" t="s">
        <v>643</v>
      </c>
      <c r="F22" s="280">
        <v>1507600</v>
      </c>
      <c r="G22" s="280">
        <v>1196334</v>
      </c>
      <c r="H22" s="280">
        <f t="shared" si="0"/>
        <v>311266</v>
      </c>
      <c r="I22" s="280">
        <v>1147798</v>
      </c>
      <c r="O22" s="283"/>
      <c r="R22" s="283"/>
      <c r="S22" s="535"/>
    </row>
    <row r="23" spans="1:19" s="307" customFormat="1" ht="17.25" customHeight="1">
      <c r="A23" s="282">
        <v>61039</v>
      </c>
      <c r="B23" s="282">
        <v>1</v>
      </c>
      <c r="C23" s="282">
        <v>1</v>
      </c>
      <c r="D23" s="282">
        <v>6</v>
      </c>
      <c r="E23" s="281" t="s">
        <v>608</v>
      </c>
      <c r="F23" s="280">
        <v>878600</v>
      </c>
      <c r="G23" s="280">
        <v>533272</v>
      </c>
      <c r="H23" s="280">
        <f t="shared" si="0"/>
        <v>345328</v>
      </c>
      <c r="I23" s="280">
        <v>499269</v>
      </c>
      <c r="O23" s="283"/>
      <c r="R23" s="283"/>
      <c r="S23" s="535"/>
    </row>
    <row r="24" spans="1:19" s="307" customFormat="1" ht="17.25" customHeight="1">
      <c r="A24" s="282">
        <v>61043</v>
      </c>
      <c r="B24" s="282">
        <v>1</v>
      </c>
      <c r="C24" s="282">
        <v>1</v>
      </c>
      <c r="D24" s="282">
        <v>6</v>
      </c>
      <c r="E24" s="281" t="s">
        <v>318</v>
      </c>
      <c r="F24" s="280">
        <v>6642</v>
      </c>
      <c r="G24" s="483">
        <v>0</v>
      </c>
      <c r="H24" s="280">
        <f t="shared" si="0"/>
        <v>6642</v>
      </c>
      <c r="I24" s="280">
        <v>3330</v>
      </c>
      <c r="O24" s="283"/>
      <c r="R24" s="283"/>
      <c r="S24" s="535"/>
    </row>
    <row r="25" spans="1:19" s="307" customFormat="1" ht="17.25" customHeight="1">
      <c r="A25" s="282">
        <v>61044</v>
      </c>
      <c r="B25" s="282">
        <v>1</v>
      </c>
      <c r="C25" s="282">
        <v>1</v>
      </c>
      <c r="D25" s="282">
        <v>6</v>
      </c>
      <c r="E25" s="281" t="s">
        <v>1588</v>
      </c>
      <c r="F25" s="280">
        <v>4385923</v>
      </c>
      <c r="G25" s="280">
        <v>3906359</v>
      </c>
      <c r="H25" s="280">
        <f t="shared" si="0"/>
        <v>479564</v>
      </c>
      <c r="I25" s="280">
        <v>3743807</v>
      </c>
      <c r="O25" s="283"/>
      <c r="R25" s="283"/>
      <c r="S25" s="535"/>
    </row>
    <row r="26" spans="1:19" s="307" customFormat="1" ht="17.25" customHeight="1">
      <c r="A26" s="282">
        <v>61991</v>
      </c>
      <c r="B26" s="282">
        <v>1</v>
      </c>
      <c r="C26" s="282">
        <v>1</v>
      </c>
      <c r="D26" s="282">
        <v>6</v>
      </c>
      <c r="E26" s="307" t="s">
        <v>644</v>
      </c>
      <c r="F26" s="280">
        <v>11009434</v>
      </c>
      <c r="G26" s="280">
        <v>11661036</v>
      </c>
      <c r="H26" s="280">
        <f t="shared" si="0"/>
        <v>-651602</v>
      </c>
      <c r="I26" s="280">
        <v>14108484</v>
      </c>
      <c r="O26" s="283"/>
      <c r="R26" s="283"/>
      <c r="S26" s="535"/>
    </row>
    <row r="27" spans="1:19" s="283" customFormat="1" ht="17.25" customHeight="1">
      <c r="A27" s="285"/>
      <c r="B27" s="285">
        <v>2</v>
      </c>
      <c r="C27" s="285">
        <v>1</v>
      </c>
      <c r="D27" s="285">
        <v>6</v>
      </c>
      <c r="E27" s="276" t="s">
        <v>319</v>
      </c>
      <c r="F27" s="284">
        <f>SUM(F28:F42)</f>
        <v>219466319</v>
      </c>
      <c r="G27" s="284">
        <f>SUM(G28:G42)</f>
        <v>202093520</v>
      </c>
      <c r="H27" s="284">
        <f>F27-G27</f>
        <v>17372799</v>
      </c>
      <c r="I27" s="284">
        <f>SUM(I28:I42)</f>
        <v>133877222</v>
      </c>
      <c r="S27" s="535"/>
    </row>
    <row r="28" spans="1:19" s="307" customFormat="1" ht="17.25" customHeight="1">
      <c r="A28" s="282">
        <v>60011</v>
      </c>
      <c r="B28" s="282">
        <v>2</v>
      </c>
      <c r="C28" s="282">
        <v>1</v>
      </c>
      <c r="D28" s="282">
        <v>6</v>
      </c>
      <c r="E28" s="281" t="s">
        <v>315</v>
      </c>
      <c r="F28" s="280">
        <v>146467754</v>
      </c>
      <c r="G28" s="280">
        <v>130665414</v>
      </c>
      <c r="H28" s="219">
        <f t="shared" si="0"/>
        <v>15802340</v>
      </c>
      <c r="I28" s="280">
        <v>77858448</v>
      </c>
      <c r="O28" s="283"/>
      <c r="R28" s="283"/>
      <c r="S28" s="535"/>
    </row>
    <row r="29" spans="1:19" s="307" customFormat="1" ht="17.25" customHeight="1">
      <c r="A29" s="282">
        <v>60021</v>
      </c>
      <c r="B29" s="282">
        <v>2</v>
      </c>
      <c r="C29" s="282">
        <v>1</v>
      </c>
      <c r="D29" s="282">
        <v>6</v>
      </c>
      <c r="E29" s="281" t="s">
        <v>316</v>
      </c>
      <c r="F29" s="280">
        <v>3192111</v>
      </c>
      <c r="G29" s="280">
        <v>2799034</v>
      </c>
      <c r="H29" s="219">
        <f t="shared" si="0"/>
        <v>393077</v>
      </c>
      <c r="I29" s="280">
        <v>3315661</v>
      </c>
      <c r="O29" s="283"/>
      <c r="R29" s="283"/>
      <c r="S29" s="535"/>
    </row>
    <row r="30" spans="1:19" s="307" customFormat="1" ht="17.25" customHeight="1">
      <c r="A30" s="282">
        <v>61011</v>
      </c>
      <c r="B30" s="282">
        <v>2</v>
      </c>
      <c r="C30" s="282">
        <v>1</v>
      </c>
      <c r="D30" s="282">
        <v>6</v>
      </c>
      <c r="E30" s="281" t="s">
        <v>639</v>
      </c>
      <c r="F30" s="280">
        <v>7316099</v>
      </c>
      <c r="G30" s="280">
        <v>7133790</v>
      </c>
      <c r="H30" s="219">
        <f t="shared" si="0"/>
        <v>182309</v>
      </c>
      <c r="I30" s="280">
        <v>4089127</v>
      </c>
      <c r="O30" s="283"/>
      <c r="R30" s="283"/>
      <c r="S30" s="535"/>
    </row>
    <row r="31" spans="1:19" s="307" customFormat="1" ht="17.25" customHeight="1">
      <c r="A31" s="282">
        <v>61012</v>
      </c>
      <c r="B31" s="282">
        <v>2</v>
      </c>
      <c r="C31" s="282">
        <v>1</v>
      </c>
      <c r="D31" s="282">
        <v>6</v>
      </c>
      <c r="E31" s="281" t="s">
        <v>640</v>
      </c>
      <c r="F31" s="280">
        <v>411715</v>
      </c>
      <c r="G31" s="280">
        <v>60118</v>
      </c>
      <c r="H31" s="219">
        <f t="shared" si="0"/>
        <v>351597</v>
      </c>
      <c r="I31" s="280">
        <v>59205</v>
      </c>
      <c r="O31" s="283"/>
      <c r="R31" s="283"/>
      <c r="S31" s="535"/>
    </row>
    <row r="32" spans="1:19" s="307" customFormat="1" ht="17.25" customHeight="1">
      <c r="A32" s="282">
        <v>61021</v>
      </c>
      <c r="B32" s="282">
        <v>2</v>
      </c>
      <c r="C32" s="282">
        <v>1</v>
      </c>
      <c r="D32" s="282">
        <v>6</v>
      </c>
      <c r="E32" s="281" t="s">
        <v>1456</v>
      </c>
      <c r="F32" s="280">
        <v>3271548</v>
      </c>
      <c r="G32" s="280">
        <v>3624350</v>
      </c>
      <c r="H32" s="219">
        <f t="shared" si="0"/>
        <v>-352802</v>
      </c>
      <c r="I32" s="280">
        <v>1601990</v>
      </c>
      <c r="O32" s="283"/>
      <c r="R32" s="283"/>
      <c r="S32" s="535"/>
    </row>
    <row r="33" spans="1:19" s="307" customFormat="1" ht="17.25" customHeight="1">
      <c r="A33" s="282">
        <v>61022</v>
      </c>
      <c r="B33" s="282">
        <v>2</v>
      </c>
      <c r="C33" s="282">
        <v>1</v>
      </c>
      <c r="D33" s="282">
        <v>6</v>
      </c>
      <c r="E33" s="281" t="s">
        <v>1587</v>
      </c>
      <c r="F33" s="280">
        <v>193588</v>
      </c>
      <c r="G33" s="280">
        <v>179735</v>
      </c>
      <c r="H33" s="219">
        <f t="shared" si="0"/>
        <v>13853</v>
      </c>
      <c r="I33" s="280">
        <v>245348</v>
      </c>
      <c r="O33" s="283"/>
      <c r="R33" s="283"/>
      <c r="S33" s="535"/>
    </row>
    <row r="34" spans="1:19" s="307" customFormat="1" ht="17.25" customHeight="1">
      <c r="A34" s="282">
        <v>61031</v>
      </c>
      <c r="B34" s="282">
        <v>2</v>
      </c>
      <c r="C34" s="282">
        <v>1</v>
      </c>
      <c r="D34" s="282">
        <v>6</v>
      </c>
      <c r="E34" s="281" t="s">
        <v>317</v>
      </c>
      <c r="F34" s="280">
        <v>11567622</v>
      </c>
      <c r="G34" s="280">
        <v>12387475</v>
      </c>
      <c r="H34" s="219">
        <f t="shared" si="0"/>
        <v>-819853</v>
      </c>
      <c r="I34" s="280">
        <v>4934774</v>
      </c>
      <c r="O34" s="283"/>
      <c r="R34" s="283"/>
      <c r="S34" s="535"/>
    </row>
    <row r="35" spans="1:19" s="307" customFormat="1" ht="17.25" customHeight="1">
      <c r="A35" s="282">
        <v>61034</v>
      </c>
      <c r="B35" s="282">
        <v>2</v>
      </c>
      <c r="C35" s="282">
        <v>1</v>
      </c>
      <c r="D35" s="282">
        <v>6</v>
      </c>
      <c r="E35" s="281" t="s">
        <v>1334</v>
      </c>
      <c r="F35" s="280">
        <v>2200</v>
      </c>
      <c r="G35" s="280">
        <v>16800</v>
      </c>
      <c r="H35" s="219">
        <f t="shared" si="0"/>
        <v>-14600</v>
      </c>
      <c r="I35" s="280">
        <v>21800</v>
      </c>
      <c r="O35" s="283"/>
      <c r="R35" s="283"/>
      <c r="S35" s="535"/>
    </row>
    <row r="36" spans="1:19" s="307" customFormat="1" ht="17.25" customHeight="1">
      <c r="A36" s="282">
        <v>61035</v>
      </c>
      <c r="B36" s="282">
        <v>2</v>
      </c>
      <c r="C36" s="282">
        <v>1</v>
      </c>
      <c r="D36" s="282">
        <v>6</v>
      </c>
      <c r="E36" s="213" t="s">
        <v>1460</v>
      </c>
      <c r="F36" s="280">
        <v>38906</v>
      </c>
      <c r="G36" s="280">
        <v>13804</v>
      </c>
      <c r="H36" s="280">
        <f t="shared" si="0"/>
        <v>25102</v>
      </c>
      <c r="I36" s="280">
        <v>34336</v>
      </c>
      <c r="O36" s="283"/>
      <c r="R36" s="283"/>
      <c r="S36" s="535"/>
    </row>
    <row r="37" spans="1:19" s="307" customFormat="1" ht="20.100000000000001" hidden="1" customHeight="1">
      <c r="A37" s="282">
        <v>61036</v>
      </c>
      <c r="B37" s="282">
        <v>2</v>
      </c>
      <c r="C37" s="282">
        <v>1</v>
      </c>
      <c r="D37" s="282">
        <v>6</v>
      </c>
      <c r="E37" s="281" t="s">
        <v>1462</v>
      </c>
      <c r="F37" s="483">
        <v>0</v>
      </c>
      <c r="G37" s="483">
        <v>0</v>
      </c>
      <c r="H37" s="280">
        <f t="shared" si="0"/>
        <v>0</v>
      </c>
      <c r="I37" s="483">
        <v>0</v>
      </c>
      <c r="O37" s="283"/>
      <c r="R37" s="283"/>
      <c r="S37" s="535"/>
    </row>
    <row r="38" spans="1:19" s="307" customFormat="1" ht="17.25" customHeight="1">
      <c r="A38" s="282">
        <v>61041</v>
      </c>
      <c r="B38" s="282">
        <v>2</v>
      </c>
      <c r="C38" s="282">
        <v>1</v>
      </c>
      <c r="D38" s="282">
        <v>6</v>
      </c>
      <c r="E38" s="281" t="s">
        <v>1538</v>
      </c>
      <c r="F38" s="280">
        <v>326849</v>
      </c>
      <c r="G38" s="280">
        <v>345136</v>
      </c>
      <c r="H38" s="280">
        <f>F38-G38</f>
        <v>-18287</v>
      </c>
      <c r="I38" s="280">
        <v>378266</v>
      </c>
      <c r="O38" s="283"/>
      <c r="R38" s="283"/>
      <c r="S38" s="535"/>
    </row>
    <row r="39" spans="1:19" s="307" customFormat="1" ht="17.25" customHeight="1">
      <c r="A39" s="282">
        <v>61042</v>
      </c>
      <c r="B39" s="282">
        <v>2</v>
      </c>
      <c r="C39" s="282">
        <v>1</v>
      </c>
      <c r="D39" s="282">
        <v>6</v>
      </c>
      <c r="E39" s="281" t="s">
        <v>529</v>
      </c>
      <c r="F39" s="280">
        <v>23669584</v>
      </c>
      <c r="G39" s="280">
        <v>15868543</v>
      </c>
      <c r="H39" s="219">
        <f>F39-G39</f>
        <v>7801041</v>
      </c>
      <c r="I39" s="280">
        <v>14775083</v>
      </c>
      <c r="O39" s="283"/>
      <c r="R39" s="283"/>
      <c r="S39" s="535"/>
    </row>
    <row r="40" spans="1:19" s="307" customFormat="1" ht="17.25" customHeight="1">
      <c r="A40" s="282">
        <v>61043</v>
      </c>
      <c r="B40" s="282">
        <v>2</v>
      </c>
      <c r="C40" s="282">
        <v>1</v>
      </c>
      <c r="D40" s="282">
        <v>6</v>
      </c>
      <c r="E40" s="281" t="s">
        <v>645</v>
      </c>
      <c r="F40" s="280">
        <v>14845808</v>
      </c>
      <c r="G40" s="280">
        <v>17341527</v>
      </c>
      <c r="H40" s="219">
        <f>F40-G40</f>
        <v>-2495719</v>
      </c>
      <c r="I40" s="280">
        <v>16422102</v>
      </c>
      <c r="O40" s="283"/>
      <c r="R40" s="283"/>
      <c r="S40" s="535"/>
    </row>
    <row r="41" spans="1:19" s="307" customFormat="1" ht="17.25" customHeight="1">
      <c r="A41" s="282">
        <v>61991</v>
      </c>
      <c r="B41" s="282">
        <v>2</v>
      </c>
      <c r="C41" s="282">
        <v>1</v>
      </c>
      <c r="D41" s="282">
        <v>6</v>
      </c>
      <c r="E41" s="281" t="s">
        <v>644</v>
      </c>
      <c r="F41" s="280">
        <v>8160395</v>
      </c>
      <c r="G41" s="280">
        <v>11640172</v>
      </c>
      <c r="H41" s="219">
        <f t="shared" si="0"/>
        <v>-3479777</v>
      </c>
      <c r="I41" s="280">
        <v>10122207</v>
      </c>
      <c r="O41" s="283"/>
      <c r="R41" s="283"/>
      <c r="S41" s="535"/>
    </row>
    <row r="42" spans="1:19" s="307" customFormat="1" ht="17.25" customHeight="1">
      <c r="A42" s="282">
        <v>64021</v>
      </c>
      <c r="B42" s="282">
        <v>2</v>
      </c>
      <c r="C42" s="282">
        <v>1</v>
      </c>
      <c r="D42" s="282">
        <v>6</v>
      </c>
      <c r="E42" s="281" t="s">
        <v>330</v>
      </c>
      <c r="F42" s="280">
        <v>2140</v>
      </c>
      <c r="G42" s="280">
        <v>17622</v>
      </c>
      <c r="H42" s="219">
        <f t="shared" si="0"/>
        <v>-15482</v>
      </c>
      <c r="I42" s="280">
        <v>18875</v>
      </c>
      <c r="O42" s="283"/>
      <c r="R42" s="283"/>
      <c r="S42" s="535"/>
    </row>
    <row r="43" spans="1:19" s="283" customFormat="1" ht="17.25" customHeight="1">
      <c r="A43" s="285"/>
      <c r="B43" s="285">
        <v>3</v>
      </c>
      <c r="C43" s="285">
        <v>1</v>
      </c>
      <c r="D43" s="285">
        <v>6</v>
      </c>
      <c r="E43" s="276" t="s">
        <v>321</v>
      </c>
      <c r="F43" s="284">
        <f>SUM(F44:F51)</f>
        <v>2570412</v>
      </c>
      <c r="G43" s="284">
        <f>SUM(G44:G51)</f>
        <v>3083981</v>
      </c>
      <c r="H43" s="284">
        <f>F43-G43</f>
        <v>-513569</v>
      </c>
      <c r="I43" s="284">
        <f>SUM(I44:I51)</f>
        <v>2969914</v>
      </c>
      <c r="S43" s="535"/>
    </row>
    <row r="44" spans="1:19" s="307" customFormat="1" ht="17.25" customHeight="1">
      <c r="A44" s="282">
        <v>60011</v>
      </c>
      <c r="B44" s="282">
        <v>3</v>
      </c>
      <c r="C44" s="282">
        <v>1</v>
      </c>
      <c r="D44" s="282">
        <v>6</v>
      </c>
      <c r="E44" s="281" t="s">
        <v>315</v>
      </c>
      <c r="F44" s="280">
        <v>2537717</v>
      </c>
      <c r="G44" s="280">
        <v>3060212</v>
      </c>
      <c r="H44" s="280">
        <f t="shared" si="0"/>
        <v>-522495</v>
      </c>
      <c r="I44" s="280">
        <v>2935311</v>
      </c>
      <c r="O44" s="283"/>
      <c r="R44" s="283"/>
      <c r="S44" s="535"/>
    </row>
    <row r="45" spans="1:19" s="307" customFormat="1" ht="17.25" customHeight="1">
      <c r="A45" s="282">
        <v>60021</v>
      </c>
      <c r="B45" s="282">
        <v>3</v>
      </c>
      <c r="C45" s="282">
        <v>1</v>
      </c>
      <c r="D45" s="282">
        <v>6</v>
      </c>
      <c r="E45" s="281" t="s">
        <v>316</v>
      </c>
      <c r="F45" s="280">
        <v>5176</v>
      </c>
      <c r="G45" s="280">
        <v>3001</v>
      </c>
      <c r="H45" s="280">
        <f t="shared" si="0"/>
        <v>2175</v>
      </c>
      <c r="I45" s="280">
        <v>6574</v>
      </c>
      <c r="O45" s="283"/>
      <c r="R45" s="283"/>
      <c r="S45" s="535"/>
    </row>
    <row r="46" spans="1:19" s="307" customFormat="1" ht="17.25" customHeight="1">
      <c r="A46" s="282">
        <v>61011</v>
      </c>
      <c r="B46" s="282">
        <v>3</v>
      </c>
      <c r="C46" s="282">
        <v>1</v>
      </c>
      <c r="D46" s="282">
        <v>6</v>
      </c>
      <c r="E46" s="281" t="s">
        <v>639</v>
      </c>
      <c r="F46" s="280">
        <v>18213</v>
      </c>
      <c r="G46" s="280">
        <v>11563</v>
      </c>
      <c r="H46" s="280">
        <f t="shared" si="0"/>
        <v>6650</v>
      </c>
      <c r="I46" s="280">
        <v>17856</v>
      </c>
      <c r="O46" s="283"/>
      <c r="R46" s="283"/>
      <c r="S46" s="535"/>
    </row>
    <row r="47" spans="1:19" s="307" customFormat="1" ht="17.25" customHeight="1">
      <c r="A47" s="282">
        <v>61013</v>
      </c>
      <c r="B47" s="282">
        <v>3</v>
      </c>
      <c r="C47" s="282">
        <v>1</v>
      </c>
      <c r="D47" s="282">
        <v>6</v>
      </c>
      <c r="E47" s="281" t="s">
        <v>1451</v>
      </c>
      <c r="F47" s="483">
        <v>0</v>
      </c>
      <c r="G47" s="280">
        <v>165</v>
      </c>
      <c r="H47" s="280">
        <f t="shared" si="0"/>
        <v>-165</v>
      </c>
      <c r="I47" s="483">
        <v>0</v>
      </c>
      <c r="O47" s="283"/>
      <c r="R47" s="283"/>
      <c r="S47" s="535"/>
    </row>
    <row r="48" spans="1:19" s="307" customFormat="1" ht="17.25" customHeight="1">
      <c r="A48" s="282">
        <v>61021</v>
      </c>
      <c r="B48" s="282">
        <v>3</v>
      </c>
      <c r="C48" s="282">
        <v>1</v>
      </c>
      <c r="D48" s="282">
        <v>6</v>
      </c>
      <c r="E48" s="281" t="s">
        <v>1456</v>
      </c>
      <c r="F48" s="280">
        <v>7796</v>
      </c>
      <c r="G48" s="280">
        <v>4496</v>
      </c>
      <c r="H48" s="280">
        <f>F48-G48</f>
        <v>3300</v>
      </c>
      <c r="I48" s="280">
        <v>6124</v>
      </c>
      <c r="O48" s="283"/>
      <c r="R48" s="283"/>
      <c r="S48" s="535"/>
    </row>
    <row r="49" spans="1:19" s="307" customFormat="1" ht="17.25" customHeight="1">
      <c r="A49" s="282">
        <v>61022</v>
      </c>
      <c r="B49" s="282">
        <v>3</v>
      </c>
      <c r="C49" s="282">
        <v>1</v>
      </c>
      <c r="D49" s="282">
        <v>6</v>
      </c>
      <c r="E49" s="281" t="s">
        <v>1587</v>
      </c>
      <c r="F49" s="280">
        <v>300</v>
      </c>
      <c r="G49" s="280">
        <v>575</v>
      </c>
      <c r="H49" s="280">
        <f t="shared" si="0"/>
        <v>-275</v>
      </c>
      <c r="I49" s="280">
        <v>300</v>
      </c>
      <c r="O49" s="283"/>
      <c r="R49" s="283"/>
      <c r="S49" s="535"/>
    </row>
    <row r="50" spans="1:19" s="307" customFormat="1" ht="17.25" customHeight="1">
      <c r="A50" s="282">
        <v>61031</v>
      </c>
      <c r="B50" s="282">
        <v>3</v>
      </c>
      <c r="C50" s="282">
        <v>1</v>
      </c>
      <c r="D50" s="282">
        <v>6</v>
      </c>
      <c r="E50" s="281" t="s">
        <v>317</v>
      </c>
      <c r="F50" s="280">
        <v>1210</v>
      </c>
      <c r="G50" s="280">
        <v>459</v>
      </c>
      <c r="H50" s="280">
        <f t="shared" si="0"/>
        <v>751</v>
      </c>
      <c r="I50" s="280">
        <v>349</v>
      </c>
      <c r="O50" s="283"/>
      <c r="R50" s="283"/>
      <c r="S50" s="535"/>
    </row>
    <row r="51" spans="1:19" s="307" customFormat="1" ht="17.25" customHeight="1">
      <c r="A51" s="282">
        <v>61991</v>
      </c>
      <c r="B51" s="282">
        <v>3</v>
      </c>
      <c r="C51" s="282">
        <v>1</v>
      </c>
      <c r="D51" s="282">
        <v>6</v>
      </c>
      <c r="E51" s="281" t="s">
        <v>644</v>
      </c>
      <c r="F51" s="483">
        <v>0</v>
      </c>
      <c r="G51" s="280">
        <v>3510</v>
      </c>
      <c r="H51" s="280">
        <f t="shared" si="0"/>
        <v>-3510</v>
      </c>
      <c r="I51" s="280">
        <v>3400</v>
      </c>
      <c r="O51" s="283"/>
      <c r="R51" s="283"/>
      <c r="S51" s="535"/>
    </row>
    <row r="52" spans="1:19" s="562" customFormat="1" ht="30.95" customHeight="1">
      <c r="A52" s="678" t="s">
        <v>327</v>
      </c>
      <c r="B52" s="678"/>
      <c r="C52" s="678"/>
      <c r="D52" s="678"/>
      <c r="E52" s="678"/>
      <c r="F52" s="678"/>
      <c r="G52" s="678"/>
      <c r="H52" s="678"/>
      <c r="I52" s="678"/>
      <c r="O52" s="563"/>
      <c r="R52" s="563"/>
      <c r="S52" s="564"/>
    </row>
    <row r="53" spans="1:19" s="307" customFormat="1" ht="25.15" customHeight="1">
      <c r="A53" s="568"/>
      <c r="B53" s="568"/>
      <c r="C53" s="568"/>
      <c r="D53" s="569"/>
      <c r="E53" s="569"/>
      <c r="F53" s="679" t="s">
        <v>475</v>
      </c>
      <c r="G53" s="679"/>
      <c r="H53" s="679"/>
      <c r="I53" s="679"/>
      <c r="O53" s="283"/>
      <c r="R53" s="283"/>
      <c r="S53" s="535"/>
    </row>
    <row r="54" spans="1:19" s="307" customFormat="1" ht="17.25" customHeight="1">
      <c r="A54" s="667" t="s">
        <v>172</v>
      </c>
      <c r="B54" s="667"/>
      <c r="C54" s="667"/>
      <c r="D54" s="667"/>
      <c r="E54" s="669" t="s">
        <v>178</v>
      </c>
      <c r="F54" s="667">
        <v>2016</v>
      </c>
      <c r="G54" s="667"/>
      <c r="H54" s="667"/>
      <c r="I54" s="671" t="s">
        <v>1530</v>
      </c>
      <c r="O54" s="283"/>
      <c r="R54" s="283"/>
      <c r="S54" s="535"/>
    </row>
    <row r="55" spans="1:19" s="307" customFormat="1" ht="17.25" customHeight="1">
      <c r="A55" s="224" t="s">
        <v>173</v>
      </c>
      <c r="B55" s="224" t="s">
        <v>174</v>
      </c>
      <c r="C55" s="570" t="s">
        <v>175</v>
      </c>
      <c r="D55" s="224" t="s">
        <v>176</v>
      </c>
      <c r="E55" s="670"/>
      <c r="F55" s="225" t="s">
        <v>519</v>
      </c>
      <c r="G55" s="225" t="s">
        <v>177</v>
      </c>
      <c r="H55" s="571" t="s">
        <v>180</v>
      </c>
      <c r="I55" s="672"/>
      <c r="O55" s="283"/>
      <c r="R55" s="283"/>
      <c r="S55" s="535"/>
    </row>
    <row r="56" spans="1:19" s="283" customFormat="1" ht="17.25" customHeight="1">
      <c r="A56" s="565"/>
      <c r="B56" s="565">
        <v>4</v>
      </c>
      <c r="C56" s="565">
        <v>1</v>
      </c>
      <c r="D56" s="565">
        <v>6</v>
      </c>
      <c r="E56" s="208" t="s">
        <v>322</v>
      </c>
      <c r="F56" s="566">
        <f>SUM(F57:F62)</f>
        <v>46638</v>
      </c>
      <c r="G56" s="566">
        <f>SUM(G57:G62)</f>
        <v>8229</v>
      </c>
      <c r="H56" s="566">
        <f t="shared" si="0"/>
        <v>38409</v>
      </c>
      <c r="I56" s="566">
        <f>SUM(I57:I62)</f>
        <v>22887</v>
      </c>
      <c r="S56" s="535"/>
    </row>
    <row r="57" spans="1:19" s="307" customFormat="1" ht="17.25" customHeight="1">
      <c r="A57" s="567">
        <v>60011</v>
      </c>
      <c r="B57" s="567">
        <v>4</v>
      </c>
      <c r="C57" s="567">
        <v>1</v>
      </c>
      <c r="D57" s="567">
        <v>6</v>
      </c>
      <c r="E57" s="213" t="s">
        <v>315</v>
      </c>
      <c r="F57" s="508">
        <v>39196</v>
      </c>
      <c r="G57" s="508">
        <v>8229</v>
      </c>
      <c r="H57" s="508">
        <f t="shared" si="0"/>
        <v>30967</v>
      </c>
      <c r="I57" s="508">
        <v>19594</v>
      </c>
      <c r="O57" s="283"/>
      <c r="R57" s="283"/>
      <c r="S57" s="535"/>
    </row>
    <row r="58" spans="1:19" s="307" customFormat="1" ht="17.25" customHeight="1">
      <c r="A58" s="567">
        <v>60021</v>
      </c>
      <c r="B58" s="567">
        <v>4</v>
      </c>
      <c r="C58" s="567">
        <v>1</v>
      </c>
      <c r="D58" s="567">
        <v>6</v>
      </c>
      <c r="E58" s="213" t="s">
        <v>316</v>
      </c>
      <c r="F58" s="508">
        <v>2067</v>
      </c>
      <c r="G58" s="484">
        <v>0</v>
      </c>
      <c r="H58" s="508">
        <f t="shared" si="0"/>
        <v>2067</v>
      </c>
      <c r="I58" s="508">
        <v>693</v>
      </c>
      <c r="O58" s="283"/>
      <c r="R58" s="283"/>
      <c r="S58" s="535"/>
    </row>
    <row r="59" spans="1:19" s="307" customFormat="1" ht="17.25" customHeight="1">
      <c r="A59" s="567">
        <v>61011</v>
      </c>
      <c r="B59" s="567">
        <v>4</v>
      </c>
      <c r="C59" s="567">
        <v>1</v>
      </c>
      <c r="D59" s="567">
        <v>6</v>
      </c>
      <c r="E59" s="213" t="s">
        <v>639</v>
      </c>
      <c r="F59" s="508">
        <v>3993</v>
      </c>
      <c r="G59" s="484">
        <v>0</v>
      </c>
      <c r="H59" s="508">
        <f t="shared" si="0"/>
        <v>3993</v>
      </c>
      <c r="I59" s="508">
        <v>1907</v>
      </c>
      <c r="O59" s="283"/>
      <c r="R59" s="283"/>
      <c r="S59" s="535"/>
    </row>
    <row r="60" spans="1:19" s="307" customFormat="1" ht="17.25" customHeight="1">
      <c r="A60" s="567">
        <v>61021</v>
      </c>
      <c r="B60" s="567">
        <v>4</v>
      </c>
      <c r="C60" s="567">
        <v>1</v>
      </c>
      <c r="D60" s="567">
        <v>6</v>
      </c>
      <c r="E60" s="213" t="s">
        <v>1456</v>
      </c>
      <c r="F60" s="508">
        <v>1382</v>
      </c>
      <c r="G60" s="484">
        <v>0</v>
      </c>
      <c r="H60" s="508">
        <f t="shared" si="0"/>
        <v>1382</v>
      </c>
      <c r="I60" s="508">
        <v>693</v>
      </c>
      <c r="O60" s="283"/>
      <c r="R60" s="283"/>
      <c r="S60" s="535"/>
    </row>
    <row r="61" spans="1:19" s="307" customFormat="1" ht="20.100000000000001" hidden="1" customHeight="1">
      <c r="A61" s="572">
        <v>61031</v>
      </c>
      <c r="B61" s="572">
        <v>4</v>
      </c>
      <c r="C61" s="572">
        <v>1</v>
      </c>
      <c r="D61" s="572">
        <v>6</v>
      </c>
      <c r="E61" s="573" t="s">
        <v>317</v>
      </c>
      <c r="F61" s="574"/>
      <c r="G61" s="574"/>
      <c r="H61" s="575">
        <f t="shared" si="0"/>
        <v>0</v>
      </c>
      <c r="I61" s="574"/>
      <c r="O61" s="283"/>
      <c r="R61" s="283"/>
      <c r="S61" s="535"/>
    </row>
    <row r="62" spans="1:19" s="307" customFormat="1" ht="17.25" hidden="1" customHeight="1">
      <c r="A62" s="572">
        <v>61991</v>
      </c>
      <c r="B62" s="572">
        <v>4</v>
      </c>
      <c r="C62" s="572">
        <v>1</v>
      </c>
      <c r="D62" s="572">
        <v>6</v>
      </c>
      <c r="E62" s="573" t="s">
        <v>644</v>
      </c>
      <c r="F62" s="576">
        <v>0</v>
      </c>
      <c r="G62" s="576">
        <v>0</v>
      </c>
      <c r="H62" s="574">
        <f t="shared" si="0"/>
        <v>0</v>
      </c>
      <c r="I62" s="576">
        <v>0</v>
      </c>
      <c r="O62" s="283"/>
      <c r="R62" s="283"/>
      <c r="S62" s="535"/>
    </row>
    <row r="63" spans="1:19" s="283" customFormat="1" ht="17.25" customHeight="1">
      <c r="A63" s="565"/>
      <c r="B63" s="565">
        <v>5</v>
      </c>
      <c r="C63" s="565">
        <v>1</v>
      </c>
      <c r="D63" s="565">
        <v>6</v>
      </c>
      <c r="E63" s="208" t="s">
        <v>323</v>
      </c>
      <c r="F63" s="566">
        <f>F64+SUM(F65:F72)</f>
        <v>7207672</v>
      </c>
      <c r="G63" s="566">
        <f>G64+SUM(G65:G72)</f>
        <v>7666046</v>
      </c>
      <c r="H63" s="566">
        <f>F63-G63</f>
        <v>-458374</v>
      </c>
      <c r="I63" s="566">
        <f>I64+SUM(I65:I72)</f>
        <v>9487483</v>
      </c>
      <c r="S63" s="535"/>
    </row>
    <row r="64" spans="1:19" s="307" customFormat="1" ht="17.25" customHeight="1">
      <c r="A64" s="567">
        <v>61051</v>
      </c>
      <c r="B64" s="567">
        <v>5</v>
      </c>
      <c r="C64" s="567">
        <v>1</v>
      </c>
      <c r="D64" s="567">
        <v>6</v>
      </c>
      <c r="E64" s="213" t="s">
        <v>324</v>
      </c>
      <c r="F64" s="508">
        <v>103491</v>
      </c>
      <c r="G64" s="508">
        <v>66547</v>
      </c>
      <c r="H64" s="508">
        <f>F64-G64</f>
        <v>36944</v>
      </c>
      <c r="I64" s="508">
        <v>126184</v>
      </c>
      <c r="O64" s="283"/>
      <c r="R64" s="283"/>
      <c r="S64" s="535"/>
    </row>
    <row r="65" spans="1:19" s="307" customFormat="1" ht="17.25" customHeight="1">
      <c r="A65" s="567">
        <v>61052</v>
      </c>
      <c r="B65" s="567">
        <v>5</v>
      </c>
      <c r="C65" s="567">
        <v>1</v>
      </c>
      <c r="D65" s="567">
        <v>6</v>
      </c>
      <c r="E65" s="213" t="s">
        <v>648</v>
      </c>
      <c r="F65" s="508">
        <v>2950</v>
      </c>
      <c r="G65" s="484">
        <v>0</v>
      </c>
      <c r="H65" s="508">
        <f t="shared" ref="H65:H75" si="1">F65-G65</f>
        <v>2950</v>
      </c>
      <c r="I65" s="484">
        <v>0</v>
      </c>
      <c r="O65" s="283"/>
      <c r="R65" s="283"/>
      <c r="S65" s="535"/>
    </row>
    <row r="66" spans="1:19" s="307" customFormat="1" ht="17.25" customHeight="1">
      <c r="A66" s="567">
        <v>62011</v>
      </c>
      <c r="B66" s="567">
        <v>5</v>
      </c>
      <c r="C66" s="567">
        <v>1</v>
      </c>
      <c r="D66" s="567">
        <v>6</v>
      </c>
      <c r="E66" s="213" t="s">
        <v>646</v>
      </c>
      <c r="F66" s="508">
        <v>6938613</v>
      </c>
      <c r="G66" s="508">
        <v>7464386</v>
      </c>
      <c r="H66" s="508">
        <f t="shared" si="1"/>
        <v>-525773</v>
      </c>
      <c r="I66" s="508">
        <v>9262210</v>
      </c>
      <c r="O66" s="283"/>
      <c r="R66" s="283"/>
      <c r="S66" s="535"/>
    </row>
    <row r="67" spans="1:19" s="307" customFormat="1" ht="17.25" customHeight="1">
      <c r="A67" s="567">
        <v>62012</v>
      </c>
      <c r="B67" s="567">
        <v>5</v>
      </c>
      <c r="C67" s="567">
        <v>1</v>
      </c>
      <c r="D67" s="567">
        <v>6</v>
      </c>
      <c r="E67" s="213" t="s">
        <v>325</v>
      </c>
      <c r="F67" s="508">
        <v>20550</v>
      </c>
      <c r="G67" s="508">
        <v>580</v>
      </c>
      <c r="H67" s="508">
        <f t="shared" si="1"/>
        <v>19970</v>
      </c>
      <c r="I67" s="508">
        <v>36</v>
      </c>
      <c r="O67" s="283"/>
      <c r="R67" s="283"/>
      <c r="S67" s="535"/>
    </row>
    <row r="68" spans="1:19" s="307" customFormat="1" ht="30">
      <c r="A68" s="567">
        <v>62014</v>
      </c>
      <c r="B68" s="567">
        <v>5</v>
      </c>
      <c r="C68" s="567">
        <v>1</v>
      </c>
      <c r="D68" s="567">
        <v>6</v>
      </c>
      <c r="E68" s="577" t="s">
        <v>609</v>
      </c>
      <c r="F68" s="508">
        <v>14242</v>
      </c>
      <c r="G68" s="508">
        <v>4095</v>
      </c>
      <c r="H68" s="508">
        <f t="shared" si="1"/>
        <v>10147</v>
      </c>
      <c r="I68" s="578">
        <v>4180</v>
      </c>
      <c r="O68" s="283"/>
      <c r="R68" s="283"/>
      <c r="S68" s="535"/>
    </row>
    <row r="69" spans="1:19" s="307" customFormat="1" ht="18.75" hidden="1" customHeight="1">
      <c r="A69" s="567">
        <v>62021</v>
      </c>
      <c r="B69" s="567">
        <v>5</v>
      </c>
      <c r="C69" s="567">
        <v>1</v>
      </c>
      <c r="D69" s="567">
        <v>6</v>
      </c>
      <c r="E69" s="213" t="s">
        <v>481</v>
      </c>
      <c r="F69" s="484">
        <v>0</v>
      </c>
      <c r="G69" s="484">
        <v>0</v>
      </c>
      <c r="H69" s="211">
        <f t="shared" si="1"/>
        <v>0</v>
      </c>
      <c r="I69" s="484">
        <v>0</v>
      </c>
      <c r="O69" s="283"/>
      <c r="R69" s="283"/>
      <c r="S69" s="535"/>
    </row>
    <row r="70" spans="1:19" s="307" customFormat="1" ht="17.25" customHeight="1">
      <c r="A70" s="567">
        <v>62024</v>
      </c>
      <c r="B70" s="567">
        <v>5</v>
      </c>
      <c r="C70" s="567">
        <v>1</v>
      </c>
      <c r="D70" s="567">
        <v>6</v>
      </c>
      <c r="E70" s="213" t="s">
        <v>647</v>
      </c>
      <c r="F70" s="508">
        <v>115726</v>
      </c>
      <c r="G70" s="508">
        <v>118293</v>
      </c>
      <c r="H70" s="508">
        <f t="shared" si="1"/>
        <v>-2567</v>
      </c>
      <c r="I70" s="508">
        <v>68241</v>
      </c>
      <c r="O70" s="283"/>
      <c r="R70" s="283"/>
      <c r="S70" s="535"/>
    </row>
    <row r="71" spans="1:19" s="307" customFormat="1" ht="17.25" customHeight="1">
      <c r="A71" s="567">
        <v>74021</v>
      </c>
      <c r="B71" s="567">
        <v>5</v>
      </c>
      <c r="C71" s="567">
        <v>1</v>
      </c>
      <c r="D71" s="567">
        <v>6</v>
      </c>
      <c r="E71" s="213" t="s">
        <v>326</v>
      </c>
      <c r="F71" s="508">
        <v>12100</v>
      </c>
      <c r="G71" s="508">
        <v>12145</v>
      </c>
      <c r="H71" s="508">
        <f t="shared" si="1"/>
        <v>-45</v>
      </c>
      <c r="I71" s="508">
        <v>12117</v>
      </c>
      <c r="O71" s="283"/>
      <c r="R71" s="283"/>
      <c r="S71" s="535"/>
    </row>
    <row r="72" spans="1:19" s="307" customFormat="1" ht="17.25" customHeight="1">
      <c r="A72" s="567">
        <v>74022</v>
      </c>
      <c r="B72" s="567">
        <v>5</v>
      </c>
      <c r="C72" s="567">
        <v>1</v>
      </c>
      <c r="D72" s="567">
        <v>6</v>
      </c>
      <c r="E72" s="213" t="s">
        <v>610</v>
      </c>
      <c r="F72" s="484">
        <v>0</v>
      </c>
      <c r="G72" s="484">
        <v>0</v>
      </c>
      <c r="H72" s="484">
        <f t="shared" si="1"/>
        <v>0</v>
      </c>
      <c r="I72" s="508">
        <v>14515</v>
      </c>
      <c r="O72" s="283"/>
      <c r="R72" s="283"/>
      <c r="S72" s="535"/>
    </row>
    <row r="73" spans="1:19" s="283" customFormat="1" ht="17.25" customHeight="1">
      <c r="A73" s="565"/>
      <c r="B73" s="565">
        <v>6</v>
      </c>
      <c r="C73" s="565">
        <v>1</v>
      </c>
      <c r="D73" s="565">
        <v>6</v>
      </c>
      <c r="E73" s="208" t="s">
        <v>328</v>
      </c>
      <c r="F73" s="566">
        <f>SUM(F74:F86)</f>
        <v>22592095</v>
      </c>
      <c r="G73" s="566">
        <f>SUM(G74:G86)</f>
        <v>23580870</v>
      </c>
      <c r="H73" s="566">
        <f>F73-G73</f>
        <v>-988775</v>
      </c>
      <c r="I73" s="566">
        <f>SUM(I74:I86)</f>
        <v>25616180</v>
      </c>
      <c r="S73" s="535"/>
    </row>
    <row r="74" spans="1:19" s="307" customFormat="1" ht="17.25" customHeight="1">
      <c r="A74" s="567">
        <v>61051</v>
      </c>
      <c r="B74" s="567">
        <v>6</v>
      </c>
      <c r="C74" s="567">
        <v>1</v>
      </c>
      <c r="D74" s="567">
        <v>6</v>
      </c>
      <c r="E74" s="213" t="s">
        <v>324</v>
      </c>
      <c r="F74" s="508">
        <v>10072910</v>
      </c>
      <c r="G74" s="508">
        <v>10878161</v>
      </c>
      <c r="H74" s="508">
        <f t="shared" si="1"/>
        <v>-805251</v>
      </c>
      <c r="I74" s="508">
        <v>12161086</v>
      </c>
      <c r="O74" s="283"/>
      <c r="R74" s="283"/>
      <c r="S74" s="535"/>
    </row>
    <row r="75" spans="1:19" s="307" customFormat="1" ht="17.25" customHeight="1">
      <c r="A75" s="567">
        <v>61052</v>
      </c>
      <c r="B75" s="567">
        <v>6</v>
      </c>
      <c r="C75" s="567">
        <v>1</v>
      </c>
      <c r="D75" s="567">
        <v>6</v>
      </c>
      <c r="E75" s="213" t="s">
        <v>648</v>
      </c>
      <c r="F75" s="484">
        <v>0</v>
      </c>
      <c r="G75" s="484">
        <v>0</v>
      </c>
      <c r="H75" s="484">
        <f t="shared" si="1"/>
        <v>0</v>
      </c>
      <c r="I75" s="508">
        <v>1200</v>
      </c>
      <c r="O75" s="283"/>
      <c r="R75" s="283"/>
      <c r="S75" s="535"/>
    </row>
    <row r="76" spans="1:19" s="307" customFormat="1" ht="17.25" customHeight="1">
      <c r="A76" s="567">
        <v>61059</v>
      </c>
      <c r="B76" s="567">
        <v>6</v>
      </c>
      <c r="C76" s="567">
        <v>1</v>
      </c>
      <c r="D76" s="567">
        <v>6</v>
      </c>
      <c r="E76" s="213" t="s">
        <v>329</v>
      </c>
      <c r="F76" s="508">
        <v>185032</v>
      </c>
      <c r="G76" s="508">
        <v>192142</v>
      </c>
      <c r="H76" s="508">
        <f t="shared" si="0"/>
        <v>-7110</v>
      </c>
      <c r="I76" s="508">
        <v>215622</v>
      </c>
      <c r="O76" s="283"/>
      <c r="R76" s="283"/>
      <c r="S76" s="535"/>
    </row>
    <row r="77" spans="1:19" s="307" customFormat="1" ht="17.25" hidden="1" customHeight="1">
      <c r="A77" s="567">
        <v>61992</v>
      </c>
      <c r="B77" s="567">
        <v>6</v>
      </c>
      <c r="C77" s="567">
        <v>1</v>
      </c>
      <c r="D77" s="567">
        <v>6</v>
      </c>
      <c r="E77" s="213" t="s">
        <v>649</v>
      </c>
      <c r="F77" s="484">
        <v>0</v>
      </c>
      <c r="G77" s="484">
        <v>0</v>
      </c>
      <c r="H77" s="508">
        <f t="shared" si="0"/>
        <v>0</v>
      </c>
      <c r="I77" s="484">
        <v>0</v>
      </c>
      <c r="O77" s="283"/>
      <c r="R77" s="283"/>
      <c r="S77" s="535"/>
    </row>
    <row r="78" spans="1:19" s="307" customFormat="1" ht="17.25" customHeight="1">
      <c r="A78" s="567">
        <v>62011</v>
      </c>
      <c r="B78" s="567">
        <v>6</v>
      </c>
      <c r="C78" s="567">
        <v>1</v>
      </c>
      <c r="D78" s="567">
        <v>6</v>
      </c>
      <c r="E78" s="213" t="s">
        <v>646</v>
      </c>
      <c r="F78" s="508">
        <v>8040117</v>
      </c>
      <c r="G78" s="508">
        <v>7838801</v>
      </c>
      <c r="H78" s="508">
        <f t="shared" si="0"/>
        <v>201316</v>
      </c>
      <c r="I78" s="508">
        <v>8145482</v>
      </c>
      <c r="O78" s="283"/>
      <c r="R78" s="283"/>
      <c r="S78" s="535"/>
    </row>
    <row r="79" spans="1:19" s="307" customFormat="1">
      <c r="A79" s="567">
        <v>62012</v>
      </c>
      <c r="B79" s="567">
        <v>6</v>
      </c>
      <c r="C79" s="567">
        <v>1</v>
      </c>
      <c r="D79" s="567">
        <v>6</v>
      </c>
      <c r="E79" s="213" t="s">
        <v>325</v>
      </c>
      <c r="F79" s="508">
        <v>914</v>
      </c>
      <c r="G79" s="484">
        <v>0</v>
      </c>
      <c r="H79" s="508">
        <f t="shared" si="0"/>
        <v>914</v>
      </c>
      <c r="I79" s="484">
        <v>0</v>
      </c>
      <c r="O79" s="283"/>
      <c r="R79" s="283"/>
      <c r="S79" s="535"/>
    </row>
    <row r="80" spans="1:19" s="307" customFormat="1" ht="30">
      <c r="A80" s="567">
        <v>62014</v>
      </c>
      <c r="B80" s="567">
        <v>6</v>
      </c>
      <c r="C80" s="567">
        <v>1</v>
      </c>
      <c r="D80" s="567">
        <v>6</v>
      </c>
      <c r="E80" s="577" t="s">
        <v>609</v>
      </c>
      <c r="F80" s="508">
        <v>893</v>
      </c>
      <c r="G80" s="508">
        <v>150</v>
      </c>
      <c r="H80" s="508">
        <f t="shared" si="0"/>
        <v>743</v>
      </c>
      <c r="I80" s="544">
        <v>0</v>
      </c>
      <c r="O80" s="283"/>
      <c r="R80" s="283"/>
      <c r="S80" s="535"/>
    </row>
    <row r="81" spans="1:19" s="307" customFormat="1" ht="17.25" customHeight="1">
      <c r="A81" s="567">
        <v>62024</v>
      </c>
      <c r="B81" s="567">
        <v>6</v>
      </c>
      <c r="C81" s="567">
        <v>1</v>
      </c>
      <c r="D81" s="567">
        <v>6</v>
      </c>
      <c r="E81" s="213" t="s">
        <v>647</v>
      </c>
      <c r="F81" s="508">
        <v>38917</v>
      </c>
      <c r="G81" s="508">
        <v>35368</v>
      </c>
      <c r="H81" s="508">
        <f t="shared" si="0"/>
        <v>3549</v>
      </c>
      <c r="I81" s="508">
        <v>34658</v>
      </c>
      <c r="O81" s="283"/>
      <c r="R81" s="283"/>
      <c r="S81" s="535"/>
    </row>
    <row r="82" spans="1:19" s="307" customFormat="1" ht="17.25" customHeight="1">
      <c r="A82" s="567">
        <v>64021</v>
      </c>
      <c r="B82" s="567">
        <v>6</v>
      </c>
      <c r="C82" s="567">
        <v>1</v>
      </c>
      <c r="D82" s="567">
        <v>6</v>
      </c>
      <c r="E82" s="213" t="s">
        <v>330</v>
      </c>
      <c r="F82" s="508">
        <v>4247654</v>
      </c>
      <c r="G82" s="508">
        <v>4634602</v>
      </c>
      <c r="H82" s="508">
        <f t="shared" si="0"/>
        <v>-386948</v>
      </c>
      <c r="I82" s="508">
        <v>5047424</v>
      </c>
      <c r="O82" s="283"/>
      <c r="R82" s="283"/>
      <c r="S82" s="535"/>
    </row>
    <row r="83" spans="1:19" s="307" customFormat="1" ht="17.25" customHeight="1">
      <c r="A83" s="567">
        <v>64022</v>
      </c>
      <c r="B83" s="567">
        <v>6</v>
      </c>
      <c r="C83" s="567">
        <v>1</v>
      </c>
      <c r="D83" s="567">
        <v>6</v>
      </c>
      <c r="E83" s="213" t="s">
        <v>650</v>
      </c>
      <c r="F83" s="508">
        <v>180</v>
      </c>
      <c r="G83" s="484">
        <v>0</v>
      </c>
      <c r="H83" s="508">
        <f t="shared" si="0"/>
        <v>180</v>
      </c>
      <c r="I83" s="508">
        <v>190</v>
      </c>
      <c r="O83" s="283"/>
      <c r="R83" s="283"/>
      <c r="S83" s="535"/>
    </row>
    <row r="84" spans="1:19" s="307" customFormat="1" ht="17.25" customHeight="1">
      <c r="A84" s="567">
        <v>74021</v>
      </c>
      <c r="B84" s="567">
        <v>6</v>
      </c>
      <c r="C84" s="567">
        <v>1</v>
      </c>
      <c r="D84" s="567">
        <v>6</v>
      </c>
      <c r="E84" s="213" t="s">
        <v>326</v>
      </c>
      <c r="F84" s="508">
        <v>5478</v>
      </c>
      <c r="G84" s="508">
        <v>1646</v>
      </c>
      <c r="H84" s="508">
        <f t="shared" si="0"/>
        <v>3832</v>
      </c>
      <c r="I84" s="508">
        <v>10518</v>
      </c>
      <c r="O84" s="283"/>
      <c r="R84" s="283"/>
      <c r="S84" s="535"/>
    </row>
    <row r="85" spans="1:19" s="307" customFormat="1" ht="17.25" hidden="1" customHeight="1">
      <c r="A85" s="567">
        <v>74022</v>
      </c>
      <c r="B85" s="567">
        <v>6</v>
      </c>
      <c r="C85" s="567">
        <v>1</v>
      </c>
      <c r="D85" s="567">
        <v>6</v>
      </c>
      <c r="E85" s="213" t="s">
        <v>610</v>
      </c>
      <c r="F85" s="508">
        <f t="array" ref="F85">IFERROR(INDEX('Meta5&amp;9'!F:F,MATCH($D85&amp;$C85&amp;$B85&amp;$A85,'Meta5&amp;9'!$A:$A&amp;'Meta5&amp;9'!$B:$B&amp;'Meta5&amp;9'!$C:$C&amp;'Meta5&amp;9'!$D:$D,0)),0)</f>
        <v>0</v>
      </c>
      <c r="G85" s="508">
        <f t="array" ref="G85">IFERROR(INDEX('Meta5&amp;9'!G:G,MATCH($D85&amp;$C85&amp;$B85&amp;$A85,'Meta5&amp;9'!$A:$A&amp;'Meta5&amp;9'!$B:$B&amp;'Meta5&amp;9'!$C:$C&amp;'Meta5&amp;9'!$D:$D,0)),0)</f>
        <v>0</v>
      </c>
      <c r="H85" s="211">
        <f t="shared" si="0"/>
        <v>0</v>
      </c>
      <c r="I85" s="484">
        <v>0</v>
      </c>
      <c r="O85" s="283"/>
      <c r="R85" s="283"/>
      <c r="S85" s="535"/>
    </row>
    <row r="86" spans="1:19" s="307" customFormat="1" ht="18" hidden="1" customHeight="1">
      <c r="A86" s="567">
        <v>75999</v>
      </c>
      <c r="B86" s="567">
        <v>6</v>
      </c>
      <c r="C86" s="567">
        <v>1</v>
      </c>
      <c r="D86" s="567">
        <v>6</v>
      </c>
      <c r="E86" s="213" t="s">
        <v>331</v>
      </c>
      <c r="F86" s="211"/>
      <c r="G86" s="211"/>
      <c r="H86" s="508">
        <f t="shared" si="0"/>
        <v>0</v>
      </c>
      <c r="I86" s="211"/>
      <c r="O86" s="283"/>
      <c r="R86" s="283"/>
      <c r="S86" s="535"/>
    </row>
    <row r="87" spans="1:19" s="283" customFormat="1" ht="17.25" customHeight="1">
      <c r="A87" s="565"/>
      <c r="B87" s="565">
        <v>7</v>
      </c>
      <c r="C87" s="565">
        <v>1</v>
      </c>
      <c r="D87" s="565">
        <v>6</v>
      </c>
      <c r="E87" s="208" t="s">
        <v>332</v>
      </c>
      <c r="F87" s="566">
        <f>SUM(F88:F96)</f>
        <v>175970533</v>
      </c>
      <c r="G87" s="566">
        <f>SUM(G88:G96)</f>
        <v>178414532</v>
      </c>
      <c r="H87" s="566">
        <f>F87-G87</f>
        <v>-2443999</v>
      </c>
      <c r="I87" s="566">
        <f>SUM(I88:I96)</f>
        <v>181639829</v>
      </c>
      <c r="S87" s="535"/>
    </row>
    <row r="88" spans="1:19" s="307" customFormat="1" ht="17.25" customHeight="1">
      <c r="A88" s="567">
        <v>61018</v>
      </c>
      <c r="B88" s="567">
        <v>7</v>
      </c>
      <c r="C88" s="567">
        <v>1</v>
      </c>
      <c r="D88" s="567">
        <v>6</v>
      </c>
      <c r="E88" s="213" t="s">
        <v>1464</v>
      </c>
      <c r="F88" s="484">
        <v>0</v>
      </c>
      <c r="G88" s="508">
        <v>5200</v>
      </c>
      <c r="H88" s="508">
        <f t="shared" si="0"/>
        <v>-5200</v>
      </c>
      <c r="I88" s="484">
        <v>0</v>
      </c>
      <c r="O88" s="283"/>
      <c r="R88" s="283"/>
      <c r="S88" s="535"/>
    </row>
    <row r="89" spans="1:19" s="307" customFormat="1" ht="17.25" customHeight="1">
      <c r="A89" s="567">
        <v>63011</v>
      </c>
      <c r="B89" s="567">
        <v>7</v>
      </c>
      <c r="C89" s="567">
        <v>1</v>
      </c>
      <c r="D89" s="567">
        <v>6</v>
      </c>
      <c r="E89" s="213" t="s">
        <v>651</v>
      </c>
      <c r="F89" s="508">
        <v>78036585</v>
      </c>
      <c r="G89" s="508">
        <v>79443813</v>
      </c>
      <c r="H89" s="508">
        <f t="shared" si="0"/>
        <v>-1407228</v>
      </c>
      <c r="I89" s="508">
        <v>79271352</v>
      </c>
      <c r="O89" s="283"/>
      <c r="R89" s="283"/>
      <c r="S89" s="535"/>
    </row>
    <row r="90" spans="1:19" s="307" customFormat="1" ht="17.25" customHeight="1">
      <c r="A90" s="567">
        <v>63012</v>
      </c>
      <c r="B90" s="567">
        <v>7</v>
      </c>
      <c r="C90" s="567">
        <v>1</v>
      </c>
      <c r="D90" s="567">
        <v>6</v>
      </c>
      <c r="E90" s="213" t="s">
        <v>333</v>
      </c>
      <c r="F90" s="508">
        <v>58745000</v>
      </c>
      <c r="G90" s="508">
        <v>57706487</v>
      </c>
      <c r="H90" s="508">
        <f t="shared" si="0"/>
        <v>1038513</v>
      </c>
      <c r="I90" s="508">
        <v>56700811</v>
      </c>
      <c r="O90" s="283"/>
      <c r="R90" s="283"/>
      <c r="S90" s="535"/>
    </row>
    <row r="91" spans="1:19" s="307" customFormat="1" ht="17.25" customHeight="1">
      <c r="A91" s="567">
        <v>63013</v>
      </c>
      <c r="B91" s="567">
        <v>7</v>
      </c>
      <c r="C91" s="567">
        <v>1</v>
      </c>
      <c r="D91" s="567">
        <v>6</v>
      </c>
      <c r="E91" s="213" t="s">
        <v>334</v>
      </c>
      <c r="F91" s="508">
        <v>7200000</v>
      </c>
      <c r="G91" s="508">
        <v>7181405</v>
      </c>
      <c r="H91" s="508">
        <f t="shared" ref="H91:H171" si="2">F91-G91</f>
        <v>18595</v>
      </c>
      <c r="I91" s="508">
        <v>6738839</v>
      </c>
      <c r="O91" s="283"/>
      <c r="R91" s="283"/>
      <c r="S91" s="535"/>
    </row>
    <row r="92" spans="1:19" s="307" customFormat="1" ht="17.25" customHeight="1">
      <c r="A92" s="567">
        <v>63014</v>
      </c>
      <c r="B92" s="567">
        <v>7</v>
      </c>
      <c r="C92" s="567">
        <v>1</v>
      </c>
      <c r="D92" s="567">
        <v>6</v>
      </c>
      <c r="E92" s="213" t="s">
        <v>652</v>
      </c>
      <c r="F92" s="508">
        <v>8327199</v>
      </c>
      <c r="G92" s="508">
        <v>8549067</v>
      </c>
      <c r="H92" s="508">
        <f t="shared" si="2"/>
        <v>-221868</v>
      </c>
      <c r="I92" s="508">
        <v>8706551</v>
      </c>
      <c r="O92" s="283"/>
      <c r="R92" s="283"/>
      <c r="S92" s="535"/>
    </row>
    <row r="93" spans="1:19" s="307" customFormat="1" ht="17.25" customHeight="1">
      <c r="A93" s="567">
        <v>63015</v>
      </c>
      <c r="B93" s="567">
        <v>7</v>
      </c>
      <c r="C93" s="567">
        <v>1</v>
      </c>
      <c r="D93" s="567">
        <v>6</v>
      </c>
      <c r="E93" s="213" t="s">
        <v>611</v>
      </c>
      <c r="F93" s="508">
        <v>6049611</v>
      </c>
      <c r="G93" s="508">
        <v>3863466</v>
      </c>
      <c r="H93" s="508">
        <f t="shared" si="2"/>
        <v>2186145</v>
      </c>
      <c r="I93" s="508">
        <v>3524493</v>
      </c>
      <c r="O93" s="283"/>
      <c r="R93" s="283"/>
      <c r="S93" s="535"/>
    </row>
    <row r="94" spans="1:19" s="307" customFormat="1" ht="18.75" hidden="1" customHeight="1">
      <c r="A94" s="567">
        <v>70031</v>
      </c>
      <c r="B94" s="567">
        <v>7</v>
      </c>
      <c r="C94" s="567">
        <v>1</v>
      </c>
      <c r="D94" s="567">
        <v>6</v>
      </c>
      <c r="E94" s="213" t="s">
        <v>335</v>
      </c>
      <c r="F94" s="484">
        <v>0</v>
      </c>
      <c r="G94" s="484">
        <v>0</v>
      </c>
      <c r="H94" s="508">
        <f t="shared" si="2"/>
        <v>0</v>
      </c>
      <c r="I94" s="484">
        <v>0</v>
      </c>
      <c r="O94" s="283"/>
      <c r="R94" s="283"/>
      <c r="S94" s="535"/>
    </row>
    <row r="95" spans="1:19" s="307" customFormat="1" ht="17.25" customHeight="1">
      <c r="A95" s="567">
        <v>75031</v>
      </c>
      <c r="B95" s="567">
        <v>7</v>
      </c>
      <c r="C95" s="567">
        <v>1</v>
      </c>
      <c r="D95" s="567">
        <v>6</v>
      </c>
      <c r="E95" s="213" t="s">
        <v>336</v>
      </c>
      <c r="F95" s="508">
        <v>6954864</v>
      </c>
      <c r="G95" s="508">
        <v>6147728</v>
      </c>
      <c r="H95" s="508">
        <f t="shared" si="2"/>
        <v>807136</v>
      </c>
      <c r="I95" s="508">
        <v>7177923</v>
      </c>
      <c r="O95" s="283"/>
      <c r="R95" s="283"/>
      <c r="S95" s="535"/>
    </row>
    <row r="96" spans="1:19" s="307" customFormat="1" ht="17.25" customHeight="1">
      <c r="A96" s="567">
        <v>75033</v>
      </c>
      <c r="B96" s="567">
        <v>7</v>
      </c>
      <c r="C96" s="567">
        <v>1</v>
      </c>
      <c r="D96" s="567">
        <v>6</v>
      </c>
      <c r="E96" s="213" t="s">
        <v>337</v>
      </c>
      <c r="F96" s="508">
        <v>10657274</v>
      </c>
      <c r="G96" s="508">
        <v>15517366</v>
      </c>
      <c r="H96" s="508">
        <f t="shared" si="2"/>
        <v>-4860092</v>
      </c>
      <c r="I96" s="508">
        <v>19519860</v>
      </c>
      <c r="O96" s="283"/>
      <c r="R96" s="283"/>
      <c r="S96" s="535"/>
    </row>
    <row r="97" spans="1:19" s="283" customFormat="1" ht="17.25" customHeight="1">
      <c r="A97" s="565"/>
      <c r="B97" s="565">
        <v>8</v>
      </c>
      <c r="C97" s="565">
        <v>1</v>
      </c>
      <c r="D97" s="565">
        <v>6</v>
      </c>
      <c r="E97" s="579" t="s">
        <v>1335</v>
      </c>
      <c r="F97" s="566">
        <f>SUM(F98:F99)</f>
        <v>4661640</v>
      </c>
      <c r="G97" s="566">
        <f>SUM(G98:G99)</f>
        <v>4657053</v>
      </c>
      <c r="H97" s="566">
        <f>F97-G97</f>
        <v>4587</v>
      </c>
      <c r="I97" s="566">
        <f>SUM(I98:I99)</f>
        <v>4695574</v>
      </c>
      <c r="S97" s="535"/>
    </row>
    <row r="98" spans="1:19" s="307" customFormat="1" ht="17.25" customHeight="1">
      <c r="A98" s="567">
        <v>65041</v>
      </c>
      <c r="B98" s="567">
        <v>8</v>
      </c>
      <c r="C98" s="567">
        <v>1</v>
      </c>
      <c r="D98" s="567">
        <v>6</v>
      </c>
      <c r="E98" s="213" t="s">
        <v>1466</v>
      </c>
      <c r="F98" s="508">
        <v>1007557</v>
      </c>
      <c r="G98" s="508">
        <v>934761</v>
      </c>
      <c r="H98" s="508">
        <f t="shared" si="2"/>
        <v>72796</v>
      </c>
      <c r="I98" s="508">
        <v>803731</v>
      </c>
      <c r="O98" s="283"/>
      <c r="R98" s="283"/>
      <c r="S98" s="535"/>
    </row>
    <row r="99" spans="1:19" s="307" customFormat="1" ht="17.25" customHeight="1">
      <c r="A99" s="567">
        <v>65042</v>
      </c>
      <c r="B99" s="567">
        <v>8</v>
      </c>
      <c r="C99" s="567">
        <v>1</v>
      </c>
      <c r="D99" s="567">
        <v>6</v>
      </c>
      <c r="E99" s="213" t="s">
        <v>338</v>
      </c>
      <c r="F99" s="508">
        <v>3654083</v>
      </c>
      <c r="G99" s="508">
        <v>3722292</v>
      </c>
      <c r="H99" s="508">
        <f t="shared" si="2"/>
        <v>-68209</v>
      </c>
      <c r="I99" s="508">
        <v>3891843</v>
      </c>
      <c r="O99" s="283"/>
      <c r="R99" s="283"/>
      <c r="S99" s="535"/>
    </row>
    <row r="100" spans="1:19" s="283" customFormat="1" ht="17.25" customHeight="1">
      <c r="A100" s="565"/>
      <c r="B100" s="565"/>
      <c r="C100" s="565">
        <v>2</v>
      </c>
      <c r="D100" s="565">
        <v>6</v>
      </c>
      <c r="E100" s="579" t="s">
        <v>339</v>
      </c>
      <c r="F100" s="566">
        <f>F101+F109+F126+F131+F143+F152+F161+F173</f>
        <v>198397732</v>
      </c>
      <c r="G100" s="566">
        <f>G101+G109+G126+G131+G143+G152+G161+G173</f>
        <v>217876956</v>
      </c>
      <c r="H100" s="566">
        <f>F100-G100</f>
        <v>-19479224</v>
      </c>
      <c r="I100" s="566">
        <f>I101+I109+I126+I131+I143+I152+I161+I173</f>
        <v>238420990</v>
      </c>
      <c r="S100" s="535"/>
    </row>
    <row r="101" spans="1:19" s="283" customFormat="1" ht="30" customHeight="1">
      <c r="A101" s="565"/>
      <c r="B101" s="565">
        <v>1</v>
      </c>
      <c r="C101" s="565">
        <v>2</v>
      </c>
      <c r="D101" s="565">
        <v>6</v>
      </c>
      <c r="E101" s="631" t="s">
        <v>653</v>
      </c>
      <c r="F101" s="566">
        <f>SUM(F102:F108)</f>
        <v>16855842</v>
      </c>
      <c r="G101" s="566">
        <f>SUM(G102:G108)</f>
        <v>16549729</v>
      </c>
      <c r="H101" s="566">
        <f>F101-G101</f>
        <v>306113</v>
      </c>
      <c r="I101" s="566">
        <f>SUM(I102:I108)</f>
        <v>19408825</v>
      </c>
      <c r="S101" s="535"/>
    </row>
    <row r="102" spans="1:19" s="307" customFormat="1" ht="17.25" customHeight="1">
      <c r="A102" s="567">
        <v>62021</v>
      </c>
      <c r="B102" s="567">
        <v>1</v>
      </c>
      <c r="C102" s="567">
        <v>2</v>
      </c>
      <c r="D102" s="567">
        <v>6</v>
      </c>
      <c r="E102" s="213" t="s">
        <v>340</v>
      </c>
      <c r="F102" s="508">
        <v>840679</v>
      </c>
      <c r="G102" s="508">
        <v>972925</v>
      </c>
      <c r="H102" s="508">
        <f t="shared" si="2"/>
        <v>-132246</v>
      </c>
      <c r="I102" s="508">
        <v>934821</v>
      </c>
      <c r="O102" s="283"/>
      <c r="R102" s="283"/>
      <c r="S102" s="535"/>
    </row>
    <row r="103" spans="1:19" s="307" customFormat="1" ht="17.25" customHeight="1">
      <c r="A103" s="567">
        <v>62022</v>
      </c>
      <c r="B103" s="567">
        <v>1</v>
      </c>
      <c r="C103" s="567">
        <v>2</v>
      </c>
      <c r="D103" s="567">
        <v>6</v>
      </c>
      <c r="E103" s="213" t="s">
        <v>341</v>
      </c>
      <c r="F103" s="508">
        <v>8768527</v>
      </c>
      <c r="G103" s="508">
        <v>10042496</v>
      </c>
      <c r="H103" s="508">
        <f t="shared" si="2"/>
        <v>-1273969</v>
      </c>
      <c r="I103" s="508">
        <v>11672476</v>
      </c>
      <c r="O103" s="283"/>
      <c r="R103" s="283"/>
      <c r="S103" s="535"/>
    </row>
    <row r="104" spans="1:19" s="307" customFormat="1" ht="17.25" customHeight="1">
      <c r="A104" s="567">
        <v>62023</v>
      </c>
      <c r="B104" s="567">
        <v>1</v>
      </c>
      <c r="C104" s="567">
        <v>2</v>
      </c>
      <c r="D104" s="567">
        <v>6</v>
      </c>
      <c r="E104" s="213" t="s">
        <v>342</v>
      </c>
      <c r="F104" s="508">
        <v>96800</v>
      </c>
      <c r="G104" s="508">
        <v>69260</v>
      </c>
      <c r="H104" s="508">
        <f t="shared" si="2"/>
        <v>27540</v>
      </c>
      <c r="I104" s="508">
        <v>146314</v>
      </c>
      <c r="O104" s="283"/>
      <c r="R104" s="283"/>
      <c r="S104" s="535"/>
    </row>
    <row r="105" spans="1:19" s="307" customFormat="1" ht="17.25" customHeight="1">
      <c r="A105" s="567">
        <v>62031</v>
      </c>
      <c r="B105" s="567">
        <v>1</v>
      </c>
      <c r="C105" s="567">
        <v>2</v>
      </c>
      <c r="D105" s="567">
        <v>6</v>
      </c>
      <c r="E105" s="213" t="s">
        <v>343</v>
      </c>
      <c r="F105" s="508">
        <v>1969453</v>
      </c>
      <c r="G105" s="508">
        <v>2051811</v>
      </c>
      <c r="H105" s="508">
        <f t="shared" si="2"/>
        <v>-82358</v>
      </c>
      <c r="I105" s="508">
        <v>1995027</v>
      </c>
      <c r="O105" s="283"/>
      <c r="R105" s="283"/>
      <c r="S105" s="535"/>
    </row>
    <row r="106" spans="1:19" s="307" customFormat="1" ht="17.25" customHeight="1">
      <c r="A106" s="567">
        <v>62041</v>
      </c>
      <c r="B106" s="567">
        <v>1</v>
      </c>
      <c r="C106" s="567">
        <v>2</v>
      </c>
      <c r="D106" s="567">
        <v>6</v>
      </c>
      <c r="E106" s="213" t="s">
        <v>344</v>
      </c>
      <c r="F106" s="508">
        <v>23000</v>
      </c>
      <c r="G106" s="508">
        <v>80083</v>
      </c>
      <c r="H106" s="508">
        <f t="shared" si="2"/>
        <v>-57083</v>
      </c>
      <c r="I106" s="508">
        <v>20524</v>
      </c>
      <c r="O106" s="283"/>
      <c r="R106" s="283"/>
      <c r="S106" s="535"/>
    </row>
    <row r="107" spans="1:19" s="307" customFormat="1" ht="17.25" customHeight="1">
      <c r="A107" s="567">
        <v>62042</v>
      </c>
      <c r="B107" s="567">
        <v>1</v>
      </c>
      <c r="C107" s="567">
        <v>2</v>
      </c>
      <c r="D107" s="567">
        <v>6</v>
      </c>
      <c r="E107" s="213" t="s">
        <v>345</v>
      </c>
      <c r="F107" s="508">
        <v>1010180</v>
      </c>
      <c r="G107" s="508">
        <v>496788</v>
      </c>
      <c r="H107" s="508">
        <f t="shared" si="2"/>
        <v>513392</v>
      </c>
      <c r="I107" s="508">
        <v>907532</v>
      </c>
      <c r="O107" s="283"/>
      <c r="R107" s="283"/>
      <c r="S107" s="535"/>
    </row>
    <row r="108" spans="1:19" s="307" customFormat="1" ht="17.25" customHeight="1">
      <c r="A108" s="567">
        <v>68021</v>
      </c>
      <c r="B108" s="567">
        <v>1</v>
      </c>
      <c r="C108" s="567">
        <v>2</v>
      </c>
      <c r="D108" s="567">
        <v>6</v>
      </c>
      <c r="E108" s="213" t="s">
        <v>346</v>
      </c>
      <c r="F108" s="508">
        <v>4147203</v>
      </c>
      <c r="G108" s="508">
        <v>2836366</v>
      </c>
      <c r="H108" s="508">
        <f t="shared" si="2"/>
        <v>1310837</v>
      </c>
      <c r="I108" s="508">
        <v>3732131</v>
      </c>
      <c r="O108" s="283"/>
      <c r="R108" s="283"/>
      <c r="S108" s="535"/>
    </row>
    <row r="109" spans="1:19" s="283" customFormat="1" ht="17.25" customHeight="1">
      <c r="A109" s="565"/>
      <c r="B109" s="565">
        <v>2</v>
      </c>
      <c r="C109" s="565">
        <v>2</v>
      </c>
      <c r="D109" s="565">
        <v>6</v>
      </c>
      <c r="E109" s="208" t="s">
        <v>1661</v>
      </c>
      <c r="F109" s="566">
        <f>SUM(F110:F125)</f>
        <v>11888581</v>
      </c>
      <c r="G109" s="566">
        <f>SUM(G110:G125)</f>
        <v>12075584</v>
      </c>
      <c r="H109" s="566">
        <f>F109-G109</f>
        <v>-187003</v>
      </c>
      <c r="I109" s="566">
        <f>SUM(I110:I125)</f>
        <v>12001421</v>
      </c>
      <c r="S109" s="535"/>
    </row>
    <row r="110" spans="1:19" s="307" customFormat="1" ht="17.25" customHeight="1">
      <c r="A110" s="567">
        <v>66011</v>
      </c>
      <c r="B110" s="567">
        <v>2</v>
      </c>
      <c r="C110" s="567">
        <v>2</v>
      </c>
      <c r="D110" s="567">
        <v>6</v>
      </c>
      <c r="E110" s="213" t="s">
        <v>347</v>
      </c>
      <c r="F110" s="508">
        <v>8477187</v>
      </c>
      <c r="G110" s="508">
        <v>7291064</v>
      </c>
      <c r="H110" s="508">
        <f t="shared" si="2"/>
        <v>1186123</v>
      </c>
      <c r="I110" s="508">
        <v>8276759</v>
      </c>
      <c r="O110" s="283"/>
      <c r="R110" s="283"/>
      <c r="S110" s="535"/>
    </row>
    <row r="111" spans="1:19" s="307" customFormat="1" ht="17.25" customHeight="1">
      <c r="A111" s="567">
        <v>66021</v>
      </c>
      <c r="B111" s="567">
        <v>2</v>
      </c>
      <c r="C111" s="567">
        <v>2</v>
      </c>
      <c r="D111" s="567">
        <v>6</v>
      </c>
      <c r="E111" s="213" t="s">
        <v>1662</v>
      </c>
      <c r="F111" s="484">
        <v>0</v>
      </c>
      <c r="G111" s="508">
        <v>30870</v>
      </c>
      <c r="H111" s="508">
        <f t="shared" si="2"/>
        <v>-30870</v>
      </c>
      <c r="I111" s="508">
        <v>7369</v>
      </c>
      <c r="O111" s="283"/>
      <c r="R111" s="283"/>
      <c r="S111" s="535"/>
    </row>
    <row r="112" spans="1:19" s="307" customFormat="1" ht="17.25" customHeight="1">
      <c r="A112" s="567">
        <v>66031</v>
      </c>
      <c r="B112" s="567">
        <v>2</v>
      </c>
      <c r="C112" s="567">
        <v>2</v>
      </c>
      <c r="D112" s="567">
        <v>6</v>
      </c>
      <c r="E112" s="213" t="s">
        <v>655</v>
      </c>
      <c r="F112" s="508">
        <v>16077</v>
      </c>
      <c r="G112" s="508">
        <v>1319</v>
      </c>
      <c r="H112" s="508">
        <f t="shared" si="2"/>
        <v>14758</v>
      </c>
      <c r="I112" s="508">
        <v>2106</v>
      </c>
      <c r="O112" s="283"/>
      <c r="R112" s="283"/>
      <c r="S112" s="535"/>
    </row>
    <row r="113" spans="1:19" s="307" customFormat="1" ht="17.25" customHeight="1">
      <c r="A113" s="567">
        <v>66032</v>
      </c>
      <c r="B113" s="567">
        <v>2</v>
      </c>
      <c r="C113" s="567">
        <v>2</v>
      </c>
      <c r="D113" s="567">
        <v>6</v>
      </c>
      <c r="E113" s="213" t="s">
        <v>349</v>
      </c>
      <c r="F113" s="508">
        <v>48900</v>
      </c>
      <c r="G113" s="508">
        <v>18753</v>
      </c>
      <c r="H113" s="508">
        <f t="shared" si="2"/>
        <v>30147</v>
      </c>
      <c r="I113" s="508">
        <v>39749</v>
      </c>
      <c r="O113" s="283"/>
      <c r="R113" s="283"/>
      <c r="S113" s="535"/>
    </row>
    <row r="114" spans="1:19" s="307" customFormat="1" ht="17.25" customHeight="1">
      <c r="A114" s="567">
        <v>66033</v>
      </c>
      <c r="B114" s="567">
        <v>2</v>
      </c>
      <c r="C114" s="567">
        <v>2</v>
      </c>
      <c r="D114" s="567">
        <v>6</v>
      </c>
      <c r="E114" s="213" t="s">
        <v>656</v>
      </c>
      <c r="F114" s="508">
        <v>22535</v>
      </c>
      <c r="G114" s="508">
        <v>31864</v>
      </c>
      <c r="H114" s="508">
        <f t="shared" si="2"/>
        <v>-9329</v>
      </c>
      <c r="I114" s="508">
        <v>17375</v>
      </c>
      <c r="O114" s="283"/>
      <c r="R114" s="283"/>
      <c r="S114" s="535"/>
    </row>
    <row r="115" spans="1:19" s="307" customFormat="1" ht="17.25" customHeight="1">
      <c r="A115" s="567">
        <v>66034</v>
      </c>
      <c r="B115" s="567">
        <v>2</v>
      </c>
      <c r="C115" s="567">
        <v>2</v>
      </c>
      <c r="D115" s="567">
        <v>6</v>
      </c>
      <c r="E115" s="213" t="s">
        <v>753</v>
      </c>
      <c r="F115" s="508">
        <v>368251</v>
      </c>
      <c r="G115" s="508">
        <v>953839</v>
      </c>
      <c r="H115" s="508">
        <f>F115-G115</f>
        <v>-585588</v>
      </c>
      <c r="I115" s="508">
        <v>231940</v>
      </c>
      <c r="O115" s="283"/>
      <c r="R115" s="283"/>
      <c r="S115" s="535"/>
    </row>
    <row r="116" spans="1:19" s="307" customFormat="1" ht="17.25" customHeight="1">
      <c r="A116" s="567">
        <v>66041</v>
      </c>
      <c r="B116" s="567">
        <v>2</v>
      </c>
      <c r="C116" s="567">
        <v>2</v>
      </c>
      <c r="D116" s="567">
        <v>6</v>
      </c>
      <c r="E116" s="213" t="s">
        <v>1471</v>
      </c>
      <c r="F116" s="508">
        <v>250272</v>
      </c>
      <c r="G116" s="508">
        <v>739884</v>
      </c>
      <c r="H116" s="508">
        <f>F116-G116</f>
        <v>-489612</v>
      </c>
      <c r="I116" s="508">
        <v>977735</v>
      </c>
      <c r="O116" s="283"/>
      <c r="R116" s="283"/>
      <c r="S116" s="535"/>
    </row>
    <row r="117" spans="1:19" s="307" customFormat="1" ht="17.25" customHeight="1">
      <c r="A117" s="567">
        <v>66042</v>
      </c>
      <c r="B117" s="567">
        <v>2</v>
      </c>
      <c r="C117" s="567">
        <v>2</v>
      </c>
      <c r="D117" s="567">
        <v>6</v>
      </c>
      <c r="E117" s="213" t="s">
        <v>1472</v>
      </c>
      <c r="F117" s="508">
        <v>124691</v>
      </c>
      <c r="G117" s="508">
        <v>223066</v>
      </c>
      <c r="H117" s="508">
        <f>F117-G117</f>
        <v>-98375</v>
      </c>
      <c r="I117" s="508">
        <v>156443</v>
      </c>
      <c r="O117" s="283"/>
      <c r="R117" s="283"/>
      <c r="S117" s="535"/>
    </row>
    <row r="118" spans="1:19" s="307" customFormat="1" ht="17.25" customHeight="1">
      <c r="A118" s="567">
        <v>66043</v>
      </c>
      <c r="B118" s="567">
        <v>2</v>
      </c>
      <c r="C118" s="567">
        <v>2</v>
      </c>
      <c r="D118" s="567">
        <v>6</v>
      </c>
      <c r="E118" s="213" t="s">
        <v>1473</v>
      </c>
      <c r="F118" s="508">
        <v>691469</v>
      </c>
      <c r="G118" s="508">
        <v>778565</v>
      </c>
      <c r="H118" s="508">
        <f t="shared" si="2"/>
        <v>-87096</v>
      </c>
      <c r="I118" s="508">
        <v>552853</v>
      </c>
      <c r="O118" s="283"/>
      <c r="R118" s="283"/>
      <c r="S118" s="535"/>
    </row>
    <row r="119" spans="1:19" s="307" customFormat="1" ht="17.25" customHeight="1">
      <c r="A119" s="567">
        <v>66044</v>
      </c>
      <c r="B119" s="567">
        <v>2</v>
      </c>
      <c r="C119" s="567">
        <v>2</v>
      </c>
      <c r="D119" s="567">
        <v>6</v>
      </c>
      <c r="E119" s="577" t="s">
        <v>1532</v>
      </c>
      <c r="F119" s="508">
        <v>399699</v>
      </c>
      <c r="G119" s="508">
        <v>381092</v>
      </c>
      <c r="H119" s="508">
        <f>F119-G119</f>
        <v>18607</v>
      </c>
      <c r="I119" s="508">
        <v>486214</v>
      </c>
      <c r="O119" s="283"/>
      <c r="R119" s="283"/>
      <c r="S119" s="535"/>
    </row>
    <row r="120" spans="1:19" s="307" customFormat="1" ht="30" customHeight="1">
      <c r="A120" s="567">
        <v>66045</v>
      </c>
      <c r="B120" s="567">
        <v>2</v>
      </c>
      <c r="C120" s="567">
        <v>2</v>
      </c>
      <c r="D120" s="567">
        <v>6</v>
      </c>
      <c r="E120" s="577" t="s">
        <v>1474</v>
      </c>
      <c r="F120" s="508">
        <v>178520</v>
      </c>
      <c r="G120" s="508">
        <v>130746</v>
      </c>
      <c r="H120" s="508">
        <f>F120-G120</f>
        <v>47774</v>
      </c>
      <c r="I120" s="508">
        <v>127279</v>
      </c>
      <c r="O120" s="283"/>
      <c r="R120" s="283"/>
      <c r="S120" s="535"/>
    </row>
    <row r="121" spans="1:19" s="307" customFormat="1" ht="17.25" customHeight="1">
      <c r="A121" s="567">
        <v>66046</v>
      </c>
      <c r="B121" s="567">
        <v>2</v>
      </c>
      <c r="C121" s="567">
        <v>2</v>
      </c>
      <c r="D121" s="567">
        <v>6</v>
      </c>
      <c r="E121" s="213" t="s">
        <v>1475</v>
      </c>
      <c r="F121" s="508">
        <v>67730</v>
      </c>
      <c r="G121" s="508">
        <v>90930</v>
      </c>
      <c r="H121" s="508">
        <f>F121-G121</f>
        <v>-23200</v>
      </c>
      <c r="I121" s="508">
        <v>32765</v>
      </c>
      <c r="O121" s="283"/>
      <c r="R121" s="283"/>
      <c r="S121" s="535"/>
    </row>
    <row r="122" spans="1:19" s="307" customFormat="1" ht="30" customHeight="1">
      <c r="A122" s="567">
        <v>66047</v>
      </c>
      <c r="B122" s="567">
        <v>2</v>
      </c>
      <c r="C122" s="567">
        <v>2</v>
      </c>
      <c r="D122" s="567">
        <v>6</v>
      </c>
      <c r="E122" s="577" t="s">
        <v>1476</v>
      </c>
      <c r="F122" s="508">
        <v>69356</v>
      </c>
      <c r="G122" s="508">
        <v>77975</v>
      </c>
      <c r="H122" s="508">
        <f>F122-G122</f>
        <v>-8619</v>
      </c>
      <c r="I122" s="508">
        <v>104338</v>
      </c>
      <c r="O122" s="283"/>
      <c r="R122" s="283"/>
      <c r="S122" s="535"/>
    </row>
    <row r="123" spans="1:19" s="307" customFormat="1" ht="17.25" customHeight="1">
      <c r="A123" s="567">
        <v>66048</v>
      </c>
      <c r="B123" s="567">
        <v>2</v>
      </c>
      <c r="C123" s="567">
        <v>2</v>
      </c>
      <c r="D123" s="567">
        <v>6</v>
      </c>
      <c r="E123" s="577" t="s">
        <v>1589</v>
      </c>
      <c r="F123" s="508">
        <v>946342</v>
      </c>
      <c r="G123" s="508">
        <v>1096420</v>
      </c>
      <c r="H123" s="508">
        <f>F123-G123</f>
        <v>-150078</v>
      </c>
      <c r="I123" s="508">
        <v>789176</v>
      </c>
      <c r="O123" s="283"/>
      <c r="R123" s="283"/>
      <c r="S123" s="535"/>
    </row>
    <row r="124" spans="1:19" s="307" customFormat="1" ht="17.25" customHeight="1">
      <c r="A124" s="567">
        <v>66049</v>
      </c>
      <c r="B124" s="567">
        <v>2</v>
      </c>
      <c r="C124" s="567">
        <v>2</v>
      </c>
      <c r="D124" s="567">
        <v>6</v>
      </c>
      <c r="E124" s="577" t="s">
        <v>754</v>
      </c>
      <c r="F124" s="508">
        <v>7680</v>
      </c>
      <c r="G124" s="508">
        <v>4830</v>
      </c>
      <c r="H124" s="508">
        <f t="shared" si="2"/>
        <v>2850</v>
      </c>
      <c r="I124" s="508">
        <v>4736</v>
      </c>
      <c r="O124" s="283"/>
      <c r="R124" s="283"/>
      <c r="S124" s="535"/>
    </row>
    <row r="125" spans="1:19" s="307" customFormat="1" ht="17.25" customHeight="1">
      <c r="A125" s="567">
        <v>67011</v>
      </c>
      <c r="B125" s="567">
        <v>2</v>
      </c>
      <c r="C125" s="567">
        <v>2</v>
      </c>
      <c r="D125" s="567">
        <v>6</v>
      </c>
      <c r="E125" s="580" t="s">
        <v>657</v>
      </c>
      <c r="F125" s="508">
        <v>219872</v>
      </c>
      <c r="G125" s="508">
        <v>224367</v>
      </c>
      <c r="H125" s="508">
        <f t="shared" si="2"/>
        <v>-4495</v>
      </c>
      <c r="I125" s="508">
        <v>194584</v>
      </c>
      <c r="O125" s="283"/>
      <c r="R125" s="283"/>
      <c r="S125" s="535"/>
    </row>
    <row r="126" spans="1:19" s="283" customFormat="1" ht="17.25" customHeight="1">
      <c r="A126" s="565"/>
      <c r="B126" s="565">
        <v>3</v>
      </c>
      <c r="C126" s="565">
        <v>2</v>
      </c>
      <c r="D126" s="565">
        <v>6</v>
      </c>
      <c r="E126" s="208" t="s">
        <v>350</v>
      </c>
      <c r="F126" s="566">
        <f>SUM(F127:F130)</f>
        <v>15549127</v>
      </c>
      <c r="G126" s="566">
        <f>SUM(G127:G130)</f>
        <v>23932384</v>
      </c>
      <c r="H126" s="566">
        <f t="shared" si="2"/>
        <v>-8383257</v>
      </c>
      <c r="I126" s="566">
        <f>SUM(I127:I130)</f>
        <v>19228901</v>
      </c>
      <c r="S126" s="535"/>
    </row>
    <row r="127" spans="1:19" s="307" customFormat="1" ht="17.25" customHeight="1">
      <c r="A127" s="567">
        <v>69011</v>
      </c>
      <c r="B127" s="567">
        <v>3</v>
      </c>
      <c r="C127" s="567">
        <v>2</v>
      </c>
      <c r="D127" s="567">
        <v>6</v>
      </c>
      <c r="E127" s="213" t="s">
        <v>658</v>
      </c>
      <c r="F127" s="508">
        <v>2547727</v>
      </c>
      <c r="G127" s="508">
        <v>1508575</v>
      </c>
      <c r="H127" s="508">
        <f t="shared" si="2"/>
        <v>1039152</v>
      </c>
      <c r="I127" s="508">
        <v>1851253</v>
      </c>
      <c r="O127" s="283"/>
      <c r="R127" s="283"/>
      <c r="S127" s="535"/>
    </row>
    <row r="128" spans="1:19" s="307" customFormat="1" ht="17.25" customHeight="1">
      <c r="A128" s="567">
        <v>69021</v>
      </c>
      <c r="B128" s="567">
        <v>3</v>
      </c>
      <c r="C128" s="567">
        <v>2</v>
      </c>
      <c r="D128" s="567">
        <v>6</v>
      </c>
      <c r="E128" s="213" t="s">
        <v>351</v>
      </c>
      <c r="F128" s="508">
        <v>12614557</v>
      </c>
      <c r="G128" s="508">
        <v>22025234</v>
      </c>
      <c r="H128" s="508">
        <f t="shared" si="2"/>
        <v>-9410677</v>
      </c>
      <c r="I128" s="508">
        <v>16886891</v>
      </c>
      <c r="O128" s="283"/>
      <c r="R128" s="283"/>
      <c r="S128" s="535"/>
    </row>
    <row r="129" spans="1:19" s="307" customFormat="1" ht="17.25" customHeight="1">
      <c r="A129" s="567">
        <v>69026</v>
      </c>
      <c r="B129" s="567">
        <v>3</v>
      </c>
      <c r="C129" s="567">
        <v>2</v>
      </c>
      <c r="D129" s="567">
        <v>6</v>
      </c>
      <c r="E129" s="213" t="s">
        <v>659</v>
      </c>
      <c r="F129" s="508">
        <v>3689</v>
      </c>
      <c r="G129" s="508">
        <v>51554</v>
      </c>
      <c r="H129" s="508">
        <f t="shared" si="2"/>
        <v>-47865</v>
      </c>
      <c r="I129" s="508">
        <v>4014</v>
      </c>
      <c r="O129" s="283"/>
      <c r="R129" s="283"/>
      <c r="S129" s="535"/>
    </row>
    <row r="130" spans="1:19" s="307" customFormat="1" ht="17.25" customHeight="1">
      <c r="A130" s="567">
        <v>69039</v>
      </c>
      <c r="B130" s="567">
        <v>3</v>
      </c>
      <c r="C130" s="567">
        <v>2</v>
      </c>
      <c r="D130" s="567">
        <v>6</v>
      </c>
      <c r="E130" s="213" t="s">
        <v>352</v>
      </c>
      <c r="F130" s="508">
        <v>383154</v>
      </c>
      <c r="G130" s="508">
        <v>347021</v>
      </c>
      <c r="H130" s="508">
        <f t="shared" si="2"/>
        <v>36133</v>
      </c>
      <c r="I130" s="508">
        <v>486743</v>
      </c>
      <c r="O130" s="283"/>
      <c r="R130" s="283"/>
      <c r="S130" s="535"/>
    </row>
    <row r="131" spans="1:19" s="283" customFormat="1" ht="17.25" customHeight="1">
      <c r="A131" s="565"/>
      <c r="B131" s="565">
        <v>4</v>
      </c>
      <c r="C131" s="565">
        <v>2</v>
      </c>
      <c r="D131" s="565">
        <v>6</v>
      </c>
      <c r="E131" s="208" t="s">
        <v>149</v>
      </c>
      <c r="F131" s="566">
        <f>SUM(F132:F142)</f>
        <v>41554536</v>
      </c>
      <c r="G131" s="566">
        <f>SUM(G132:G142)</f>
        <v>45589272</v>
      </c>
      <c r="H131" s="566">
        <f t="shared" si="2"/>
        <v>-4034736</v>
      </c>
      <c r="I131" s="566">
        <f>SUM(I132:I142)</f>
        <v>46641670</v>
      </c>
      <c r="S131" s="535"/>
    </row>
    <row r="132" spans="1:19" s="307" customFormat="1" ht="17.25" customHeight="1">
      <c r="A132" s="567">
        <v>70011</v>
      </c>
      <c r="B132" s="567">
        <v>4</v>
      </c>
      <c r="C132" s="567">
        <v>2</v>
      </c>
      <c r="D132" s="567">
        <v>6</v>
      </c>
      <c r="E132" s="213" t="s">
        <v>353</v>
      </c>
      <c r="F132" s="508">
        <v>533881</v>
      </c>
      <c r="G132" s="508">
        <v>717019</v>
      </c>
      <c r="H132" s="508">
        <f t="shared" si="2"/>
        <v>-183138</v>
      </c>
      <c r="I132" s="508">
        <v>713814</v>
      </c>
      <c r="O132" s="283"/>
      <c r="R132" s="283"/>
      <c r="S132" s="535"/>
    </row>
    <row r="133" spans="1:19" s="307" customFormat="1" ht="17.25" customHeight="1">
      <c r="A133" s="567">
        <v>70012</v>
      </c>
      <c r="B133" s="567">
        <v>4</v>
      </c>
      <c r="C133" s="567">
        <v>2</v>
      </c>
      <c r="D133" s="567">
        <v>6</v>
      </c>
      <c r="E133" s="213" t="s">
        <v>660</v>
      </c>
      <c r="F133" s="508">
        <v>8765181</v>
      </c>
      <c r="G133" s="508">
        <v>8979472</v>
      </c>
      <c r="H133" s="508">
        <f t="shared" si="2"/>
        <v>-214291</v>
      </c>
      <c r="I133" s="508">
        <v>9598464</v>
      </c>
      <c r="O133" s="283"/>
      <c r="R133" s="283"/>
      <c r="S133" s="535"/>
    </row>
    <row r="134" spans="1:19" s="307" customFormat="1" ht="17.25" customHeight="1">
      <c r="A134" s="567">
        <v>70014</v>
      </c>
      <c r="B134" s="567">
        <v>4</v>
      </c>
      <c r="C134" s="567">
        <v>2</v>
      </c>
      <c r="D134" s="567">
        <v>6</v>
      </c>
      <c r="E134" s="213" t="s">
        <v>661</v>
      </c>
      <c r="F134" s="508">
        <v>17374477</v>
      </c>
      <c r="G134" s="508">
        <v>18570107</v>
      </c>
      <c r="H134" s="508">
        <f t="shared" si="2"/>
        <v>-1195630</v>
      </c>
      <c r="I134" s="508">
        <v>18844222</v>
      </c>
      <c r="O134" s="283"/>
      <c r="R134" s="283"/>
      <c r="S134" s="535"/>
    </row>
    <row r="135" spans="1:19" s="307" customFormat="1" ht="17.25" customHeight="1">
      <c r="A135" s="567">
        <v>70021</v>
      </c>
      <c r="B135" s="567">
        <v>4</v>
      </c>
      <c r="C135" s="567">
        <v>2</v>
      </c>
      <c r="D135" s="567">
        <v>6</v>
      </c>
      <c r="E135" s="213" t="s">
        <v>354</v>
      </c>
      <c r="F135" s="484">
        <v>0</v>
      </c>
      <c r="G135" s="508">
        <v>709466</v>
      </c>
      <c r="H135" s="508">
        <f t="shared" si="2"/>
        <v>-709466</v>
      </c>
      <c r="I135" s="508">
        <v>177906</v>
      </c>
      <c r="O135" s="283"/>
      <c r="R135" s="283"/>
      <c r="S135" s="535"/>
    </row>
    <row r="136" spans="1:19" s="307" customFormat="1" ht="17.25" customHeight="1">
      <c r="A136" s="567">
        <v>70022</v>
      </c>
      <c r="B136" s="567">
        <v>4</v>
      </c>
      <c r="C136" s="567">
        <v>2</v>
      </c>
      <c r="D136" s="567">
        <v>6</v>
      </c>
      <c r="E136" s="213" t="s">
        <v>355</v>
      </c>
      <c r="F136" s="484">
        <v>0</v>
      </c>
      <c r="G136" s="508">
        <v>148363</v>
      </c>
      <c r="H136" s="508">
        <f t="shared" si="2"/>
        <v>-148363</v>
      </c>
      <c r="I136" s="508">
        <v>227454</v>
      </c>
      <c r="O136" s="283"/>
      <c r="R136" s="283"/>
      <c r="S136" s="535"/>
    </row>
    <row r="137" spans="1:19" s="307" customFormat="1" ht="17.25" customHeight="1">
      <c r="A137" s="567">
        <v>70023</v>
      </c>
      <c r="B137" s="567">
        <v>4</v>
      </c>
      <c r="C137" s="567">
        <v>2</v>
      </c>
      <c r="D137" s="567">
        <v>6</v>
      </c>
      <c r="E137" s="213" t="s">
        <v>356</v>
      </c>
      <c r="F137" s="508">
        <v>88084</v>
      </c>
      <c r="G137" s="508">
        <v>141136</v>
      </c>
      <c r="H137" s="508">
        <f t="shared" si="2"/>
        <v>-53052</v>
      </c>
      <c r="I137" s="508">
        <v>217933</v>
      </c>
      <c r="O137" s="283"/>
      <c r="R137" s="283"/>
      <c r="S137" s="535"/>
    </row>
    <row r="138" spans="1:19" s="307" customFormat="1" ht="17.25" customHeight="1">
      <c r="A138" s="567">
        <v>70024</v>
      </c>
      <c r="B138" s="567">
        <v>4</v>
      </c>
      <c r="C138" s="567">
        <v>2</v>
      </c>
      <c r="D138" s="567">
        <v>6</v>
      </c>
      <c r="E138" s="213" t="s">
        <v>357</v>
      </c>
      <c r="F138" s="484">
        <v>0</v>
      </c>
      <c r="G138" s="484">
        <v>0</v>
      </c>
      <c r="H138" s="484">
        <f t="shared" si="2"/>
        <v>0</v>
      </c>
      <c r="I138" s="508">
        <v>456</v>
      </c>
      <c r="O138" s="283"/>
      <c r="R138" s="283"/>
      <c r="S138" s="535"/>
    </row>
    <row r="139" spans="1:19" s="307" customFormat="1" ht="17.25" customHeight="1">
      <c r="A139" s="567">
        <v>70025</v>
      </c>
      <c r="B139" s="567">
        <v>4</v>
      </c>
      <c r="C139" s="567">
        <v>2</v>
      </c>
      <c r="D139" s="567">
        <v>6</v>
      </c>
      <c r="E139" s="213" t="s">
        <v>612</v>
      </c>
      <c r="F139" s="508">
        <v>3699626</v>
      </c>
      <c r="G139" s="508">
        <v>2103957</v>
      </c>
      <c r="H139" s="508">
        <f t="shared" si="2"/>
        <v>1595669</v>
      </c>
      <c r="I139" s="508">
        <v>2248126</v>
      </c>
      <c r="O139" s="283"/>
      <c r="R139" s="283"/>
      <c r="S139" s="535"/>
    </row>
    <row r="140" spans="1:19" s="307" customFormat="1" ht="17.25" customHeight="1">
      <c r="A140" s="567">
        <v>70031</v>
      </c>
      <c r="B140" s="567">
        <v>4</v>
      </c>
      <c r="C140" s="567">
        <v>2</v>
      </c>
      <c r="D140" s="567">
        <v>6</v>
      </c>
      <c r="E140" s="213" t="s">
        <v>335</v>
      </c>
      <c r="F140" s="508">
        <v>10471932</v>
      </c>
      <c r="G140" s="508">
        <v>13529453</v>
      </c>
      <c r="H140" s="508">
        <f t="shared" si="2"/>
        <v>-3057521</v>
      </c>
      <c r="I140" s="508">
        <v>13897341</v>
      </c>
      <c r="O140" s="283"/>
      <c r="R140" s="283"/>
      <c r="S140" s="535"/>
    </row>
    <row r="141" spans="1:19" s="307" customFormat="1" ht="17.25" customHeight="1">
      <c r="A141" s="567">
        <v>70032</v>
      </c>
      <c r="B141" s="567">
        <v>4</v>
      </c>
      <c r="C141" s="567">
        <v>2</v>
      </c>
      <c r="D141" s="567">
        <v>6</v>
      </c>
      <c r="E141" s="213" t="s">
        <v>358</v>
      </c>
      <c r="F141" s="508">
        <v>358796</v>
      </c>
      <c r="G141" s="508">
        <v>363529</v>
      </c>
      <c r="H141" s="508">
        <f t="shared" si="2"/>
        <v>-4733</v>
      </c>
      <c r="I141" s="508">
        <v>422295</v>
      </c>
      <c r="O141" s="283"/>
      <c r="R141" s="283"/>
      <c r="S141" s="535"/>
    </row>
    <row r="142" spans="1:19" s="307" customFormat="1" ht="17.25" customHeight="1">
      <c r="A142" s="567">
        <v>70039</v>
      </c>
      <c r="B142" s="567">
        <v>4</v>
      </c>
      <c r="C142" s="567">
        <v>2</v>
      </c>
      <c r="D142" s="567">
        <v>6</v>
      </c>
      <c r="E142" s="213" t="s">
        <v>359</v>
      </c>
      <c r="F142" s="508">
        <v>262559</v>
      </c>
      <c r="G142" s="508">
        <v>326770</v>
      </c>
      <c r="H142" s="508">
        <f t="shared" si="2"/>
        <v>-64211</v>
      </c>
      <c r="I142" s="508">
        <v>293659</v>
      </c>
      <c r="O142" s="283"/>
      <c r="R142" s="283"/>
      <c r="S142" s="535"/>
    </row>
    <row r="143" spans="1:19" s="283" customFormat="1" ht="17.25" customHeight="1">
      <c r="A143" s="565"/>
      <c r="B143" s="565">
        <v>5</v>
      </c>
      <c r="C143" s="565">
        <v>2</v>
      </c>
      <c r="D143" s="565">
        <v>6</v>
      </c>
      <c r="E143" s="208" t="s">
        <v>360</v>
      </c>
      <c r="F143" s="566">
        <f>SUM(F144:F151)</f>
        <v>17015852</v>
      </c>
      <c r="G143" s="566">
        <f>SUM(G144:G151)</f>
        <v>19336216</v>
      </c>
      <c r="H143" s="566">
        <f>F143-G143</f>
        <v>-2320364</v>
      </c>
      <c r="I143" s="566">
        <f>SUM(I144:I151)</f>
        <v>19566472</v>
      </c>
      <c r="S143" s="535"/>
    </row>
    <row r="144" spans="1:19" s="307" customFormat="1" ht="17.25" customHeight="1">
      <c r="A144" s="567">
        <v>65011</v>
      </c>
      <c r="B144" s="567">
        <v>5</v>
      </c>
      <c r="C144" s="567">
        <v>2</v>
      </c>
      <c r="D144" s="567">
        <v>6</v>
      </c>
      <c r="E144" s="581" t="s">
        <v>662</v>
      </c>
      <c r="F144" s="508">
        <v>12896988</v>
      </c>
      <c r="G144" s="508">
        <v>16157551</v>
      </c>
      <c r="H144" s="508">
        <f t="shared" si="2"/>
        <v>-3260563</v>
      </c>
      <c r="I144" s="508">
        <v>15793034</v>
      </c>
      <c r="O144" s="283"/>
      <c r="R144" s="283"/>
      <c r="S144" s="535"/>
    </row>
    <row r="145" spans="1:19" s="307" customFormat="1" ht="17.25" customHeight="1">
      <c r="A145" s="567">
        <v>67029</v>
      </c>
      <c r="B145" s="567">
        <v>5</v>
      </c>
      <c r="C145" s="567">
        <v>2</v>
      </c>
      <c r="D145" s="567">
        <v>6</v>
      </c>
      <c r="E145" s="213" t="s">
        <v>663</v>
      </c>
      <c r="F145" s="508">
        <v>1815294</v>
      </c>
      <c r="G145" s="508">
        <v>591151</v>
      </c>
      <c r="H145" s="508">
        <f t="shared" si="2"/>
        <v>1224143</v>
      </c>
      <c r="I145" s="508">
        <v>1472047</v>
      </c>
      <c r="O145" s="283"/>
      <c r="R145" s="283"/>
      <c r="S145" s="535"/>
    </row>
    <row r="146" spans="1:19" s="307" customFormat="1" ht="17.25" customHeight="1">
      <c r="A146" s="567">
        <v>71011</v>
      </c>
      <c r="B146" s="567">
        <v>5</v>
      </c>
      <c r="C146" s="567">
        <v>2</v>
      </c>
      <c r="D146" s="567">
        <v>6</v>
      </c>
      <c r="E146" s="213" t="s">
        <v>361</v>
      </c>
      <c r="F146" s="508">
        <v>500</v>
      </c>
      <c r="G146" s="484">
        <v>0</v>
      </c>
      <c r="H146" s="508">
        <f t="shared" si="2"/>
        <v>500</v>
      </c>
      <c r="I146" s="508">
        <v>230</v>
      </c>
      <c r="O146" s="283"/>
      <c r="R146" s="283"/>
      <c r="S146" s="535"/>
    </row>
    <row r="147" spans="1:19" s="307" customFormat="1" ht="17.25" customHeight="1">
      <c r="A147" s="567">
        <v>71012</v>
      </c>
      <c r="B147" s="567">
        <v>5</v>
      </c>
      <c r="C147" s="567">
        <v>2</v>
      </c>
      <c r="D147" s="567">
        <v>6</v>
      </c>
      <c r="E147" s="213" t="s">
        <v>362</v>
      </c>
      <c r="F147" s="508">
        <v>783420</v>
      </c>
      <c r="G147" s="508">
        <v>484940</v>
      </c>
      <c r="H147" s="508">
        <f t="shared" si="2"/>
        <v>298480</v>
      </c>
      <c r="I147" s="508">
        <v>662415</v>
      </c>
      <c r="O147" s="283"/>
      <c r="R147" s="283"/>
      <c r="S147" s="535"/>
    </row>
    <row r="148" spans="1:19" s="307" customFormat="1" ht="17.25" customHeight="1">
      <c r="A148" s="567">
        <v>71021</v>
      </c>
      <c r="B148" s="567">
        <v>5</v>
      </c>
      <c r="C148" s="567">
        <v>2</v>
      </c>
      <c r="D148" s="567">
        <v>6</v>
      </c>
      <c r="E148" s="213" t="s">
        <v>363</v>
      </c>
      <c r="F148" s="508">
        <v>89150</v>
      </c>
      <c r="G148" s="508">
        <v>73187</v>
      </c>
      <c r="H148" s="508">
        <f t="shared" si="2"/>
        <v>15963</v>
      </c>
      <c r="I148" s="508">
        <v>61565</v>
      </c>
      <c r="O148" s="283"/>
      <c r="R148" s="283"/>
      <c r="S148" s="535"/>
    </row>
    <row r="149" spans="1:19" s="307" customFormat="1" ht="17.25" customHeight="1">
      <c r="A149" s="567">
        <v>71031</v>
      </c>
      <c r="B149" s="567">
        <v>5</v>
      </c>
      <c r="C149" s="567">
        <v>2</v>
      </c>
      <c r="D149" s="567">
        <v>6</v>
      </c>
      <c r="E149" s="213" t="s">
        <v>364</v>
      </c>
      <c r="F149" s="508">
        <v>545500</v>
      </c>
      <c r="G149" s="508">
        <v>542888</v>
      </c>
      <c r="H149" s="508">
        <f t="shared" si="2"/>
        <v>2612</v>
      </c>
      <c r="I149" s="508">
        <v>494820</v>
      </c>
      <c r="O149" s="283"/>
      <c r="R149" s="283"/>
      <c r="S149" s="535"/>
    </row>
    <row r="150" spans="1:19" s="307" customFormat="1" ht="17.25" customHeight="1">
      <c r="A150" s="567">
        <v>71032</v>
      </c>
      <c r="B150" s="567">
        <v>5</v>
      </c>
      <c r="C150" s="567">
        <v>2</v>
      </c>
      <c r="D150" s="567">
        <v>6</v>
      </c>
      <c r="E150" s="213" t="s">
        <v>365</v>
      </c>
      <c r="F150" s="508">
        <v>885000</v>
      </c>
      <c r="G150" s="508">
        <v>1130531</v>
      </c>
      <c r="H150" s="508">
        <f t="shared" si="2"/>
        <v>-245531</v>
      </c>
      <c r="I150" s="508">
        <v>1082361</v>
      </c>
      <c r="O150" s="283"/>
      <c r="R150" s="283"/>
      <c r="S150" s="535"/>
    </row>
    <row r="151" spans="1:19" s="307" customFormat="1" ht="17.25" customHeight="1">
      <c r="A151" s="567">
        <v>71051</v>
      </c>
      <c r="B151" s="567">
        <v>5</v>
      </c>
      <c r="C151" s="567">
        <v>2</v>
      </c>
      <c r="D151" s="567">
        <v>6</v>
      </c>
      <c r="E151" s="213" t="s">
        <v>1686</v>
      </c>
      <c r="F151" s="484">
        <v>0</v>
      </c>
      <c r="G151" s="508">
        <v>355968</v>
      </c>
      <c r="H151" s="508">
        <f t="shared" si="2"/>
        <v>-355968</v>
      </c>
      <c r="I151" s="484">
        <v>0</v>
      </c>
      <c r="O151" s="283"/>
      <c r="R151" s="283"/>
      <c r="S151" s="535"/>
    </row>
    <row r="152" spans="1:19" s="283" customFormat="1" ht="17.25" customHeight="1">
      <c r="A152" s="565"/>
      <c r="B152" s="565">
        <v>6</v>
      </c>
      <c r="C152" s="565">
        <v>2</v>
      </c>
      <c r="D152" s="565">
        <v>6</v>
      </c>
      <c r="E152" s="208" t="s">
        <v>1663</v>
      </c>
      <c r="F152" s="566">
        <f>SUM(F153:F160)</f>
        <v>10662990</v>
      </c>
      <c r="G152" s="566">
        <f>SUM(G153:G160)</f>
        <v>9133199</v>
      </c>
      <c r="H152" s="566">
        <f>F152-G152</f>
        <v>1529791</v>
      </c>
      <c r="I152" s="566">
        <f>SUM(I153:I160)</f>
        <v>12029747</v>
      </c>
      <c r="S152" s="535"/>
    </row>
    <row r="153" spans="1:19" s="283" customFormat="1" ht="20.100000000000001" hidden="1" customHeight="1">
      <c r="A153" s="567">
        <v>62021</v>
      </c>
      <c r="B153" s="567">
        <v>6</v>
      </c>
      <c r="C153" s="567">
        <v>2</v>
      </c>
      <c r="D153" s="567">
        <v>6</v>
      </c>
      <c r="E153" s="213" t="s">
        <v>340</v>
      </c>
      <c r="F153" s="211"/>
      <c r="G153" s="211"/>
      <c r="H153" s="211">
        <f t="shared" si="2"/>
        <v>0</v>
      </c>
      <c r="I153" s="211"/>
      <c r="S153" s="535"/>
    </row>
    <row r="154" spans="1:19" s="307" customFormat="1" ht="17.25" customHeight="1">
      <c r="A154" s="567">
        <v>72019</v>
      </c>
      <c r="B154" s="567">
        <v>6</v>
      </c>
      <c r="C154" s="567">
        <v>2</v>
      </c>
      <c r="D154" s="567">
        <v>6</v>
      </c>
      <c r="E154" s="213" t="s">
        <v>1483</v>
      </c>
      <c r="F154" s="508">
        <v>559618</v>
      </c>
      <c r="G154" s="508">
        <v>432992</v>
      </c>
      <c r="H154" s="508">
        <f t="shared" si="2"/>
        <v>126626</v>
      </c>
      <c r="I154" s="508">
        <v>682854</v>
      </c>
      <c r="O154" s="283"/>
      <c r="R154" s="283"/>
      <c r="S154" s="535"/>
    </row>
    <row r="155" spans="1:19" s="307" customFormat="1" ht="17.25" customHeight="1">
      <c r="A155" s="567">
        <v>72021</v>
      </c>
      <c r="B155" s="567">
        <v>6</v>
      </c>
      <c r="C155" s="567">
        <v>2</v>
      </c>
      <c r="D155" s="567">
        <v>6</v>
      </c>
      <c r="E155" s="213" t="s">
        <v>1664</v>
      </c>
      <c r="F155" s="508">
        <v>507801</v>
      </c>
      <c r="G155" s="508">
        <v>422623</v>
      </c>
      <c r="H155" s="508">
        <f t="shared" si="2"/>
        <v>85178</v>
      </c>
      <c r="I155" s="508">
        <v>560865</v>
      </c>
      <c r="O155" s="283"/>
      <c r="R155" s="283"/>
      <c r="S155" s="535"/>
    </row>
    <row r="156" spans="1:19" s="307" customFormat="1" ht="17.25" customHeight="1">
      <c r="A156" s="567">
        <v>72022</v>
      </c>
      <c r="B156" s="567">
        <v>6</v>
      </c>
      <c r="C156" s="567">
        <v>2</v>
      </c>
      <c r="D156" s="567">
        <v>6</v>
      </c>
      <c r="E156" s="213" t="s">
        <v>1665</v>
      </c>
      <c r="F156" s="508">
        <v>23880</v>
      </c>
      <c r="G156" s="508">
        <v>19826</v>
      </c>
      <c r="H156" s="508">
        <f t="shared" si="2"/>
        <v>4054</v>
      </c>
      <c r="I156" s="508">
        <v>55880</v>
      </c>
      <c r="O156" s="283"/>
      <c r="R156" s="283"/>
      <c r="S156" s="535"/>
    </row>
    <row r="157" spans="1:19" s="307" customFormat="1" ht="17.25" customHeight="1">
      <c r="A157" s="567">
        <v>72023</v>
      </c>
      <c r="B157" s="567">
        <v>6</v>
      </c>
      <c r="C157" s="567">
        <v>2</v>
      </c>
      <c r="D157" s="567">
        <v>6</v>
      </c>
      <c r="E157" s="213" t="s">
        <v>1666</v>
      </c>
      <c r="F157" s="508">
        <v>812000</v>
      </c>
      <c r="G157" s="508">
        <v>771812</v>
      </c>
      <c r="H157" s="508">
        <f t="shared" si="2"/>
        <v>40188</v>
      </c>
      <c r="I157" s="508">
        <v>856367</v>
      </c>
      <c r="O157" s="283"/>
      <c r="R157" s="283"/>
      <c r="S157" s="535"/>
    </row>
    <row r="158" spans="1:19" s="307" customFormat="1" ht="17.25" customHeight="1">
      <c r="A158" s="567">
        <v>72024</v>
      </c>
      <c r="B158" s="567">
        <v>6</v>
      </c>
      <c r="C158" s="567">
        <v>2</v>
      </c>
      <c r="D158" s="567">
        <v>6</v>
      </c>
      <c r="E158" s="213" t="s">
        <v>1667</v>
      </c>
      <c r="F158" s="508">
        <v>6417266</v>
      </c>
      <c r="G158" s="508">
        <v>5793437</v>
      </c>
      <c r="H158" s="508">
        <f t="shared" si="2"/>
        <v>623829</v>
      </c>
      <c r="I158" s="508">
        <v>7211399</v>
      </c>
      <c r="O158" s="283"/>
      <c r="R158" s="283"/>
      <c r="S158" s="535"/>
    </row>
    <row r="159" spans="1:19" s="307" customFormat="1" ht="17.25" customHeight="1">
      <c r="A159" s="567">
        <v>72025</v>
      </c>
      <c r="B159" s="567">
        <v>6</v>
      </c>
      <c r="C159" s="567">
        <v>2</v>
      </c>
      <c r="D159" s="567">
        <v>6</v>
      </c>
      <c r="E159" s="213" t="s">
        <v>1668</v>
      </c>
      <c r="F159" s="508">
        <v>400000</v>
      </c>
      <c r="G159" s="508">
        <v>336999</v>
      </c>
      <c r="H159" s="508">
        <f t="shared" si="2"/>
        <v>63001</v>
      </c>
      <c r="I159" s="508">
        <v>410269</v>
      </c>
      <c r="O159" s="283"/>
      <c r="R159" s="283"/>
      <c r="S159" s="535"/>
    </row>
    <row r="160" spans="1:19" s="307" customFormat="1" ht="17.25" customHeight="1">
      <c r="A160" s="567">
        <v>72031</v>
      </c>
      <c r="B160" s="567">
        <v>6</v>
      </c>
      <c r="C160" s="567">
        <v>2</v>
      </c>
      <c r="D160" s="567">
        <v>6</v>
      </c>
      <c r="E160" s="213" t="s">
        <v>368</v>
      </c>
      <c r="F160" s="508">
        <v>1942425</v>
      </c>
      <c r="G160" s="508">
        <v>1355510</v>
      </c>
      <c r="H160" s="508">
        <f t="shared" si="2"/>
        <v>586915</v>
      </c>
      <c r="I160" s="508">
        <v>2252113</v>
      </c>
      <c r="O160" s="283"/>
      <c r="R160" s="283"/>
      <c r="S160" s="535"/>
    </row>
    <row r="161" spans="1:19" s="283" customFormat="1" ht="17.25" customHeight="1">
      <c r="A161" s="565"/>
      <c r="B161" s="565">
        <v>7</v>
      </c>
      <c r="C161" s="565">
        <v>2</v>
      </c>
      <c r="D161" s="565">
        <v>6</v>
      </c>
      <c r="E161" s="208" t="s">
        <v>369</v>
      </c>
      <c r="F161" s="566">
        <f>SUM(F162:F172)</f>
        <v>84870804</v>
      </c>
      <c r="G161" s="566">
        <f>SUM(G162:G172)</f>
        <v>91260572</v>
      </c>
      <c r="H161" s="566">
        <f>F161-G161</f>
        <v>-6389768</v>
      </c>
      <c r="I161" s="566">
        <f>SUM(I162:I172)</f>
        <v>109543954</v>
      </c>
      <c r="S161" s="535"/>
    </row>
    <row r="162" spans="1:19" s="307" customFormat="1" ht="17.25" customHeight="1">
      <c r="A162" s="567">
        <v>65031</v>
      </c>
      <c r="B162" s="567">
        <v>7</v>
      </c>
      <c r="C162" s="567">
        <v>2</v>
      </c>
      <c r="D162" s="567">
        <v>6</v>
      </c>
      <c r="E162" s="213" t="s">
        <v>370</v>
      </c>
      <c r="F162" s="508">
        <v>4943637</v>
      </c>
      <c r="G162" s="508">
        <v>5571754</v>
      </c>
      <c r="H162" s="508">
        <f t="shared" si="2"/>
        <v>-628117</v>
      </c>
      <c r="I162" s="508">
        <v>5320637</v>
      </c>
      <c r="O162" s="283"/>
      <c r="R162" s="283"/>
      <c r="S162" s="535"/>
    </row>
    <row r="163" spans="1:19" s="307" customFormat="1" ht="17.25" customHeight="1">
      <c r="A163" s="567">
        <v>68011</v>
      </c>
      <c r="B163" s="567">
        <v>7</v>
      </c>
      <c r="C163" s="567">
        <v>2</v>
      </c>
      <c r="D163" s="567">
        <v>6</v>
      </c>
      <c r="E163" s="213" t="s">
        <v>664</v>
      </c>
      <c r="F163" s="508">
        <v>6269741</v>
      </c>
      <c r="G163" s="508">
        <v>8742976</v>
      </c>
      <c r="H163" s="508">
        <f t="shared" si="2"/>
        <v>-2473235</v>
      </c>
      <c r="I163" s="508">
        <v>8927723</v>
      </c>
      <c r="O163" s="283"/>
      <c r="R163" s="283"/>
      <c r="S163" s="535"/>
    </row>
    <row r="164" spans="1:19" s="307" customFormat="1" ht="17.25" customHeight="1">
      <c r="A164" s="567">
        <v>68012</v>
      </c>
      <c r="B164" s="567">
        <v>7</v>
      </c>
      <c r="C164" s="567">
        <v>2</v>
      </c>
      <c r="D164" s="567">
        <v>6</v>
      </c>
      <c r="E164" s="213" t="s">
        <v>613</v>
      </c>
      <c r="F164" s="508">
        <v>11020</v>
      </c>
      <c r="G164" s="508">
        <v>47133</v>
      </c>
      <c r="H164" s="508">
        <f t="shared" si="2"/>
        <v>-36113</v>
      </c>
      <c r="I164" s="508">
        <v>14997</v>
      </c>
      <c r="O164" s="283"/>
      <c r="R164" s="283"/>
      <c r="S164" s="535"/>
    </row>
    <row r="165" spans="1:19" s="307" customFormat="1" ht="17.25" customHeight="1">
      <c r="A165" s="567">
        <v>68013</v>
      </c>
      <c r="B165" s="567">
        <v>7</v>
      </c>
      <c r="C165" s="567">
        <v>2</v>
      </c>
      <c r="D165" s="567">
        <v>6</v>
      </c>
      <c r="E165" s="213" t="s">
        <v>1487</v>
      </c>
      <c r="F165" s="508">
        <v>25000</v>
      </c>
      <c r="G165" s="508">
        <v>44590</v>
      </c>
      <c r="H165" s="508">
        <f t="shared" si="2"/>
        <v>-19590</v>
      </c>
      <c r="I165" s="484">
        <v>0</v>
      </c>
      <c r="O165" s="283"/>
      <c r="R165" s="283"/>
      <c r="S165" s="535"/>
    </row>
    <row r="166" spans="1:19" s="307" customFormat="1" ht="17.25" customHeight="1">
      <c r="A166" s="567">
        <v>68031</v>
      </c>
      <c r="B166" s="567">
        <v>7</v>
      </c>
      <c r="C166" s="567">
        <v>2</v>
      </c>
      <c r="D166" s="567">
        <v>6</v>
      </c>
      <c r="E166" s="213" t="s">
        <v>371</v>
      </c>
      <c r="F166" s="508">
        <v>2477795</v>
      </c>
      <c r="G166" s="508">
        <v>2614458</v>
      </c>
      <c r="H166" s="508">
        <f t="shared" si="2"/>
        <v>-136663</v>
      </c>
      <c r="I166" s="508">
        <v>2928398</v>
      </c>
      <c r="O166" s="283"/>
      <c r="R166" s="283"/>
      <c r="S166" s="535"/>
    </row>
    <row r="167" spans="1:19" s="307" customFormat="1" ht="17.25" customHeight="1">
      <c r="A167" s="567">
        <v>73059</v>
      </c>
      <c r="B167" s="567">
        <v>7</v>
      </c>
      <c r="C167" s="567">
        <v>2</v>
      </c>
      <c r="D167" s="567">
        <v>6</v>
      </c>
      <c r="E167" s="213" t="s">
        <v>372</v>
      </c>
      <c r="F167" s="508">
        <v>8866458</v>
      </c>
      <c r="G167" s="508">
        <v>8968750</v>
      </c>
      <c r="H167" s="508">
        <f t="shared" si="2"/>
        <v>-102292</v>
      </c>
      <c r="I167" s="508">
        <v>8346622</v>
      </c>
      <c r="O167" s="283"/>
      <c r="R167" s="283"/>
      <c r="S167" s="535"/>
    </row>
    <row r="168" spans="1:19" s="307" customFormat="1" ht="17.25" customHeight="1">
      <c r="A168" s="567">
        <v>81991</v>
      </c>
      <c r="B168" s="567">
        <v>7</v>
      </c>
      <c r="C168" s="567">
        <v>2</v>
      </c>
      <c r="D168" s="567">
        <v>6</v>
      </c>
      <c r="E168" s="213" t="s">
        <v>373</v>
      </c>
      <c r="F168" s="508">
        <v>13516931</v>
      </c>
      <c r="G168" s="508">
        <v>13696744</v>
      </c>
      <c r="H168" s="508">
        <f t="shared" si="2"/>
        <v>-179813</v>
      </c>
      <c r="I168" s="508">
        <v>13090354</v>
      </c>
      <c r="O168" s="283"/>
      <c r="R168" s="283"/>
      <c r="S168" s="535"/>
    </row>
    <row r="169" spans="1:19" s="307" customFormat="1" ht="17.25" customHeight="1">
      <c r="A169" s="567">
        <v>81992</v>
      </c>
      <c r="B169" s="567">
        <v>7</v>
      </c>
      <c r="C169" s="567">
        <v>2</v>
      </c>
      <c r="D169" s="567">
        <v>6</v>
      </c>
      <c r="E169" s="213" t="s">
        <v>374</v>
      </c>
      <c r="F169" s="508">
        <v>24357534</v>
      </c>
      <c r="G169" s="508">
        <v>25528369</v>
      </c>
      <c r="H169" s="508">
        <f t="shared" si="2"/>
        <v>-1170835</v>
      </c>
      <c r="I169" s="508">
        <v>40103588</v>
      </c>
      <c r="O169" s="283"/>
      <c r="R169" s="283"/>
      <c r="S169" s="535"/>
    </row>
    <row r="170" spans="1:19" s="307" customFormat="1" ht="17.25" customHeight="1">
      <c r="A170" s="567">
        <v>81997</v>
      </c>
      <c r="B170" s="567">
        <v>7</v>
      </c>
      <c r="C170" s="567">
        <v>2</v>
      </c>
      <c r="D170" s="567">
        <v>6</v>
      </c>
      <c r="E170" s="213" t="s">
        <v>375</v>
      </c>
      <c r="F170" s="508">
        <v>1084182</v>
      </c>
      <c r="G170" s="508">
        <v>6983611</v>
      </c>
      <c r="H170" s="508">
        <f t="shared" si="2"/>
        <v>-5899429</v>
      </c>
      <c r="I170" s="484">
        <v>0</v>
      </c>
      <c r="O170" s="283"/>
      <c r="R170" s="283"/>
      <c r="S170" s="535"/>
    </row>
    <row r="171" spans="1:19" s="307" customFormat="1" ht="17.25" customHeight="1">
      <c r="A171" s="567">
        <v>99991</v>
      </c>
      <c r="B171" s="567">
        <v>7</v>
      </c>
      <c r="C171" s="567">
        <v>2</v>
      </c>
      <c r="D171" s="567">
        <v>6</v>
      </c>
      <c r="E171" s="580" t="s">
        <v>1694</v>
      </c>
      <c r="F171" s="508">
        <v>7193506</v>
      </c>
      <c r="G171" s="508">
        <v>3251952</v>
      </c>
      <c r="H171" s="508">
        <f t="shared" si="2"/>
        <v>3941554</v>
      </c>
      <c r="I171" s="508">
        <v>8973770</v>
      </c>
      <c r="O171" s="283"/>
      <c r="R171" s="283"/>
      <c r="S171" s="535"/>
    </row>
    <row r="172" spans="1:19" s="307" customFormat="1" ht="17.25" customHeight="1">
      <c r="A172" s="567">
        <v>99993</v>
      </c>
      <c r="B172" s="567">
        <v>7</v>
      </c>
      <c r="C172" s="567">
        <v>2</v>
      </c>
      <c r="D172" s="567">
        <v>6</v>
      </c>
      <c r="E172" s="213" t="s">
        <v>1490</v>
      </c>
      <c r="F172" s="508">
        <v>16125000</v>
      </c>
      <c r="G172" s="508">
        <v>15810235</v>
      </c>
      <c r="H172" s="508">
        <f t="shared" ref="H172:H205" si="3">F172-G172</f>
        <v>314765</v>
      </c>
      <c r="I172" s="508">
        <v>21837865</v>
      </c>
      <c r="O172" s="283"/>
      <c r="R172" s="283"/>
      <c r="S172" s="535"/>
    </row>
    <row r="173" spans="1:19" s="283" customFormat="1" ht="17.25" hidden="1" customHeight="1">
      <c r="A173" s="565"/>
      <c r="B173" s="565">
        <v>9</v>
      </c>
      <c r="C173" s="565">
        <v>2</v>
      </c>
      <c r="D173" s="565">
        <v>6</v>
      </c>
      <c r="E173" s="208" t="s">
        <v>376</v>
      </c>
      <c r="F173" s="566">
        <f>SUM(F174:F174)</f>
        <v>0</v>
      </c>
      <c r="G173" s="566">
        <f>SUM(G174:G174)</f>
        <v>0</v>
      </c>
      <c r="H173" s="566">
        <f t="shared" si="3"/>
        <v>0</v>
      </c>
      <c r="I173" s="566">
        <f>SUM(I174:I174)</f>
        <v>0</v>
      </c>
      <c r="S173" s="535"/>
    </row>
    <row r="174" spans="1:19" s="307" customFormat="1" ht="17.25" hidden="1" customHeight="1">
      <c r="A174" s="567">
        <v>99991</v>
      </c>
      <c r="B174" s="567">
        <v>9</v>
      </c>
      <c r="C174" s="567">
        <v>2</v>
      </c>
      <c r="D174" s="567">
        <v>6</v>
      </c>
      <c r="E174" s="213" t="s">
        <v>375</v>
      </c>
      <c r="F174" s="484">
        <v>0</v>
      </c>
      <c r="G174" s="484">
        <v>0</v>
      </c>
      <c r="H174" s="508">
        <f t="shared" si="3"/>
        <v>0</v>
      </c>
      <c r="I174" s="484">
        <v>0</v>
      </c>
      <c r="O174" s="283"/>
      <c r="R174" s="283"/>
      <c r="S174" s="535"/>
    </row>
    <row r="175" spans="1:19" s="283" customFormat="1" ht="17.25" customHeight="1">
      <c r="A175" s="565"/>
      <c r="B175" s="565"/>
      <c r="C175" s="565">
        <v>3</v>
      </c>
      <c r="D175" s="565">
        <v>6</v>
      </c>
      <c r="E175" s="208" t="s">
        <v>1641</v>
      </c>
      <c r="F175" s="566">
        <f>F176+F181+F189+F206+F213+F222+F229+F226</f>
        <v>123847306</v>
      </c>
      <c r="G175" s="566">
        <f>G176+G181+G189+G206+G213+G222+G229+G226</f>
        <v>133774676</v>
      </c>
      <c r="H175" s="566">
        <f>F175-G175</f>
        <v>-9927370</v>
      </c>
      <c r="I175" s="566">
        <f>I176+I181+I189+I206+I213+I222+I229+I226</f>
        <v>131180581</v>
      </c>
      <c r="S175" s="535"/>
    </row>
    <row r="176" spans="1:19" s="283" customFormat="1" ht="17.25" customHeight="1">
      <c r="A176" s="565"/>
      <c r="B176" s="565">
        <v>1</v>
      </c>
      <c r="C176" s="565">
        <v>3</v>
      </c>
      <c r="D176" s="565">
        <v>6</v>
      </c>
      <c r="E176" s="208" t="s">
        <v>377</v>
      </c>
      <c r="F176" s="566">
        <f>SUM(F177:F180)</f>
        <v>591490</v>
      </c>
      <c r="G176" s="566">
        <f>SUM(G177:G180)</f>
        <v>577151</v>
      </c>
      <c r="H176" s="566">
        <f>F176-G176</f>
        <v>14339</v>
      </c>
      <c r="I176" s="566">
        <f>SUM(I177:I180)</f>
        <v>582277</v>
      </c>
      <c r="S176" s="535"/>
    </row>
    <row r="177" spans="1:19" s="307" customFormat="1" ht="17.25" customHeight="1">
      <c r="A177" s="567">
        <v>75011</v>
      </c>
      <c r="B177" s="567">
        <v>1</v>
      </c>
      <c r="C177" s="567">
        <v>3</v>
      </c>
      <c r="D177" s="567">
        <v>6</v>
      </c>
      <c r="E177" s="213" t="s">
        <v>1590</v>
      </c>
      <c r="F177" s="508">
        <v>482700</v>
      </c>
      <c r="G177" s="508">
        <v>397260</v>
      </c>
      <c r="H177" s="508">
        <f t="shared" si="3"/>
        <v>85440</v>
      </c>
      <c r="I177" s="508">
        <v>393804</v>
      </c>
      <c r="O177" s="283"/>
      <c r="R177" s="283"/>
      <c r="S177" s="535"/>
    </row>
    <row r="178" spans="1:19" s="307" customFormat="1" ht="20.100000000000001" hidden="1" customHeight="1">
      <c r="A178" s="567">
        <v>75012</v>
      </c>
      <c r="B178" s="567">
        <v>1</v>
      </c>
      <c r="C178" s="567">
        <v>3</v>
      </c>
      <c r="D178" s="567">
        <v>6</v>
      </c>
      <c r="E178" s="213" t="s">
        <v>378</v>
      </c>
      <c r="F178" s="508"/>
      <c r="G178" s="508"/>
      <c r="H178" s="508">
        <f t="shared" si="3"/>
        <v>0</v>
      </c>
      <c r="I178" s="508"/>
      <c r="O178" s="283"/>
      <c r="R178" s="283"/>
      <c r="S178" s="535"/>
    </row>
    <row r="179" spans="1:19" s="307" customFormat="1" ht="20.100000000000001" hidden="1" customHeight="1">
      <c r="A179" s="567">
        <v>75013</v>
      </c>
      <c r="B179" s="567">
        <v>1</v>
      </c>
      <c r="C179" s="567">
        <v>3</v>
      </c>
      <c r="D179" s="567">
        <v>6</v>
      </c>
      <c r="E179" s="213" t="s">
        <v>379</v>
      </c>
      <c r="F179" s="508"/>
      <c r="G179" s="508"/>
      <c r="H179" s="508">
        <f t="shared" si="3"/>
        <v>0</v>
      </c>
      <c r="I179" s="508"/>
      <c r="O179" s="283"/>
      <c r="R179" s="283"/>
      <c r="S179" s="535"/>
    </row>
    <row r="180" spans="1:19" s="307" customFormat="1" ht="17.25" customHeight="1">
      <c r="A180" s="567">
        <v>75019</v>
      </c>
      <c r="B180" s="567">
        <v>1</v>
      </c>
      <c r="C180" s="567">
        <v>3</v>
      </c>
      <c r="D180" s="567">
        <v>6</v>
      </c>
      <c r="E180" s="213" t="s">
        <v>530</v>
      </c>
      <c r="F180" s="508">
        <v>108790</v>
      </c>
      <c r="G180" s="508">
        <v>179891</v>
      </c>
      <c r="H180" s="508">
        <f t="shared" si="3"/>
        <v>-71101</v>
      </c>
      <c r="I180" s="508">
        <v>188473</v>
      </c>
      <c r="O180" s="283"/>
      <c r="R180" s="283"/>
      <c r="S180" s="535"/>
    </row>
    <row r="181" spans="1:19" s="283" customFormat="1" ht="17.25" customHeight="1">
      <c r="A181" s="565"/>
      <c r="B181" s="565">
        <v>2</v>
      </c>
      <c r="C181" s="565">
        <v>3</v>
      </c>
      <c r="D181" s="565">
        <v>6</v>
      </c>
      <c r="E181" s="208" t="s">
        <v>380</v>
      </c>
      <c r="F181" s="566">
        <f>SUM(F182:F188)</f>
        <v>8370185</v>
      </c>
      <c r="G181" s="566">
        <f>SUM(G182:G188)</f>
        <v>8363615</v>
      </c>
      <c r="H181" s="566">
        <f>F181-G181</f>
        <v>6570</v>
      </c>
      <c r="I181" s="566">
        <f>SUM(I182:I188)</f>
        <v>7561897</v>
      </c>
      <c r="S181" s="535"/>
    </row>
    <row r="182" spans="1:19" s="307" customFormat="1" ht="17.25" customHeight="1">
      <c r="A182" s="567">
        <v>75021</v>
      </c>
      <c r="B182" s="567">
        <v>2</v>
      </c>
      <c r="C182" s="567">
        <v>3</v>
      </c>
      <c r="D182" s="567">
        <v>6</v>
      </c>
      <c r="E182" s="213" t="s">
        <v>666</v>
      </c>
      <c r="F182" s="508">
        <v>115000</v>
      </c>
      <c r="G182" s="508">
        <v>292542</v>
      </c>
      <c r="H182" s="508">
        <f t="shared" si="3"/>
        <v>-177542</v>
      </c>
      <c r="I182" s="508">
        <v>107699</v>
      </c>
      <c r="O182" s="283"/>
      <c r="R182" s="283"/>
      <c r="S182" s="535"/>
    </row>
    <row r="183" spans="1:19" s="307" customFormat="1" ht="17.25" customHeight="1">
      <c r="A183" s="567">
        <v>75022</v>
      </c>
      <c r="B183" s="567">
        <v>2</v>
      </c>
      <c r="C183" s="567">
        <v>3</v>
      </c>
      <c r="D183" s="567">
        <v>6</v>
      </c>
      <c r="E183" s="581" t="s">
        <v>667</v>
      </c>
      <c r="F183" s="508">
        <v>3146099</v>
      </c>
      <c r="G183" s="508">
        <v>4626274</v>
      </c>
      <c r="H183" s="508">
        <f>F183-G183</f>
        <v>-1480175</v>
      </c>
      <c r="I183" s="508">
        <v>2911862</v>
      </c>
      <c r="O183" s="283"/>
      <c r="R183" s="283"/>
      <c r="S183" s="535"/>
    </row>
    <row r="184" spans="1:19" s="307" customFormat="1" ht="17.25" customHeight="1">
      <c r="A184" s="567">
        <v>75023</v>
      </c>
      <c r="B184" s="567">
        <v>2</v>
      </c>
      <c r="C184" s="567">
        <v>3</v>
      </c>
      <c r="D184" s="567">
        <v>6</v>
      </c>
      <c r="E184" s="213" t="s">
        <v>381</v>
      </c>
      <c r="F184" s="508">
        <v>82700</v>
      </c>
      <c r="G184" s="508">
        <v>46452</v>
      </c>
      <c r="H184" s="508">
        <f>F184-G184</f>
        <v>36248</v>
      </c>
      <c r="I184" s="508">
        <v>76725</v>
      </c>
      <c r="O184" s="283"/>
      <c r="R184" s="283"/>
      <c r="S184" s="535"/>
    </row>
    <row r="185" spans="1:19" s="307" customFormat="1" ht="17.25" customHeight="1">
      <c r="A185" s="567">
        <v>75024</v>
      </c>
      <c r="B185" s="567">
        <v>2</v>
      </c>
      <c r="C185" s="567">
        <v>3</v>
      </c>
      <c r="D185" s="567">
        <v>6</v>
      </c>
      <c r="E185" s="213" t="s">
        <v>382</v>
      </c>
      <c r="F185" s="508">
        <v>4450000</v>
      </c>
      <c r="G185" s="508">
        <v>842517</v>
      </c>
      <c r="H185" s="508">
        <f t="shared" si="3"/>
        <v>3607483</v>
      </c>
      <c r="I185" s="508">
        <v>1576187</v>
      </c>
      <c r="O185" s="283"/>
      <c r="R185" s="283"/>
      <c r="S185" s="535"/>
    </row>
    <row r="186" spans="1:19" s="307" customFormat="1" ht="17.25" customHeight="1">
      <c r="A186" s="567">
        <v>75025</v>
      </c>
      <c r="B186" s="567">
        <v>2</v>
      </c>
      <c r="C186" s="567">
        <v>3</v>
      </c>
      <c r="D186" s="567">
        <v>6</v>
      </c>
      <c r="E186" s="213" t="s">
        <v>668</v>
      </c>
      <c r="F186" s="508">
        <v>425000</v>
      </c>
      <c r="G186" s="508">
        <v>669907</v>
      </c>
      <c r="H186" s="508">
        <f t="shared" si="3"/>
        <v>-244907</v>
      </c>
      <c r="I186" s="508">
        <v>346680</v>
      </c>
      <c r="O186" s="283"/>
      <c r="R186" s="283"/>
      <c r="S186" s="535"/>
    </row>
    <row r="187" spans="1:19" s="307" customFormat="1" ht="17.25" customHeight="1">
      <c r="A187" s="567">
        <v>75026</v>
      </c>
      <c r="B187" s="567">
        <v>2</v>
      </c>
      <c r="C187" s="567">
        <v>3</v>
      </c>
      <c r="D187" s="567">
        <v>6</v>
      </c>
      <c r="E187" s="213" t="s">
        <v>382</v>
      </c>
      <c r="F187" s="484">
        <v>0</v>
      </c>
      <c r="G187" s="508">
        <v>1747562</v>
      </c>
      <c r="H187" s="508">
        <f t="shared" si="3"/>
        <v>-1747562</v>
      </c>
      <c r="I187" s="508">
        <v>2352730</v>
      </c>
      <c r="O187" s="283"/>
      <c r="R187" s="283"/>
      <c r="S187" s="535"/>
    </row>
    <row r="188" spans="1:19" s="307" customFormat="1" ht="17.25" customHeight="1">
      <c r="A188" s="567">
        <v>75029</v>
      </c>
      <c r="B188" s="567">
        <v>2</v>
      </c>
      <c r="C188" s="567">
        <v>3</v>
      </c>
      <c r="D188" s="567">
        <v>6</v>
      </c>
      <c r="E188" s="213" t="s">
        <v>383</v>
      </c>
      <c r="F188" s="508">
        <v>151386</v>
      </c>
      <c r="G188" s="508">
        <v>138361</v>
      </c>
      <c r="H188" s="508">
        <f t="shared" si="3"/>
        <v>13025</v>
      </c>
      <c r="I188" s="508">
        <v>190014</v>
      </c>
      <c r="O188" s="283"/>
      <c r="R188" s="283"/>
      <c r="S188" s="535"/>
    </row>
    <row r="189" spans="1:19" s="283" customFormat="1" ht="17.25" customHeight="1">
      <c r="A189" s="565"/>
      <c r="B189" s="565">
        <v>3</v>
      </c>
      <c r="C189" s="565">
        <v>3</v>
      </c>
      <c r="D189" s="565">
        <v>6</v>
      </c>
      <c r="E189" s="208" t="s">
        <v>384</v>
      </c>
      <c r="F189" s="566">
        <f>SUM(F190:F205)</f>
        <v>14743565</v>
      </c>
      <c r="G189" s="566">
        <f>SUM(G190:G205)</f>
        <v>17887994</v>
      </c>
      <c r="H189" s="566">
        <f>F189-G189</f>
        <v>-3144429</v>
      </c>
      <c r="I189" s="566">
        <f>SUM(I190:I205)</f>
        <v>20711216</v>
      </c>
      <c r="S189" s="535"/>
    </row>
    <row r="190" spans="1:19" s="307" customFormat="1" ht="20.100000000000001" hidden="1" customHeight="1">
      <c r="A190" s="567">
        <v>69012</v>
      </c>
      <c r="B190" s="567">
        <v>3</v>
      </c>
      <c r="C190" s="567">
        <v>3</v>
      </c>
      <c r="D190" s="567">
        <v>6</v>
      </c>
      <c r="E190" s="213" t="s">
        <v>385</v>
      </c>
      <c r="F190" s="508"/>
      <c r="G190" s="508"/>
      <c r="H190" s="508">
        <f t="shared" si="3"/>
        <v>0</v>
      </c>
      <c r="I190" s="508"/>
      <c r="O190" s="283"/>
      <c r="R190" s="283"/>
      <c r="S190" s="535"/>
    </row>
    <row r="191" spans="1:19" s="307" customFormat="1" ht="18.75" hidden="1" customHeight="1">
      <c r="A191" s="567">
        <v>69022</v>
      </c>
      <c r="B191" s="567">
        <v>3</v>
      </c>
      <c r="C191" s="567">
        <v>3</v>
      </c>
      <c r="D191" s="567">
        <v>6</v>
      </c>
      <c r="E191" s="213" t="s">
        <v>386</v>
      </c>
      <c r="F191" s="508"/>
      <c r="G191" s="508"/>
      <c r="H191" s="508">
        <f t="shared" si="3"/>
        <v>0</v>
      </c>
      <c r="I191" s="508"/>
      <c r="O191" s="283"/>
      <c r="R191" s="283"/>
      <c r="S191" s="535"/>
    </row>
    <row r="192" spans="1:19" s="307" customFormat="1" ht="18.75" hidden="1" customHeight="1">
      <c r="A192" s="567">
        <v>69023</v>
      </c>
      <c r="B192" s="567">
        <v>3</v>
      </c>
      <c r="C192" s="567">
        <v>3</v>
      </c>
      <c r="D192" s="567">
        <v>6</v>
      </c>
      <c r="E192" s="213" t="s">
        <v>387</v>
      </c>
      <c r="F192" s="508"/>
      <c r="G192" s="508"/>
      <c r="H192" s="508">
        <f t="shared" si="3"/>
        <v>0</v>
      </c>
      <c r="I192" s="508"/>
      <c r="O192" s="283"/>
      <c r="R192" s="283"/>
      <c r="S192" s="535"/>
    </row>
    <row r="193" spans="1:19" s="307" customFormat="1" ht="17.25" customHeight="1">
      <c r="A193" s="567">
        <v>75032</v>
      </c>
      <c r="B193" s="567">
        <v>3</v>
      </c>
      <c r="C193" s="567">
        <v>3</v>
      </c>
      <c r="D193" s="567">
        <v>6</v>
      </c>
      <c r="E193" s="213" t="s">
        <v>531</v>
      </c>
      <c r="F193" s="508">
        <v>2213298</v>
      </c>
      <c r="G193" s="508">
        <v>2304819</v>
      </c>
      <c r="H193" s="508">
        <f t="shared" si="3"/>
        <v>-91521</v>
      </c>
      <c r="I193" s="508">
        <v>2282540</v>
      </c>
      <c r="O193" s="283"/>
      <c r="R193" s="283"/>
      <c r="S193" s="535"/>
    </row>
    <row r="194" spans="1:19" s="307" customFormat="1" ht="17.25" customHeight="1">
      <c r="A194" s="567">
        <v>75035</v>
      </c>
      <c r="B194" s="567">
        <v>3</v>
      </c>
      <c r="C194" s="567">
        <v>3</v>
      </c>
      <c r="D194" s="567">
        <v>6</v>
      </c>
      <c r="E194" s="213" t="s">
        <v>669</v>
      </c>
      <c r="F194" s="508">
        <v>1264500</v>
      </c>
      <c r="G194" s="508">
        <v>1793078</v>
      </c>
      <c r="H194" s="508">
        <f t="shared" si="3"/>
        <v>-528578</v>
      </c>
      <c r="I194" s="508">
        <v>1666543</v>
      </c>
      <c r="O194" s="283"/>
      <c r="R194" s="283"/>
      <c r="S194" s="535"/>
    </row>
    <row r="195" spans="1:19" s="307" customFormat="1" ht="17.25" customHeight="1">
      <c r="A195" s="567">
        <v>75041</v>
      </c>
      <c r="B195" s="567">
        <v>3</v>
      </c>
      <c r="C195" s="567">
        <v>3</v>
      </c>
      <c r="D195" s="567">
        <v>6</v>
      </c>
      <c r="E195" s="213" t="s">
        <v>388</v>
      </c>
      <c r="F195" s="508">
        <v>1134871</v>
      </c>
      <c r="G195" s="508">
        <v>918101</v>
      </c>
      <c r="H195" s="508">
        <f t="shared" si="3"/>
        <v>216770</v>
      </c>
      <c r="I195" s="508">
        <v>1216556</v>
      </c>
      <c r="O195" s="283"/>
      <c r="R195" s="283"/>
      <c r="S195" s="535"/>
    </row>
    <row r="196" spans="1:19" s="307" customFormat="1" ht="17.25" customHeight="1">
      <c r="A196" s="567">
        <v>75042</v>
      </c>
      <c r="B196" s="567">
        <v>3</v>
      </c>
      <c r="C196" s="567">
        <v>3</v>
      </c>
      <c r="D196" s="567">
        <v>6</v>
      </c>
      <c r="E196" s="213" t="s">
        <v>537</v>
      </c>
      <c r="F196" s="508">
        <v>50000</v>
      </c>
      <c r="G196" s="508">
        <v>24175</v>
      </c>
      <c r="H196" s="508">
        <f t="shared" si="3"/>
        <v>25825</v>
      </c>
      <c r="I196" s="508">
        <v>19413</v>
      </c>
      <c r="O196" s="283"/>
      <c r="R196" s="283"/>
      <c r="S196" s="535"/>
    </row>
    <row r="197" spans="1:19" s="307" customFormat="1" ht="17.25" customHeight="1">
      <c r="A197" s="567">
        <v>75051</v>
      </c>
      <c r="B197" s="567">
        <v>3</v>
      </c>
      <c r="C197" s="567">
        <v>3</v>
      </c>
      <c r="D197" s="567">
        <v>6</v>
      </c>
      <c r="E197" s="213" t="s">
        <v>389</v>
      </c>
      <c r="F197" s="508">
        <v>1609067</v>
      </c>
      <c r="G197" s="508">
        <v>2207540</v>
      </c>
      <c r="H197" s="508">
        <f t="shared" si="3"/>
        <v>-598473</v>
      </c>
      <c r="I197" s="508">
        <v>2254388</v>
      </c>
      <c r="O197" s="283"/>
      <c r="R197" s="283"/>
      <c r="S197" s="535"/>
    </row>
    <row r="198" spans="1:19" s="307" customFormat="1" ht="17.25" customHeight="1">
      <c r="A198" s="567">
        <v>75991</v>
      </c>
      <c r="B198" s="567">
        <v>3</v>
      </c>
      <c r="C198" s="567">
        <v>3</v>
      </c>
      <c r="D198" s="567">
        <v>6</v>
      </c>
      <c r="E198" s="213" t="s">
        <v>1494</v>
      </c>
      <c r="F198" s="508">
        <v>800520</v>
      </c>
      <c r="G198" s="508">
        <v>910342</v>
      </c>
      <c r="H198" s="508">
        <f t="shared" si="3"/>
        <v>-109822</v>
      </c>
      <c r="I198" s="508">
        <v>682197</v>
      </c>
      <c r="O198" s="283"/>
      <c r="R198" s="283"/>
      <c r="S198" s="535"/>
    </row>
    <row r="199" spans="1:19" s="307" customFormat="1" ht="17.25" customHeight="1">
      <c r="A199" s="567">
        <v>75999</v>
      </c>
      <c r="B199" s="567">
        <v>3</v>
      </c>
      <c r="C199" s="567">
        <v>3</v>
      </c>
      <c r="D199" s="567">
        <v>6</v>
      </c>
      <c r="E199" s="213" t="s">
        <v>390</v>
      </c>
      <c r="F199" s="508">
        <v>3441309</v>
      </c>
      <c r="G199" s="508">
        <v>4365100</v>
      </c>
      <c r="H199" s="508">
        <f t="shared" si="3"/>
        <v>-923791</v>
      </c>
      <c r="I199" s="508">
        <v>3799877</v>
      </c>
      <c r="O199" s="283"/>
      <c r="R199" s="283"/>
      <c r="S199" s="535"/>
    </row>
    <row r="200" spans="1:19" s="307" customFormat="1" ht="17.25" customHeight="1">
      <c r="A200" s="567">
        <v>99012</v>
      </c>
      <c r="B200" s="567">
        <v>3</v>
      </c>
      <c r="C200" s="567">
        <v>3</v>
      </c>
      <c r="D200" s="567">
        <v>6</v>
      </c>
      <c r="E200" s="213" t="s">
        <v>670</v>
      </c>
      <c r="F200" s="484">
        <v>0</v>
      </c>
      <c r="G200" s="508">
        <v>11776</v>
      </c>
      <c r="H200" s="508">
        <f t="shared" si="3"/>
        <v>-11776</v>
      </c>
      <c r="I200" s="508">
        <v>12277</v>
      </c>
      <c r="O200" s="283"/>
      <c r="R200" s="283"/>
      <c r="S200" s="535"/>
    </row>
    <row r="201" spans="1:19" s="307" customFormat="1" ht="17.25" customHeight="1">
      <c r="A201" s="567">
        <v>99013</v>
      </c>
      <c r="B201" s="567">
        <v>3</v>
      </c>
      <c r="C201" s="567">
        <v>3</v>
      </c>
      <c r="D201" s="567">
        <v>6</v>
      </c>
      <c r="E201" s="213" t="s">
        <v>391</v>
      </c>
      <c r="F201" s="484">
        <v>0</v>
      </c>
      <c r="G201" s="508">
        <v>18</v>
      </c>
      <c r="H201" s="508">
        <f t="shared" si="3"/>
        <v>-18</v>
      </c>
      <c r="I201" s="484">
        <v>0</v>
      </c>
      <c r="O201" s="283"/>
      <c r="R201" s="283"/>
      <c r="S201" s="535"/>
    </row>
    <row r="202" spans="1:19" s="307" customFormat="1" ht="17.25" customHeight="1">
      <c r="A202" s="567">
        <v>99042</v>
      </c>
      <c r="B202" s="567">
        <v>3</v>
      </c>
      <c r="C202" s="567">
        <v>3</v>
      </c>
      <c r="D202" s="567">
        <v>6</v>
      </c>
      <c r="E202" s="213" t="s">
        <v>392</v>
      </c>
      <c r="F202" s="508">
        <v>280000</v>
      </c>
      <c r="G202" s="508">
        <v>714558</v>
      </c>
      <c r="H202" s="508">
        <f t="shared" si="3"/>
        <v>-434558</v>
      </c>
      <c r="I202" s="508">
        <v>470566</v>
      </c>
      <c r="O202" s="283"/>
      <c r="R202" s="283"/>
      <c r="S202" s="535"/>
    </row>
    <row r="203" spans="1:19" s="307" customFormat="1" ht="17.25" customHeight="1">
      <c r="A203" s="567">
        <v>99043</v>
      </c>
      <c r="B203" s="567">
        <v>3</v>
      </c>
      <c r="C203" s="567">
        <v>3</v>
      </c>
      <c r="D203" s="567">
        <v>6</v>
      </c>
      <c r="E203" s="213" t="s">
        <v>614</v>
      </c>
      <c r="F203" s="484">
        <v>0</v>
      </c>
      <c r="G203" s="508">
        <v>23331</v>
      </c>
      <c r="H203" s="508">
        <f t="shared" si="3"/>
        <v>-23331</v>
      </c>
      <c r="I203" s="508">
        <v>-109755</v>
      </c>
      <c r="O203" s="283"/>
      <c r="R203" s="283"/>
      <c r="S203" s="535"/>
    </row>
    <row r="204" spans="1:19" s="307" customFormat="1" ht="17.25" customHeight="1">
      <c r="A204" s="567">
        <v>99993</v>
      </c>
      <c r="B204" s="567">
        <v>3</v>
      </c>
      <c r="C204" s="567">
        <v>3</v>
      </c>
      <c r="D204" s="567">
        <v>6</v>
      </c>
      <c r="E204" s="213" t="s">
        <v>393</v>
      </c>
      <c r="F204" s="508">
        <v>3930000</v>
      </c>
      <c r="G204" s="508">
        <v>4612864</v>
      </c>
      <c r="H204" s="508">
        <f t="shared" si="3"/>
        <v>-682864</v>
      </c>
      <c r="I204" s="508">
        <v>8408600</v>
      </c>
      <c r="O204" s="283"/>
      <c r="R204" s="283"/>
      <c r="S204" s="535"/>
    </row>
    <row r="205" spans="1:19" s="307" customFormat="1" ht="17.25" customHeight="1">
      <c r="A205" s="567">
        <v>99995</v>
      </c>
      <c r="B205" s="567">
        <v>3</v>
      </c>
      <c r="C205" s="567">
        <v>3</v>
      </c>
      <c r="D205" s="567">
        <v>6</v>
      </c>
      <c r="E205" s="213" t="s">
        <v>671</v>
      </c>
      <c r="F205" s="508">
        <v>20000</v>
      </c>
      <c r="G205" s="508">
        <v>2292</v>
      </c>
      <c r="H205" s="508">
        <f t="shared" si="3"/>
        <v>17708</v>
      </c>
      <c r="I205" s="508">
        <v>8014</v>
      </c>
      <c r="O205" s="283"/>
      <c r="R205" s="283"/>
      <c r="S205" s="535"/>
    </row>
    <row r="206" spans="1:19" s="283" customFormat="1" ht="17.25" customHeight="1">
      <c r="A206" s="565"/>
      <c r="B206" s="565">
        <v>4</v>
      </c>
      <c r="C206" s="565">
        <v>3</v>
      </c>
      <c r="D206" s="565">
        <v>6</v>
      </c>
      <c r="E206" s="208" t="s">
        <v>394</v>
      </c>
      <c r="F206" s="566">
        <f>SUM(F207:F212)</f>
        <v>5458807</v>
      </c>
      <c r="G206" s="566">
        <f>SUM(G207:G212)</f>
        <v>7127943</v>
      </c>
      <c r="H206" s="566">
        <f>F206-G206</f>
        <v>-1669136</v>
      </c>
      <c r="I206" s="566">
        <f>SUM(I207:I212)</f>
        <v>7041664</v>
      </c>
      <c r="S206" s="535"/>
    </row>
    <row r="207" spans="1:19" s="307" customFormat="1" ht="17.25" customHeight="1">
      <c r="A207" s="567">
        <v>72031</v>
      </c>
      <c r="B207" s="567">
        <v>4</v>
      </c>
      <c r="C207" s="567">
        <v>3</v>
      </c>
      <c r="D207" s="567">
        <v>6</v>
      </c>
      <c r="E207" s="213" t="s">
        <v>368</v>
      </c>
      <c r="F207" s="484">
        <v>0</v>
      </c>
      <c r="G207" s="508">
        <v>2543</v>
      </c>
      <c r="H207" s="508">
        <f t="shared" ref="H207:H271" si="4">F207-G207</f>
        <v>-2543</v>
      </c>
      <c r="I207" s="508">
        <v>7755</v>
      </c>
      <c r="O207" s="283"/>
      <c r="R207" s="283"/>
      <c r="S207" s="535"/>
    </row>
    <row r="208" spans="1:19" s="307" customFormat="1" ht="17.25" customHeight="1">
      <c r="A208" s="567">
        <v>74011</v>
      </c>
      <c r="B208" s="567">
        <v>4</v>
      </c>
      <c r="C208" s="567">
        <v>3</v>
      </c>
      <c r="D208" s="567">
        <v>6</v>
      </c>
      <c r="E208" s="213" t="s">
        <v>395</v>
      </c>
      <c r="F208" s="508">
        <v>140000</v>
      </c>
      <c r="G208" s="508">
        <v>125518</v>
      </c>
      <c r="H208" s="508">
        <f t="shared" si="4"/>
        <v>14482</v>
      </c>
      <c r="I208" s="508">
        <v>236243</v>
      </c>
      <c r="O208" s="283"/>
      <c r="R208" s="283"/>
      <c r="S208" s="535"/>
    </row>
    <row r="209" spans="1:19" s="307" customFormat="1" ht="17.25" customHeight="1">
      <c r="A209" s="567">
        <v>74012</v>
      </c>
      <c r="B209" s="567">
        <v>4</v>
      </c>
      <c r="C209" s="567">
        <v>3</v>
      </c>
      <c r="D209" s="567">
        <v>6</v>
      </c>
      <c r="E209" s="213" t="s">
        <v>396</v>
      </c>
      <c r="F209" s="508">
        <v>1918496</v>
      </c>
      <c r="G209" s="508">
        <v>1942230</v>
      </c>
      <c r="H209" s="508">
        <f t="shared" si="4"/>
        <v>-23734</v>
      </c>
      <c r="I209" s="508">
        <v>1889827</v>
      </c>
      <c r="O209" s="283"/>
      <c r="R209" s="283"/>
      <c r="S209" s="535"/>
    </row>
    <row r="210" spans="1:19" s="307" customFormat="1" ht="17.25" customHeight="1">
      <c r="A210" s="567">
        <v>74013</v>
      </c>
      <c r="B210" s="567">
        <v>4</v>
      </c>
      <c r="C210" s="567">
        <v>3</v>
      </c>
      <c r="D210" s="567">
        <v>6</v>
      </c>
      <c r="E210" s="213" t="s">
        <v>397</v>
      </c>
      <c r="F210" s="508">
        <v>1734554</v>
      </c>
      <c r="G210" s="508">
        <v>2847044</v>
      </c>
      <c r="H210" s="508">
        <f t="shared" si="4"/>
        <v>-1112490</v>
      </c>
      <c r="I210" s="508">
        <v>2412845</v>
      </c>
      <c r="O210" s="283"/>
      <c r="R210" s="283"/>
      <c r="S210" s="535"/>
    </row>
    <row r="211" spans="1:19" s="307" customFormat="1" ht="17.25" customHeight="1">
      <c r="A211" s="567">
        <v>74023</v>
      </c>
      <c r="B211" s="567">
        <v>4</v>
      </c>
      <c r="C211" s="567">
        <v>3</v>
      </c>
      <c r="D211" s="567">
        <v>6</v>
      </c>
      <c r="E211" s="213" t="s">
        <v>398</v>
      </c>
      <c r="F211" s="508">
        <v>1563257</v>
      </c>
      <c r="G211" s="508">
        <v>2027635</v>
      </c>
      <c r="H211" s="508">
        <f t="shared" si="4"/>
        <v>-464378</v>
      </c>
      <c r="I211" s="508">
        <v>2363090</v>
      </c>
      <c r="O211" s="283"/>
      <c r="R211" s="283"/>
      <c r="S211" s="535"/>
    </row>
    <row r="212" spans="1:19" s="307" customFormat="1" ht="17.25" customHeight="1">
      <c r="A212" s="567">
        <v>74991</v>
      </c>
      <c r="B212" s="567">
        <v>4</v>
      </c>
      <c r="C212" s="567">
        <v>3</v>
      </c>
      <c r="D212" s="567">
        <v>6</v>
      </c>
      <c r="E212" s="213" t="s">
        <v>399</v>
      </c>
      <c r="F212" s="508">
        <v>102500</v>
      </c>
      <c r="G212" s="508">
        <v>182973</v>
      </c>
      <c r="H212" s="508">
        <f t="shared" si="4"/>
        <v>-80473</v>
      </c>
      <c r="I212" s="508">
        <v>131904</v>
      </c>
      <c r="O212" s="283"/>
      <c r="R212" s="283"/>
      <c r="S212" s="535"/>
    </row>
    <row r="213" spans="1:19" s="283" customFormat="1" ht="17.25" customHeight="1">
      <c r="A213" s="565"/>
      <c r="B213" s="565">
        <v>5</v>
      </c>
      <c r="C213" s="565">
        <v>3</v>
      </c>
      <c r="D213" s="565">
        <v>6</v>
      </c>
      <c r="E213" s="208" t="s">
        <v>400</v>
      </c>
      <c r="F213" s="566">
        <f>SUM(F214:F221)</f>
        <v>89686856</v>
      </c>
      <c r="G213" s="566">
        <f>SUM(G214:G221)</f>
        <v>94575354</v>
      </c>
      <c r="H213" s="566">
        <f>F213-G213</f>
        <v>-4888498</v>
      </c>
      <c r="I213" s="566">
        <f>SUM(I214:I221)</f>
        <v>90408761</v>
      </c>
      <c r="S213" s="535"/>
    </row>
    <row r="214" spans="1:19" s="307" customFormat="1" ht="17.25" customHeight="1">
      <c r="A214" s="567">
        <v>75061</v>
      </c>
      <c r="B214" s="567">
        <v>5</v>
      </c>
      <c r="C214" s="567">
        <v>3</v>
      </c>
      <c r="D214" s="567">
        <v>6</v>
      </c>
      <c r="E214" s="213" t="s">
        <v>401</v>
      </c>
      <c r="F214" s="508">
        <v>63121601</v>
      </c>
      <c r="G214" s="508">
        <v>64336411</v>
      </c>
      <c r="H214" s="508">
        <f t="shared" si="4"/>
        <v>-1214810</v>
      </c>
      <c r="I214" s="508">
        <v>61921411</v>
      </c>
      <c r="O214" s="283"/>
      <c r="R214" s="283"/>
      <c r="S214" s="535"/>
    </row>
    <row r="215" spans="1:19" s="307" customFormat="1" ht="17.25" customHeight="1">
      <c r="A215" s="567">
        <v>75062</v>
      </c>
      <c r="B215" s="567">
        <v>5</v>
      </c>
      <c r="C215" s="567">
        <v>3</v>
      </c>
      <c r="D215" s="567">
        <v>6</v>
      </c>
      <c r="E215" s="213" t="s">
        <v>402</v>
      </c>
      <c r="F215" s="508">
        <v>13811000</v>
      </c>
      <c r="G215" s="508">
        <v>16435515</v>
      </c>
      <c r="H215" s="508">
        <f t="shared" si="4"/>
        <v>-2624515</v>
      </c>
      <c r="I215" s="508">
        <v>14616091</v>
      </c>
      <c r="O215" s="283"/>
      <c r="R215" s="283"/>
      <c r="S215" s="535"/>
    </row>
    <row r="216" spans="1:19" s="307" customFormat="1" ht="17.25" customHeight="1">
      <c r="A216" s="567">
        <v>75063</v>
      </c>
      <c r="B216" s="567">
        <v>5</v>
      </c>
      <c r="C216" s="567">
        <v>3</v>
      </c>
      <c r="D216" s="567">
        <v>6</v>
      </c>
      <c r="E216" s="213" t="s">
        <v>403</v>
      </c>
      <c r="F216" s="508">
        <v>797000</v>
      </c>
      <c r="G216" s="508">
        <v>787081</v>
      </c>
      <c r="H216" s="508">
        <f t="shared" si="4"/>
        <v>9919</v>
      </c>
      <c r="I216" s="508">
        <v>834133</v>
      </c>
      <c r="O216" s="283"/>
      <c r="R216" s="283"/>
      <c r="S216" s="535"/>
    </row>
    <row r="217" spans="1:19" s="307" customFormat="1" ht="17.25" customHeight="1">
      <c r="A217" s="567">
        <v>75064</v>
      </c>
      <c r="B217" s="567">
        <v>5</v>
      </c>
      <c r="C217" s="567">
        <v>3</v>
      </c>
      <c r="D217" s="567">
        <v>6</v>
      </c>
      <c r="E217" s="213" t="s">
        <v>404</v>
      </c>
      <c r="F217" s="508">
        <v>9282255</v>
      </c>
      <c r="G217" s="508">
        <v>9874265</v>
      </c>
      <c r="H217" s="508">
        <f t="shared" si="4"/>
        <v>-592010</v>
      </c>
      <c r="I217" s="508">
        <v>9880015</v>
      </c>
      <c r="O217" s="283"/>
      <c r="R217" s="283"/>
      <c r="S217" s="535"/>
    </row>
    <row r="218" spans="1:19" s="307" customFormat="1" ht="17.25" customHeight="1">
      <c r="A218" s="567">
        <v>75065</v>
      </c>
      <c r="B218" s="567">
        <v>5</v>
      </c>
      <c r="C218" s="567">
        <v>3</v>
      </c>
      <c r="D218" s="567">
        <v>6</v>
      </c>
      <c r="E218" s="213" t="s">
        <v>1591</v>
      </c>
      <c r="F218" s="508">
        <v>1000000</v>
      </c>
      <c r="G218" s="508">
        <v>1534289</v>
      </c>
      <c r="H218" s="508">
        <f t="shared" si="4"/>
        <v>-534289</v>
      </c>
      <c r="I218" s="508">
        <v>1166817</v>
      </c>
      <c r="O218" s="283"/>
      <c r="R218" s="283"/>
      <c r="S218" s="535"/>
    </row>
    <row r="219" spans="1:19" s="307" customFormat="1" ht="17.25" customHeight="1">
      <c r="A219" s="567">
        <v>75066</v>
      </c>
      <c r="B219" s="567">
        <v>5</v>
      </c>
      <c r="C219" s="567">
        <v>3</v>
      </c>
      <c r="D219" s="567">
        <v>6</v>
      </c>
      <c r="E219" s="213" t="s">
        <v>538</v>
      </c>
      <c r="F219" s="508">
        <v>1500000</v>
      </c>
      <c r="G219" s="508">
        <v>1474369</v>
      </c>
      <c r="H219" s="508">
        <f t="shared" si="4"/>
        <v>25631</v>
      </c>
      <c r="I219" s="508">
        <v>1714743</v>
      </c>
      <c r="O219" s="283"/>
      <c r="R219" s="283"/>
      <c r="S219" s="535"/>
    </row>
    <row r="220" spans="1:19" s="307" customFormat="1" ht="17.25" customHeight="1">
      <c r="A220" s="567">
        <v>75067</v>
      </c>
      <c r="B220" s="567">
        <v>5</v>
      </c>
      <c r="C220" s="567">
        <v>3</v>
      </c>
      <c r="D220" s="567">
        <v>6</v>
      </c>
      <c r="E220" s="213" t="s">
        <v>539</v>
      </c>
      <c r="F220" s="508">
        <v>25000</v>
      </c>
      <c r="G220" s="508">
        <v>47632</v>
      </c>
      <c r="H220" s="508">
        <f t="shared" si="4"/>
        <v>-22632</v>
      </c>
      <c r="I220" s="508">
        <v>95599</v>
      </c>
      <c r="O220" s="283"/>
      <c r="R220" s="283"/>
      <c r="S220" s="535"/>
    </row>
    <row r="221" spans="1:19" s="307" customFormat="1" ht="17.25" customHeight="1">
      <c r="A221" s="567">
        <v>75068</v>
      </c>
      <c r="B221" s="567">
        <v>5</v>
      </c>
      <c r="C221" s="567">
        <v>3</v>
      </c>
      <c r="D221" s="567">
        <v>6</v>
      </c>
      <c r="E221" s="213" t="s">
        <v>540</v>
      </c>
      <c r="F221" s="508">
        <v>150000</v>
      </c>
      <c r="G221" s="508">
        <v>85792</v>
      </c>
      <c r="H221" s="508">
        <f t="shared" si="4"/>
        <v>64208</v>
      </c>
      <c r="I221" s="508">
        <v>179952</v>
      </c>
      <c r="O221" s="283"/>
      <c r="R221" s="283"/>
      <c r="S221" s="535"/>
    </row>
    <row r="222" spans="1:19" s="283" customFormat="1" ht="17.25" customHeight="1">
      <c r="A222" s="565"/>
      <c r="B222" s="565">
        <v>6</v>
      </c>
      <c r="C222" s="565">
        <v>3</v>
      </c>
      <c r="D222" s="565">
        <v>6</v>
      </c>
      <c r="E222" s="208" t="s">
        <v>405</v>
      </c>
      <c r="F222" s="566">
        <f>SUM(F223:F225)</f>
        <v>1452720</v>
      </c>
      <c r="G222" s="566">
        <f>SUM(G223:G225)</f>
        <v>1517726</v>
      </c>
      <c r="H222" s="566">
        <f>F222-G222</f>
        <v>-65006</v>
      </c>
      <c r="I222" s="566">
        <f>SUM(I223:I225)</f>
        <v>1271342</v>
      </c>
      <c r="S222" s="535"/>
    </row>
    <row r="223" spans="1:19" s="307" customFormat="1" ht="17.25" customHeight="1">
      <c r="A223" s="567">
        <v>75071</v>
      </c>
      <c r="B223" s="567">
        <v>6</v>
      </c>
      <c r="C223" s="567">
        <v>3</v>
      </c>
      <c r="D223" s="567">
        <v>6</v>
      </c>
      <c r="E223" s="213" t="s">
        <v>406</v>
      </c>
      <c r="F223" s="508">
        <v>13000</v>
      </c>
      <c r="G223" s="508">
        <v>43820</v>
      </c>
      <c r="H223" s="508">
        <f t="shared" si="4"/>
        <v>-30820</v>
      </c>
      <c r="I223" s="508">
        <v>44182</v>
      </c>
      <c r="O223" s="283"/>
      <c r="R223" s="283"/>
      <c r="S223" s="535"/>
    </row>
    <row r="224" spans="1:19" s="307" customFormat="1" ht="17.25" customHeight="1">
      <c r="A224" s="567">
        <v>75072</v>
      </c>
      <c r="B224" s="567">
        <v>6</v>
      </c>
      <c r="C224" s="567">
        <v>3</v>
      </c>
      <c r="D224" s="567">
        <v>6</v>
      </c>
      <c r="E224" s="213" t="s">
        <v>407</v>
      </c>
      <c r="F224" s="508">
        <v>7040</v>
      </c>
      <c r="G224" s="484">
        <v>0</v>
      </c>
      <c r="H224" s="508">
        <f t="shared" si="4"/>
        <v>7040</v>
      </c>
      <c r="I224" s="484">
        <v>0</v>
      </c>
      <c r="O224" s="283"/>
      <c r="R224" s="283"/>
      <c r="S224" s="535"/>
    </row>
    <row r="225" spans="1:19" s="307" customFormat="1" ht="17.25" customHeight="1">
      <c r="A225" s="567">
        <v>75073</v>
      </c>
      <c r="B225" s="567">
        <v>6</v>
      </c>
      <c r="C225" s="567">
        <v>3</v>
      </c>
      <c r="D225" s="567">
        <v>6</v>
      </c>
      <c r="E225" s="213" t="s">
        <v>408</v>
      </c>
      <c r="F225" s="508">
        <v>1432680</v>
      </c>
      <c r="G225" s="508">
        <v>1473906</v>
      </c>
      <c r="H225" s="508">
        <f t="shared" si="4"/>
        <v>-41226</v>
      </c>
      <c r="I225" s="508">
        <v>1227160</v>
      </c>
      <c r="O225" s="283"/>
      <c r="R225" s="283"/>
      <c r="S225" s="535"/>
    </row>
    <row r="226" spans="1:19" s="283" customFormat="1" ht="17.25" customHeight="1">
      <c r="A226" s="565"/>
      <c r="B226" s="565">
        <v>7</v>
      </c>
      <c r="C226" s="565">
        <v>3</v>
      </c>
      <c r="D226" s="565">
        <v>6</v>
      </c>
      <c r="E226" s="208" t="s">
        <v>727</v>
      </c>
      <c r="F226" s="566">
        <f>F227+F228</f>
        <v>217000</v>
      </c>
      <c r="G226" s="566">
        <f>G227+G228</f>
        <v>164239</v>
      </c>
      <c r="H226" s="566">
        <f>F226-G226</f>
        <v>52761</v>
      </c>
      <c r="I226" s="566">
        <f>I227+I228</f>
        <v>255753</v>
      </c>
      <c r="S226" s="535"/>
    </row>
    <row r="227" spans="1:19" s="307" customFormat="1" ht="17.25" customHeight="1">
      <c r="A227" s="567">
        <v>75041</v>
      </c>
      <c r="B227" s="567">
        <v>7</v>
      </c>
      <c r="C227" s="567">
        <v>3</v>
      </c>
      <c r="D227" s="567">
        <v>6</v>
      </c>
      <c r="E227" s="213" t="s">
        <v>388</v>
      </c>
      <c r="F227" s="508">
        <v>82000</v>
      </c>
      <c r="G227" s="508">
        <v>65676</v>
      </c>
      <c r="H227" s="508">
        <f t="shared" si="4"/>
        <v>16324</v>
      </c>
      <c r="I227" s="508">
        <v>48772</v>
      </c>
      <c r="O227" s="283"/>
      <c r="R227" s="283"/>
      <c r="S227" s="535"/>
    </row>
    <row r="228" spans="1:19" s="307" customFormat="1" ht="17.25" customHeight="1">
      <c r="A228" s="567">
        <v>75061</v>
      </c>
      <c r="B228" s="567">
        <v>7</v>
      </c>
      <c r="C228" s="567">
        <v>3</v>
      </c>
      <c r="D228" s="567">
        <v>6</v>
      </c>
      <c r="E228" s="213" t="s">
        <v>401</v>
      </c>
      <c r="F228" s="508">
        <v>135000</v>
      </c>
      <c r="G228" s="508">
        <v>98563</v>
      </c>
      <c r="H228" s="508">
        <f t="shared" si="4"/>
        <v>36437</v>
      </c>
      <c r="I228" s="508">
        <v>206981</v>
      </c>
      <c r="O228" s="283"/>
      <c r="R228" s="283"/>
      <c r="S228" s="535"/>
    </row>
    <row r="229" spans="1:19" s="283" customFormat="1" ht="17.25" customHeight="1">
      <c r="A229" s="565"/>
      <c r="B229" s="565">
        <v>9</v>
      </c>
      <c r="C229" s="565">
        <v>3</v>
      </c>
      <c r="D229" s="565">
        <v>6</v>
      </c>
      <c r="E229" s="208" t="s">
        <v>320</v>
      </c>
      <c r="F229" s="566">
        <f>SUM(F230:F232)</f>
        <v>3326683</v>
      </c>
      <c r="G229" s="566">
        <f>SUM(G230:G232)</f>
        <v>3560654</v>
      </c>
      <c r="H229" s="566">
        <f>F229-G229</f>
        <v>-233971</v>
      </c>
      <c r="I229" s="566">
        <f>SUM(I230:I232)</f>
        <v>3347671</v>
      </c>
      <c r="S229" s="535"/>
    </row>
    <row r="230" spans="1:19" s="307" customFormat="1" ht="17.25" customHeight="1">
      <c r="A230" s="567">
        <v>99991</v>
      </c>
      <c r="B230" s="567">
        <v>9</v>
      </c>
      <c r="C230" s="567">
        <v>3</v>
      </c>
      <c r="D230" s="567">
        <v>6</v>
      </c>
      <c r="E230" s="213" t="s">
        <v>1338</v>
      </c>
      <c r="F230" s="508">
        <v>1879547</v>
      </c>
      <c r="G230" s="508">
        <v>2071555</v>
      </c>
      <c r="H230" s="508">
        <f t="shared" si="4"/>
        <v>-192008</v>
      </c>
      <c r="I230" s="508">
        <v>1785568</v>
      </c>
      <c r="O230" s="283"/>
      <c r="R230" s="283"/>
      <c r="S230" s="535"/>
    </row>
    <row r="231" spans="1:19" s="307" customFormat="1" ht="17.25" customHeight="1">
      <c r="A231" s="567">
        <v>99994</v>
      </c>
      <c r="B231" s="567">
        <v>9</v>
      </c>
      <c r="C231" s="567">
        <v>3</v>
      </c>
      <c r="D231" s="567">
        <v>6</v>
      </c>
      <c r="E231" s="581" t="s">
        <v>672</v>
      </c>
      <c r="F231" s="508">
        <v>1200000</v>
      </c>
      <c r="G231" s="508">
        <v>1076093</v>
      </c>
      <c r="H231" s="508">
        <f t="shared" si="4"/>
        <v>123907</v>
      </c>
      <c r="I231" s="508">
        <v>1202490</v>
      </c>
      <c r="O231" s="283"/>
      <c r="R231" s="283"/>
      <c r="S231" s="535"/>
    </row>
    <row r="232" spans="1:19" s="307" customFormat="1" ht="17.25" customHeight="1">
      <c r="A232" s="567">
        <v>99998</v>
      </c>
      <c r="B232" s="567">
        <v>9</v>
      </c>
      <c r="C232" s="567">
        <v>3</v>
      </c>
      <c r="D232" s="567">
        <v>6</v>
      </c>
      <c r="E232" s="213" t="s">
        <v>1499</v>
      </c>
      <c r="F232" s="508">
        <v>247136</v>
      </c>
      <c r="G232" s="508">
        <v>413006</v>
      </c>
      <c r="H232" s="508">
        <f>F232-G232</f>
        <v>-165870</v>
      </c>
      <c r="I232" s="508">
        <v>359613</v>
      </c>
      <c r="O232" s="283"/>
      <c r="R232" s="283"/>
      <c r="S232" s="535"/>
    </row>
    <row r="233" spans="1:19" s="283" customFormat="1" ht="17.25" customHeight="1">
      <c r="A233" s="565"/>
      <c r="B233" s="565"/>
      <c r="C233" s="565">
        <v>4</v>
      </c>
      <c r="D233" s="565">
        <v>6</v>
      </c>
      <c r="E233" s="208" t="s">
        <v>409</v>
      </c>
      <c r="F233" s="566">
        <f>F234+F251+F257+F276+F281+F308+F322+F318</f>
        <v>26445364</v>
      </c>
      <c r="G233" s="566">
        <f>G234+G251+G257+G276+G281+G308+G322+G318</f>
        <v>29406230</v>
      </c>
      <c r="H233" s="566">
        <f>F233-G233</f>
        <v>-2960866</v>
      </c>
      <c r="I233" s="566">
        <f>I234+I251+I257+I276+I281+I308+I322+I318</f>
        <v>30313224</v>
      </c>
      <c r="S233" s="535"/>
    </row>
    <row r="234" spans="1:19" s="283" customFormat="1" ht="17.25" customHeight="1">
      <c r="A234" s="565"/>
      <c r="B234" s="565">
        <v>1</v>
      </c>
      <c r="C234" s="565">
        <v>4</v>
      </c>
      <c r="D234" s="565">
        <v>6</v>
      </c>
      <c r="E234" s="208" t="s">
        <v>673</v>
      </c>
      <c r="F234" s="566">
        <f>SUM(F235:F250)</f>
        <v>2492280</v>
      </c>
      <c r="G234" s="566">
        <f>SUM(G235:G250)</f>
        <v>3638542</v>
      </c>
      <c r="H234" s="566">
        <f>F234-G234</f>
        <v>-1146262</v>
      </c>
      <c r="I234" s="566">
        <f>SUM(I235:I250)</f>
        <v>3287682</v>
      </c>
      <c r="S234" s="535"/>
    </row>
    <row r="235" spans="1:19" s="307" customFormat="1" ht="17.25" customHeight="1">
      <c r="A235" s="567">
        <v>17012</v>
      </c>
      <c r="B235" s="567">
        <v>1</v>
      </c>
      <c r="C235" s="567">
        <v>4</v>
      </c>
      <c r="D235" s="567">
        <v>6</v>
      </c>
      <c r="E235" s="213" t="s">
        <v>410</v>
      </c>
      <c r="F235" s="508">
        <v>1105000</v>
      </c>
      <c r="G235" s="508">
        <v>2001148</v>
      </c>
      <c r="H235" s="508">
        <f t="shared" si="4"/>
        <v>-896148</v>
      </c>
      <c r="I235" s="508">
        <v>1599618</v>
      </c>
      <c r="O235" s="283"/>
      <c r="R235" s="283"/>
      <c r="S235" s="535"/>
    </row>
    <row r="236" spans="1:19" s="307" customFormat="1" ht="17.25" customHeight="1">
      <c r="A236" s="567">
        <v>17022</v>
      </c>
      <c r="B236" s="567">
        <v>1</v>
      </c>
      <c r="C236" s="567">
        <v>4</v>
      </c>
      <c r="D236" s="567">
        <v>6</v>
      </c>
      <c r="E236" s="213" t="s">
        <v>674</v>
      </c>
      <c r="F236" s="508">
        <v>30000</v>
      </c>
      <c r="G236" s="508">
        <v>44310</v>
      </c>
      <c r="H236" s="508">
        <f t="shared" si="4"/>
        <v>-14310</v>
      </c>
      <c r="I236" s="508">
        <v>74931</v>
      </c>
      <c r="O236" s="283"/>
      <c r="R236" s="283"/>
      <c r="S236" s="535"/>
    </row>
    <row r="237" spans="1:19" s="307" customFormat="1" ht="17.25" hidden="1" customHeight="1">
      <c r="A237" s="567">
        <v>17032</v>
      </c>
      <c r="B237" s="567">
        <v>1</v>
      </c>
      <c r="C237" s="567">
        <v>4</v>
      </c>
      <c r="D237" s="567">
        <v>6</v>
      </c>
      <c r="E237" s="213" t="s">
        <v>592</v>
      </c>
      <c r="F237" s="484">
        <v>0</v>
      </c>
      <c r="G237" s="484">
        <v>0</v>
      </c>
      <c r="H237" s="508">
        <f t="shared" si="4"/>
        <v>0</v>
      </c>
      <c r="I237" s="484">
        <v>0</v>
      </c>
      <c r="O237" s="283"/>
      <c r="R237" s="283"/>
      <c r="S237" s="535"/>
    </row>
    <row r="238" spans="1:19" s="307" customFormat="1" ht="17.25" hidden="1" customHeight="1">
      <c r="A238" s="567">
        <v>17042</v>
      </c>
      <c r="B238" s="567">
        <v>1</v>
      </c>
      <c r="C238" s="567">
        <v>4</v>
      </c>
      <c r="D238" s="567">
        <v>6</v>
      </c>
      <c r="E238" s="213" t="s">
        <v>412</v>
      </c>
      <c r="F238" s="484">
        <v>0</v>
      </c>
      <c r="G238" s="484">
        <v>0</v>
      </c>
      <c r="H238" s="508">
        <f t="shared" si="4"/>
        <v>0</v>
      </c>
      <c r="I238" s="484">
        <v>0</v>
      </c>
      <c r="O238" s="283"/>
      <c r="R238" s="283"/>
      <c r="S238" s="535"/>
    </row>
    <row r="239" spans="1:19" s="307" customFormat="1" ht="17.25" hidden="1" customHeight="1">
      <c r="A239" s="567">
        <v>17072</v>
      </c>
      <c r="B239" s="567">
        <v>1</v>
      </c>
      <c r="C239" s="567">
        <v>4</v>
      </c>
      <c r="D239" s="567">
        <v>6</v>
      </c>
      <c r="E239" s="213" t="s">
        <v>413</v>
      </c>
      <c r="F239" s="484">
        <v>0</v>
      </c>
      <c r="G239" s="484">
        <v>0</v>
      </c>
      <c r="H239" s="508">
        <f t="shared" si="4"/>
        <v>0</v>
      </c>
      <c r="I239" s="484">
        <v>0</v>
      </c>
      <c r="O239" s="283"/>
      <c r="R239" s="283"/>
      <c r="S239" s="535"/>
    </row>
    <row r="240" spans="1:19" s="307" customFormat="1" ht="17.25" customHeight="1">
      <c r="A240" s="567">
        <v>17082</v>
      </c>
      <c r="B240" s="567">
        <v>1</v>
      </c>
      <c r="C240" s="567">
        <v>4</v>
      </c>
      <c r="D240" s="567">
        <v>6</v>
      </c>
      <c r="E240" s="213" t="s">
        <v>414</v>
      </c>
      <c r="F240" s="508">
        <v>30000</v>
      </c>
      <c r="G240" s="484">
        <v>0</v>
      </c>
      <c r="H240" s="508">
        <f t="shared" si="4"/>
        <v>30000</v>
      </c>
      <c r="I240" s="484">
        <v>0</v>
      </c>
      <c r="O240" s="283"/>
      <c r="R240" s="283"/>
      <c r="S240" s="535"/>
    </row>
    <row r="241" spans="1:19" s="307" customFormat="1" ht="17.25" customHeight="1">
      <c r="A241" s="567">
        <v>17092</v>
      </c>
      <c r="B241" s="567">
        <v>1</v>
      </c>
      <c r="C241" s="567">
        <v>4</v>
      </c>
      <c r="D241" s="567">
        <v>6</v>
      </c>
      <c r="E241" s="213" t="s">
        <v>415</v>
      </c>
      <c r="F241" s="508">
        <v>975000</v>
      </c>
      <c r="G241" s="508">
        <v>1343997</v>
      </c>
      <c r="H241" s="508">
        <f t="shared" si="4"/>
        <v>-368997</v>
      </c>
      <c r="I241" s="508">
        <v>1493380</v>
      </c>
      <c r="O241" s="283"/>
      <c r="R241" s="283"/>
      <c r="S241" s="535"/>
    </row>
    <row r="242" spans="1:19" s="307" customFormat="1" ht="17.25" customHeight="1">
      <c r="A242" s="567">
        <v>17102</v>
      </c>
      <c r="B242" s="567">
        <v>1</v>
      </c>
      <c r="C242" s="567">
        <v>4</v>
      </c>
      <c r="D242" s="567">
        <v>6</v>
      </c>
      <c r="E242" s="213" t="s">
        <v>416</v>
      </c>
      <c r="F242" s="484">
        <v>0</v>
      </c>
      <c r="G242" s="484">
        <v>0</v>
      </c>
      <c r="H242" s="484">
        <f t="shared" si="4"/>
        <v>0</v>
      </c>
      <c r="I242" s="508">
        <v>10912</v>
      </c>
      <c r="O242" s="283"/>
      <c r="R242" s="283"/>
      <c r="S242" s="535"/>
    </row>
    <row r="243" spans="1:19" s="307" customFormat="1" ht="17.25" customHeight="1">
      <c r="A243" s="567">
        <v>19022</v>
      </c>
      <c r="B243" s="567">
        <v>1</v>
      </c>
      <c r="C243" s="567">
        <v>4</v>
      </c>
      <c r="D243" s="567">
        <v>6</v>
      </c>
      <c r="E243" s="213" t="s">
        <v>674</v>
      </c>
      <c r="F243" s="508">
        <v>140000</v>
      </c>
      <c r="G243" s="508">
        <v>217753</v>
      </c>
      <c r="H243" s="508">
        <f t="shared" si="4"/>
        <v>-77753</v>
      </c>
      <c r="I243" s="508">
        <v>93885</v>
      </c>
      <c r="O243" s="283"/>
      <c r="R243" s="283"/>
      <c r="S243" s="535"/>
    </row>
    <row r="244" spans="1:19" s="307" customFormat="1" ht="17.25" customHeight="1">
      <c r="A244" s="567">
        <v>19023</v>
      </c>
      <c r="B244" s="567">
        <v>1</v>
      </c>
      <c r="C244" s="567">
        <v>4</v>
      </c>
      <c r="D244" s="567">
        <v>6</v>
      </c>
      <c r="E244" s="213" t="s">
        <v>728</v>
      </c>
      <c r="F244" s="484">
        <v>0</v>
      </c>
      <c r="G244" s="508">
        <v>2000</v>
      </c>
      <c r="H244" s="508">
        <f t="shared" si="4"/>
        <v>-2000</v>
      </c>
      <c r="I244" s="508">
        <v>8000</v>
      </c>
      <c r="O244" s="283"/>
      <c r="R244" s="283"/>
      <c r="S244" s="535"/>
    </row>
    <row r="245" spans="1:19" s="307" customFormat="1" ht="17.25" customHeight="1">
      <c r="A245" s="567">
        <v>19024</v>
      </c>
      <c r="B245" s="567">
        <v>1</v>
      </c>
      <c r="C245" s="567">
        <v>4</v>
      </c>
      <c r="D245" s="567">
        <v>6</v>
      </c>
      <c r="E245" s="213" t="s">
        <v>729</v>
      </c>
      <c r="F245" s="508">
        <v>5100</v>
      </c>
      <c r="G245" s="508">
        <v>5800</v>
      </c>
      <c r="H245" s="508">
        <f t="shared" si="4"/>
        <v>-700</v>
      </c>
      <c r="I245" s="508">
        <v>1420</v>
      </c>
      <c r="O245" s="283"/>
      <c r="R245" s="283"/>
      <c r="S245" s="535"/>
    </row>
    <row r="246" spans="1:19" s="307" customFormat="1" ht="17.25" customHeight="1">
      <c r="A246" s="567">
        <v>19026</v>
      </c>
      <c r="B246" s="567">
        <v>1</v>
      </c>
      <c r="C246" s="567">
        <v>4</v>
      </c>
      <c r="D246" s="567">
        <v>6</v>
      </c>
      <c r="E246" s="213" t="s">
        <v>730</v>
      </c>
      <c r="F246" s="508">
        <v>1000</v>
      </c>
      <c r="G246" s="484">
        <v>0</v>
      </c>
      <c r="H246" s="508">
        <f t="shared" si="4"/>
        <v>1000</v>
      </c>
      <c r="I246" s="508">
        <v>230</v>
      </c>
      <c r="O246" s="283"/>
      <c r="R246" s="283"/>
      <c r="S246" s="535"/>
    </row>
    <row r="247" spans="1:19" s="307" customFormat="1" ht="17.25" hidden="1" customHeight="1">
      <c r="A247" s="282">
        <v>17202</v>
      </c>
      <c r="B247" s="282">
        <v>1</v>
      </c>
      <c r="C247" s="282">
        <v>4</v>
      </c>
      <c r="D247" s="282">
        <v>6</v>
      </c>
      <c r="E247" s="281" t="s">
        <v>485</v>
      </c>
      <c r="F247" s="483">
        <v>0</v>
      </c>
      <c r="G247" s="483">
        <v>0</v>
      </c>
      <c r="H247" s="280">
        <f t="shared" si="4"/>
        <v>0</v>
      </c>
      <c r="I247" s="483">
        <v>0</v>
      </c>
      <c r="O247" s="283"/>
      <c r="R247" s="283"/>
      <c r="S247" s="535"/>
    </row>
    <row r="248" spans="1:19" s="307" customFormat="1" ht="17.25" hidden="1" customHeight="1">
      <c r="A248" s="282">
        <v>19101</v>
      </c>
      <c r="B248" s="282">
        <v>1</v>
      </c>
      <c r="C248" s="282">
        <v>4</v>
      </c>
      <c r="D248" s="282">
        <v>6</v>
      </c>
      <c r="E248" s="281" t="s">
        <v>541</v>
      </c>
      <c r="F248" s="483">
        <v>0</v>
      </c>
      <c r="G248" s="483">
        <v>0</v>
      </c>
      <c r="H248" s="219">
        <f t="shared" si="4"/>
        <v>0</v>
      </c>
      <c r="I248" s="483">
        <v>0</v>
      </c>
      <c r="O248" s="283"/>
      <c r="R248" s="283"/>
      <c r="S248" s="535"/>
    </row>
    <row r="249" spans="1:19" s="307" customFormat="1" ht="17.25" customHeight="1">
      <c r="A249" s="567">
        <v>19111</v>
      </c>
      <c r="B249" s="567">
        <v>1</v>
      </c>
      <c r="C249" s="567">
        <v>4</v>
      </c>
      <c r="D249" s="567">
        <v>6</v>
      </c>
      <c r="E249" s="213" t="s">
        <v>731</v>
      </c>
      <c r="F249" s="508">
        <v>206180</v>
      </c>
      <c r="G249" s="508">
        <v>23534</v>
      </c>
      <c r="H249" s="508">
        <f>F249-G249</f>
        <v>182646</v>
      </c>
      <c r="I249" s="508">
        <v>5306</v>
      </c>
      <c r="O249" s="283"/>
      <c r="R249" s="283"/>
      <c r="S249" s="535"/>
    </row>
    <row r="250" spans="1:19" s="307" customFormat="1" ht="17.25" hidden="1" customHeight="1">
      <c r="A250" s="567">
        <v>98011</v>
      </c>
      <c r="B250" s="567">
        <v>1</v>
      </c>
      <c r="C250" s="567">
        <v>4</v>
      </c>
      <c r="D250" s="567">
        <v>6</v>
      </c>
      <c r="E250" s="213" t="s">
        <v>441</v>
      </c>
      <c r="F250" s="508">
        <f t="array" ref="F250">IFERROR(INDEX('Meta5&amp;9'!F:F,MATCH($D250&amp;$C250&amp;$B250&amp;$A250,'Meta5&amp;9'!$A:$A&amp;'Meta5&amp;9'!$B:$B&amp;'Meta5&amp;9'!$C:$C&amp;'Meta5&amp;9'!$D:$D,0)),0)</f>
        <v>0</v>
      </c>
      <c r="G250" s="508">
        <f t="array" ref="G250">IFERROR(INDEX('Meta5&amp;9'!G:G,MATCH($D250&amp;$C250&amp;$B250&amp;$A250,'Meta5&amp;9'!$A:$A&amp;'Meta5&amp;9'!$B:$B&amp;'Meta5&amp;9'!$C:$C&amp;'Meta5&amp;9'!$D:$D,0)),0)</f>
        <v>0</v>
      </c>
      <c r="H250" s="508">
        <f t="shared" si="4"/>
        <v>0</v>
      </c>
      <c r="I250" s="484">
        <v>0</v>
      </c>
      <c r="O250" s="283"/>
      <c r="R250" s="283"/>
      <c r="S250" s="535"/>
    </row>
    <row r="251" spans="1:19" s="283" customFormat="1" ht="17.25" customHeight="1">
      <c r="A251" s="565"/>
      <c r="B251" s="565">
        <v>2</v>
      </c>
      <c r="C251" s="565">
        <v>4</v>
      </c>
      <c r="D251" s="565">
        <v>6</v>
      </c>
      <c r="E251" s="208" t="s">
        <v>417</v>
      </c>
      <c r="F251" s="566">
        <f>SUM(F252:F256)</f>
        <v>150000</v>
      </c>
      <c r="G251" s="566">
        <f>SUM(G252:G256)</f>
        <v>17568</v>
      </c>
      <c r="H251" s="566">
        <f t="shared" si="4"/>
        <v>132432</v>
      </c>
      <c r="I251" s="566">
        <f>SUM(I252:I256)</f>
        <v>125455</v>
      </c>
      <c r="S251" s="535"/>
    </row>
    <row r="252" spans="1:19" s="307" customFormat="1" ht="17.25" hidden="1" customHeight="1">
      <c r="A252" s="567">
        <v>17012</v>
      </c>
      <c r="B252" s="567">
        <v>2</v>
      </c>
      <c r="C252" s="567">
        <v>4</v>
      </c>
      <c r="D252" s="567">
        <v>6</v>
      </c>
      <c r="E252" s="213" t="s">
        <v>410</v>
      </c>
      <c r="F252" s="508">
        <f t="array" ref="F252">IFERROR(INDEX('Meta5&amp;9'!F:F,MATCH($D252&amp;$C252&amp;$B252&amp;$A252,'Meta5&amp;9'!$A:$A&amp;'Meta5&amp;9'!$B:$B&amp;'Meta5&amp;9'!$C:$C&amp;'Meta5&amp;9'!$D:$D,0)),0)</f>
        <v>0</v>
      </c>
      <c r="G252" s="508">
        <f t="array" ref="G252">IFERROR(INDEX('Meta5&amp;9'!G:G,MATCH($D252&amp;$C252&amp;$B252&amp;$A252,'Meta5&amp;9'!$A:$A&amp;'Meta5&amp;9'!$B:$B&amp;'Meta5&amp;9'!$C:$C&amp;'Meta5&amp;9'!$D:$D,0)),0)</f>
        <v>0</v>
      </c>
      <c r="H252" s="508">
        <f t="shared" si="4"/>
        <v>0</v>
      </c>
      <c r="I252" s="484">
        <v>0</v>
      </c>
      <c r="O252" s="283"/>
      <c r="R252" s="283"/>
      <c r="S252" s="535"/>
    </row>
    <row r="253" spans="1:19" s="307" customFormat="1" ht="17.25" customHeight="1">
      <c r="A253" s="567">
        <v>17022</v>
      </c>
      <c r="B253" s="567">
        <v>2</v>
      </c>
      <c r="C253" s="567">
        <v>4</v>
      </c>
      <c r="D253" s="567">
        <v>6</v>
      </c>
      <c r="E253" s="213" t="s">
        <v>411</v>
      </c>
      <c r="F253" s="508">
        <v>150000</v>
      </c>
      <c r="G253" s="508">
        <v>17568</v>
      </c>
      <c r="H253" s="508">
        <f t="shared" si="4"/>
        <v>132432</v>
      </c>
      <c r="I253" s="508">
        <v>125455</v>
      </c>
      <c r="O253" s="283"/>
      <c r="R253" s="283"/>
      <c r="S253" s="535"/>
    </row>
    <row r="254" spans="1:19" s="307" customFormat="1" hidden="1">
      <c r="A254" s="567">
        <v>17072</v>
      </c>
      <c r="B254" s="567">
        <v>2</v>
      </c>
      <c r="C254" s="567">
        <v>4</v>
      </c>
      <c r="D254" s="567">
        <v>6</v>
      </c>
      <c r="E254" s="213" t="s">
        <v>413</v>
      </c>
      <c r="F254" s="508">
        <f t="array" ref="F254">IFERROR(INDEX('Meta5&amp;9'!F:F,MATCH($D254&amp;$C254&amp;$B254&amp;$A254,'Meta5&amp;9'!$A:$A&amp;'Meta5&amp;9'!$B:$B&amp;'Meta5&amp;9'!$C:$C&amp;'Meta5&amp;9'!$D:$D,0)),0)</f>
        <v>0</v>
      </c>
      <c r="G254" s="508">
        <f t="array" ref="G254">IFERROR(INDEX('Meta5&amp;9'!G:G,MATCH($D254&amp;$C254&amp;$B254&amp;$A254,'Meta5&amp;9'!$A:$A&amp;'Meta5&amp;9'!$B:$B&amp;'Meta5&amp;9'!$C:$C&amp;'Meta5&amp;9'!$D:$D,0)),0)</f>
        <v>0</v>
      </c>
      <c r="H254" s="508">
        <f t="shared" si="4"/>
        <v>0</v>
      </c>
      <c r="I254" s="508"/>
      <c r="O254" s="283"/>
      <c r="R254" s="283"/>
      <c r="S254" s="535"/>
    </row>
    <row r="255" spans="1:19" s="307" customFormat="1" hidden="1">
      <c r="A255" s="567">
        <v>17082</v>
      </c>
      <c r="B255" s="567">
        <v>2</v>
      </c>
      <c r="C255" s="567">
        <v>4</v>
      </c>
      <c r="D255" s="567">
        <v>6</v>
      </c>
      <c r="E255" s="213" t="s">
        <v>414</v>
      </c>
      <c r="F255" s="508">
        <f t="array" ref="F255">IFERROR(INDEX('Meta5&amp;9'!F:F,MATCH($D255&amp;$C255&amp;$B255&amp;$A255,'Meta5&amp;9'!$A:$A&amp;'Meta5&amp;9'!$B:$B&amp;'Meta5&amp;9'!$C:$C&amp;'Meta5&amp;9'!$D:$D,0)),0)</f>
        <v>0</v>
      </c>
      <c r="G255" s="508">
        <f t="array" ref="G255">IFERROR(INDEX('Meta5&amp;9'!G:G,MATCH($D255&amp;$C255&amp;$B255&amp;$A255,'Meta5&amp;9'!$A:$A&amp;'Meta5&amp;9'!$B:$B&amp;'Meta5&amp;9'!$C:$C&amp;'Meta5&amp;9'!$D:$D,0)),0)</f>
        <v>0</v>
      </c>
      <c r="H255" s="508">
        <f t="shared" si="4"/>
        <v>0</v>
      </c>
      <c r="I255" s="508"/>
      <c r="O255" s="283"/>
      <c r="R255" s="283"/>
      <c r="S255" s="535"/>
    </row>
    <row r="256" spans="1:19" s="307" customFormat="1" ht="17.25" hidden="1" customHeight="1">
      <c r="A256" s="567">
        <v>17092</v>
      </c>
      <c r="B256" s="567">
        <v>2</v>
      </c>
      <c r="C256" s="567">
        <v>4</v>
      </c>
      <c r="D256" s="567">
        <v>6</v>
      </c>
      <c r="E256" s="213" t="s">
        <v>415</v>
      </c>
      <c r="F256" s="508">
        <f t="array" ref="F256">IFERROR(INDEX('Meta5&amp;9'!F:F,MATCH($D256&amp;$C256&amp;$B256&amp;$A256,'Meta5&amp;9'!$A:$A&amp;'Meta5&amp;9'!$B:$B&amp;'Meta5&amp;9'!$C:$C&amp;'Meta5&amp;9'!$D:$D,0)),0)</f>
        <v>0</v>
      </c>
      <c r="G256" s="508">
        <f t="array" ref="G256">IFERROR(INDEX('Meta5&amp;9'!G:G,MATCH($D256&amp;$C256&amp;$B256&amp;$A256,'Meta5&amp;9'!$A:$A&amp;'Meta5&amp;9'!$B:$B&amp;'Meta5&amp;9'!$C:$C&amp;'Meta5&amp;9'!$D:$D,0)),0)</f>
        <v>0</v>
      </c>
      <c r="H256" s="508">
        <f t="shared" si="4"/>
        <v>0</v>
      </c>
      <c r="I256" s="484">
        <v>0</v>
      </c>
      <c r="O256" s="283"/>
      <c r="R256" s="283"/>
      <c r="S256" s="535"/>
    </row>
    <row r="257" spans="1:19" s="283" customFormat="1" ht="17.25" customHeight="1">
      <c r="A257" s="565"/>
      <c r="B257" s="565">
        <v>3</v>
      </c>
      <c r="C257" s="565">
        <v>4</v>
      </c>
      <c r="D257" s="565">
        <v>6</v>
      </c>
      <c r="E257" s="208" t="s">
        <v>675</v>
      </c>
      <c r="F257" s="566">
        <f>SUM(F258:F275)</f>
        <v>2136234</v>
      </c>
      <c r="G257" s="566">
        <f>SUM(G258:G275)</f>
        <v>2950768</v>
      </c>
      <c r="H257" s="566">
        <f>F257-G257</f>
        <v>-814534</v>
      </c>
      <c r="I257" s="566">
        <f>SUM(I258:I275)</f>
        <v>3411064</v>
      </c>
      <c r="S257" s="535"/>
    </row>
    <row r="258" spans="1:19" s="307" customFormat="1" ht="17.25" customHeight="1">
      <c r="A258" s="567">
        <v>17052</v>
      </c>
      <c r="B258" s="567">
        <v>3</v>
      </c>
      <c r="C258" s="567">
        <v>4</v>
      </c>
      <c r="D258" s="567">
        <v>6</v>
      </c>
      <c r="E258" s="213" t="s">
        <v>418</v>
      </c>
      <c r="F258" s="508">
        <v>75000</v>
      </c>
      <c r="G258" s="508">
        <v>75625</v>
      </c>
      <c r="H258" s="508">
        <f t="shared" si="4"/>
        <v>-625</v>
      </c>
      <c r="I258" s="508">
        <v>67109</v>
      </c>
      <c r="O258" s="283"/>
      <c r="R258" s="283"/>
      <c r="S258" s="535"/>
    </row>
    <row r="259" spans="1:19" s="307" customFormat="1" ht="17.25" customHeight="1">
      <c r="A259" s="567">
        <v>17053</v>
      </c>
      <c r="B259" s="567">
        <v>3</v>
      </c>
      <c r="C259" s="567">
        <v>4</v>
      </c>
      <c r="D259" s="567">
        <v>6</v>
      </c>
      <c r="E259" s="213" t="s">
        <v>419</v>
      </c>
      <c r="F259" s="508">
        <v>50000</v>
      </c>
      <c r="G259" s="508">
        <v>131996</v>
      </c>
      <c r="H259" s="508">
        <f t="shared" si="4"/>
        <v>-81996</v>
      </c>
      <c r="I259" s="508">
        <v>176143</v>
      </c>
      <c r="O259" s="283"/>
      <c r="R259" s="283"/>
      <c r="S259" s="535"/>
    </row>
    <row r="260" spans="1:19" s="307" customFormat="1" ht="17.25" customHeight="1">
      <c r="A260" s="567">
        <v>17054</v>
      </c>
      <c r="B260" s="567">
        <v>3</v>
      </c>
      <c r="C260" s="567">
        <v>4</v>
      </c>
      <c r="D260" s="567">
        <v>6</v>
      </c>
      <c r="E260" s="213" t="s">
        <v>420</v>
      </c>
      <c r="F260" s="508">
        <v>185000</v>
      </c>
      <c r="G260" s="508">
        <v>296754</v>
      </c>
      <c r="H260" s="508">
        <f>F260-G260</f>
        <v>-111754</v>
      </c>
      <c r="I260" s="508">
        <v>1215662</v>
      </c>
      <c r="O260" s="283"/>
      <c r="R260" s="283"/>
      <c r="S260" s="535"/>
    </row>
    <row r="261" spans="1:19" s="307" customFormat="1" ht="17.25" customHeight="1">
      <c r="A261" s="567">
        <v>17062</v>
      </c>
      <c r="B261" s="567">
        <v>3</v>
      </c>
      <c r="C261" s="567">
        <v>4</v>
      </c>
      <c r="D261" s="567">
        <v>6</v>
      </c>
      <c r="E261" s="213" t="s">
        <v>421</v>
      </c>
      <c r="F261" s="508">
        <v>400000</v>
      </c>
      <c r="G261" s="508">
        <v>780187</v>
      </c>
      <c r="H261" s="508">
        <f t="shared" si="4"/>
        <v>-380187</v>
      </c>
      <c r="I261" s="508">
        <v>483876</v>
      </c>
      <c r="O261" s="283"/>
      <c r="R261" s="283"/>
      <c r="S261" s="535"/>
    </row>
    <row r="262" spans="1:19" s="307" customFormat="1" ht="17.25" customHeight="1">
      <c r="A262" s="567">
        <v>19201</v>
      </c>
      <c r="B262" s="567">
        <v>3</v>
      </c>
      <c r="C262" s="567">
        <v>4</v>
      </c>
      <c r="D262" s="567">
        <v>6</v>
      </c>
      <c r="E262" s="213" t="s">
        <v>1608</v>
      </c>
      <c r="F262" s="508">
        <v>52100</v>
      </c>
      <c r="G262" s="508">
        <v>99498</v>
      </c>
      <c r="H262" s="508">
        <f t="shared" si="4"/>
        <v>-47398</v>
      </c>
      <c r="I262" s="508">
        <v>117692</v>
      </c>
      <c r="O262" s="283"/>
      <c r="R262" s="283"/>
      <c r="S262" s="535"/>
    </row>
    <row r="263" spans="1:19" s="307" customFormat="1" ht="17.25" customHeight="1">
      <c r="A263" s="567">
        <v>19202</v>
      </c>
      <c r="B263" s="567">
        <v>3</v>
      </c>
      <c r="C263" s="567">
        <v>4</v>
      </c>
      <c r="D263" s="567">
        <v>6</v>
      </c>
      <c r="E263" s="213" t="s">
        <v>615</v>
      </c>
      <c r="F263" s="508">
        <v>100242</v>
      </c>
      <c r="G263" s="508">
        <v>171110</v>
      </c>
      <c r="H263" s="508">
        <f t="shared" si="4"/>
        <v>-70868</v>
      </c>
      <c r="I263" s="508">
        <v>61741</v>
      </c>
      <c r="O263" s="283"/>
      <c r="R263" s="283"/>
      <c r="S263" s="535"/>
    </row>
    <row r="264" spans="1:19" s="307" customFormat="1" ht="17.25" customHeight="1">
      <c r="A264" s="567">
        <v>19203</v>
      </c>
      <c r="B264" s="567">
        <v>3</v>
      </c>
      <c r="C264" s="567">
        <v>4</v>
      </c>
      <c r="D264" s="567">
        <v>6</v>
      </c>
      <c r="E264" s="213" t="s">
        <v>616</v>
      </c>
      <c r="F264" s="508">
        <v>23650</v>
      </c>
      <c r="G264" s="508">
        <v>46907</v>
      </c>
      <c r="H264" s="508">
        <f t="shared" si="4"/>
        <v>-23257</v>
      </c>
      <c r="I264" s="508">
        <v>40577</v>
      </c>
      <c r="O264" s="283"/>
      <c r="R264" s="283"/>
      <c r="S264" s="535"/>
    </row>
    <row r="265" spans="1:19" s="307" customFormat="1" ht="17.25" customHeight="1">
      <c r="A265" s="567">
        <v>19204</v>
      </c>
      <c r="B265" s="567">
        <v>3</v>
      </c>
      <c r="C265" s="567">
        <v>4</v>
      </c>
      <c r="D265" s="567">
        <v>6</v>
      </c>
      <c r="E265" s="213" t="s">
        <v>617</v>
      </c>
      <c r="F265" s="508">
        <v>46181</v>
      </c>
      <c r="G265" s="508">
        <v>14245</v>
      </c>
      <c r="H265" s="508">
        <f t="shared" si="4"/>
        <v>31936</v>
      </c>
      <c r="I265" s="508">
        <v>52447</v>
      </c>
      <c r="O265" s="283"/>
      <c r="R265" s="283"/>
      <c r="S265" s="535"/>
    </row>
    <row r="266" spans="1:19" s="307" customFormat="1" ht="17.25" customHeight="1">
      <c r="A266" s="567">
        <v>19205</v>
      </c>
      <c r="B266" s="567">
        <v>3</v>
      </c>
      <c r="C266" s="567">
        <v>4</v>
      </c>
      <c r="D266" s="567">
        <v>6</v>
      </c>
      <c r="E266" s="213" t="s">
        <v>618</v>
      </c>
      <c r="F266" s="508">
        <v>378115</v>
      </c>
      <c r="G266" s="508">
        <v>394216</v>
      </c>
      <c r="H266" s="508">
        <f t="shared" si="4"/>
        <v>-16101</v>
      </c>
      <c r="I266" s="508">
        <v>542726</v>
      </c>
      <c r="O266" s="283"/>
      <c r="R266" s="283"/>
      <c r="S266" s="535"/>
    </row>
    <row r="267" spans="1:19" s="307" customFormat="1" ht="17.25" customHeight="1">
      <c r="A267" s="567">
        <v>19206</v>
      </c>
      <c r="B267" s="567">
        <v>3</v>
      </c>
      <c r="C267" s="567">
        <v>4</v>
      </c>
      <c r="D267" s="567">
        <v>6</v>
      </c>
      <c r="E267" s="213" t="s">
        <v>619</v>
      </c>
      <c r="F267" s="508">
        <v>94046</v>
      </c>
      <c r="G267" s="508">
        <v>80701</v>
      </c>
      <c r="H267" s="508">
        <f t="shared" si="4"/>
        <v>13345</v>
      </c>
      <c r="I267" s="508">
        <v>298335</v>
      </c>
      <c r="O267" s="283"/>
      <c r="R267" s="283"/>
      <c r="S267" s="535"/>
    </row>
    <row r="268" spans="1:19" s="307" customFormat="1" ht="17.25" customHeight="1">
      <c r="A268" s="567">
        <v>19207</v>
      </c>
      <c r="B268" s="567">
        <v>3</v>
      </c>
      <c r="C268" s="567">
        <v>4</v>
      </c>
      <c r="D268" s="567">
        <v>6</v>
      </c>
      <c r="E268" s="213" t="s">
        <v>755</v>
      </c>
      <c r="F268" s="508">
        <v>45189</v>
      </c>
      <c r="G268" s="508">
        <v>58794</v>
      </c>
      <c r="H268" s="508">
        <f t="shared" si="4"/>
        <v>-13605</v>
      </c>
      <c r="I268" s="508">
        <v>62923</v>
      </c>
      <c r="O268" s="283"/>
      <c r="R268" s="283"/>
      <c r="S268" s="535"/>
    </row>
    <row r="269" spans="1:19" s="307" customFormat="1" ht="17.25" customHeight="1">
      <c r="A269" s="567">
        <v>19208</v>
      </c>
      <c r="B269" s="567">
        <v>3</v>
      </c>
      <c r="C269" s="567">
        <v>4</v>
      </c>
      <c r="D269" s="567">
        <v>6</v>
      </c>
      <c r="E269" s="213" t="s">
        <v>620</v>
      </c>
      <c r="F269" s="508">
        <v>21152</v>
      </c>
      <c r="G269" s="508">
        <v>403615</v>
      </c>
      <c r="H269" s="508">
        <f t="shared" si="4"/>
        <v>-382463</v>
      </c>
      <c r="I269" s="508">
        <v>25409</v>
      </c>
      <c r="O269" s="283"/>
      <c r="R269" s="283"/>
      <c r="S269" s="535"/>
    </row>
    <row r="270" spans="1:19" s="307" customFormat="1" ht="17.25" customHeight="1">
      <c r="A270" s="567">
        <v>19209</v>
      </c>
      <c r="B270" s="567">
        <v>3</v>
      </c>
      <c r="C270" s="567">
        <v>4</v>
      </c>
      <c r="D270" s="567">
        <v>6</v>
      </c>
      <c r="E270" s="213" t="s">
        <v>621</v>
      </c>
      <c r="F270" s="508">
        <v>7850</v>
      </c>
      <c r="G270" s="508">
        <v>38253</v>
      </c>
      <c r="H270" s="508">
        <f t="shared" si="4"/>
        <v>-30403</v>
      </c>
      <c r="I270" s="508">
        <v>56065</v>
      </c>
      <c r="O270" s="283"/>
      <c r="R270" s="283"/>
      <c r="S270" s="535"/>
    </row>
    <row r="271" spans="1:19" s="307" customFormat="1" ht="17.25" customHeight="1">
      <c r="A271" s="567">
        <v>19211</v>
      </c>
      <c r="B271" s="567">
        <v>3</v>
      </c>
      <c r="C271" s="567">
        <v>4</v>
      </c>
      <c r="D271" s="567">
        <v>6</v>
      </c>
      <c r="E271" s="213" t="s">
        <v>732</v>
      </c>
      <c r="F271" s="508">
        <v>13000</v>
      </c>
      <c r="G271" s="508">
        <v>94433</v>
      </c>
      <c r="H271" s="508">
        <f t="shared" si="4"/>
        <v>-81433</v>
      </c>
      <c r="I271" s="508">
        <v>46559</v>
      </c>
      <c r="O271" s="283"/>
      <c r="R271" s="283"/>
      <c r="S271" s="535"/>
    </row>
    <row r="272" spans="1:19" s="307" customFormat="1" ht="17.25" customHeight="1">
      <c r="A272" s="567">
        <v>19212</v>
      </c>
      <c r="B272" s="567">
        <v>3</v>
      </c>
      <c r="C272" s="567">
        <v>4</v>
      </c>
      <c r="D272" s="567">
        <v>6</v>
      </c>
      <c r="E272" s="213" t="s">
        <v>622</v>
      </c>
      <c r="F272" s="508">
        <v>15629</v>
      </c>
      <c r="G272" s="508">
        <v>18531</v>
      </c>
      <c r="H272" s="508">
        <f t="shared" ref="H272:H375" si="5">F272-G272</f>
        <v>-2902</v>
      </c>
      <c r="I272" s="508">
        <v>49034</v>
      </c>
      <c r="O272" s="283"/>
      <c r="R272" s="283"/>
      <c r="S272" s="535"/>
    </row>
    <row r="273" spans="1:19" s="307" customFormat="1" ht="17.25" customHeight="1">
      <c r="A273" s="567">
        <v>19213</v>
      </c>
      <c r="B273" s="567">
        <v>3</v>
      </c>
      <c r="C273" s="567">
        <v>4</v>
      </c>
      <c r="D273" s="567">
        <v>6</v>
      </c>
      <c r="E273" s="213" t="s">
        <v>756</v>
      </c>
      <c r="F273" s="508">
        <v>1850</v>
      </c>
      <c r="G273" s="508">
        <v>49810</v>
      </c>
      <c r="H273" s="508">
        <f t="shared" si="5"/>
        <v>-47960</v>
      </c>
      <c r="I273" s="508">
        <v>34427</v>
      </c>
      <c r="O273" s="283"/>
      <c r="R273" s="283"/>
      <c r="S273" s="535"/>
    </row>
    <row r="274" spans="1:19" s="307" customFormat="1" ht="17.25" customHeight="1">
      <c r="A274" s="567">
        <v>19214</v>
      </c>
      <c r="B274" s="567">
        <v>3</v>
      </c>
      <c r="C274" s="567">
        <v>4</v>
      </c>
      <c r="D274" s="567">
        <v>6</v>
      </c>
      <c r="E274" s="213" t="s">
        <v>733</v>
      </c>
      <c r="F274" s="508">
        <v>314813</v>
      </c>
      <c r="G274" s="508">
        <v>90642</v>
      </c>
      <c r="H274" s="508">
        <f t="shared" si="5"/>
        <v>224171</v>
      </c>
      <c r="I274" s="508">
        <v>33026</v>
      </c>
      <c r="O274" s="283"/>
      <c r="R274" s="283"/>
      <c r="S274" s="535"/>
    </row>
    <row r="275" spans="1:19" s="307" customFormat="1" ht="17.25" customHeight="1">
      <c r="A275" s="567">
        <v>98012</v>
      </c>
      <c r="B275" s="567">
        <v>3</v>
      </c>
      <c r="C275" s="567">
        <v>4</v>
      </c>
      <c r="D275" s="567">
        <v>6</v>
      </c>
      <c r="E275" s="213" t="s">
        <v>623</v>
      </c>
      <c r="F275" s="508">
        <v>312417</v>
      </c>
      <c r="G275" s="508">
        <v>105451</v>
      </c>
      <c r="H275" s="508">
        <f t="shared" si="5"/>
        <v>206966</v>
      </c>
      <c r="I275" s="508">
        <v>47313</v>
      </c>
      <c r="O275" s="283"/>
      <c r="R275" s="283"/>
      <c r="S275" s="535"/>
    </row>
    <row r="276" spans="1:19" s="283" customFormat="1" ht="17.25" customHeight="1">
      <c r="A276" s="565"/>
      <c r="B276" s="565">
        <v>4</v>
      </c>
      <c r="C276" s="565">
        <v>4</v>
      </c>
      <c r="D276" s="565">
        <v>6</v>
      </c>
      <c r="E276" s="208" t="s">
        <v>422</v>
      </c>
      <c r="F276" s="582">
        <f>SUM(F277:F280)</f>
        <v>0</v>
      </c>
      <c r="G276" s="566">
        <f>SUM(G277:G280)</f>
        <v>7000</v>
      </c>
      <c r="H276" s="566">
        <f t="shared" si="5"/>
        <v>-7000</v>
      </c>
      <c r="I276" s="566">
        <f>SUM(I277:I280)</f>
        <v>701</v>
      </c>
      <c r="S276" s="535"/>
    </row>
    <row r="277" spans="1:19" s="307" customFormat="1" ht="18" hidden="1" customHeight="1">
      <c r="A277" s="567">
        <v>17052</v>
      </c>
      <c r="B277" s="567">
        <v>4</v>
      </c>
      <c r="C277" s="567">
        <v>4</v>
      </c>
      <c r="D277" s="567">
        <v>6</v>
      </c>
      <c r="E277" s="213" t="s">
        <v>418</v>
      </c>
      <c r="F277" s="485">
        <v>0</v>
      </c>
      <c r="G277" s="484">
        <v>0</v>
      </c>
      <c r="H277" s="508">
        <f t="shared" si="5"/>
        <v>0</v>
      </c>
      <c r="I277" s="484">
        <v>0</v>
      </c>
      <c r="O277" s="283"/>
      <c r="R277" s="283"/>
      <c r="S277" s="535"/>
    </row>
    <row r="278" spans="1:19" s="307" customFormat="1" ht="15.95" hidden="1" customHeight="1">
      <c r="A278" s="567">
        <v>17053</v>
      </c>
      <c r="B278" s="567">
        <v>4</v>
      </c>
      <c r="C278" s="567">
        <v>4</v>
      </c>
      <c r="D278" s="567">
        <v>6</v>
      </c>
      <c r="E278" s="213" t="s">
        <v>419</v>
      </c>
      <c r="F278" s="484">
        <v>0</v>
      </c>
      <c r="G278" s="484">
        <v>0</v>
      </c>
      <c r="H278" s="508">
        <f t="shared" si="5"/>
        <v>0</v>
      </c>
      <c r="I278" s="484">
        <v>0</v>
      </c>
      <c r="O278" s="283"/>
      <c r="R278" s="283"/>
      <c r="S278" s="535"/>
    </row>
    <row r="279" spans="1:19" s="307" customFormat="1" ht="19.5" customHeight="1">
      <c r="A279" s="567">
        <v>17054</v>
      </c>
      <c r="B279" s="567">
        <v>4</v>
      </c>
      <c r="C279" s="567">
        <v>4</v>
      </c>
      <c r="D279" s="567">
        <v>6</v>
      </c>
      <c r="E279" s="213" t="s">
        <v>420</v>
      </c>
      <c r="F279" s="484">
        <v>0</v>
      </c>
      <c r="G279" s="484">
        <v>0</v>
      </c>
      <c r="H279" s="484">
        <f t="shared" si="5"/>
        <v>0</v>
      </c>
      <c r="I279" s="508">
        <v>701</v>
      </c>
      <c r="O279" s="283"/>
      <c r="R279" s="283"/>
      <c r="S279" s="535"/>
    </row>
    <row r="280" spans="1:19" s="307" customFormat="1" ht="17.25" customHeight="1">
      <c r="A280" s="567">
        <v>17062</v>
      </c>
      <c r="B280" s="567">
        <v>4</v>
      </c>
      <c r="C280" s="567">
        <v>4</v>
      </c>
      <c r="D280" s="567">
        <v>6</v>
      </c>
      <c r="E280" s="213" t="s">
        <v>421</v>
      </c>
      <c r="F280" s="484">
        <v>0</v>
      </c>
      <c r="G280" s="508">
        <v>7000</v>
      </c>
      <c r="H280" s="508">
        <f t="shared" si="5"/>
        <v>-7000</v>
      </c>
      <c r="I280" s="484">
        <v>0</v>
      </c>
      <c r="O280" s="283"/>
      <c r="R280" s="283"/>
      <c r="S280" s="535"/>
    </row>
    <row r="281" spans="1:19" s="283" customFormat="1" ht="17.25" customHeight="1">
      <c r="A281" s="565"/>
      <c r="B281" s="565">
        <v>5</v>
      </c>
      <c r="C281" s="565">
        <v>4</v>
      </c>
      <c r="D281" s="565">
        <v>6</v>
      </c>
      <c r="E281" s="208" t="s">
        <v>676</v>
      </c>
      <c r="F281" s="566">
        <f>SUM(F282:F307)</f>
        <v>11450850</v>
      </c>
      <c r="G281" s="566">
        <f>SUM(G282:G307)</f>
        <v>9893697</v>
      </c>
      <c r="H281" s="566">
        <f t="shared" si="5"/>
        <v>1557153</v>
      </c>
      <c r="I281" s="566">
        <f>SUM(I282:I307)</f>
        <v>13231141</v>
      </c>
      <c r="S281" s="535"/>
    </row>
    <row r="282" spans="1:19" s="283" customFormat="1" ht="20.100000000000001" hidden="1" customHeight="1">
      <c r="A282" s="567">
        <v>17092</v>
      </c>
      <c r="B282" s="567">
        <v>5</v>
      </c>
      <c r="C282" s="567">
        <v>4</v>
      </c>
      <c r="D282" s="567">
        <v>6</v>
      </c>
      <c r="E282" s="213" t="s">
        <v>415</v>
      </c>
      <c r="F282" s="484">
        <v>0</v>
      </c>
      <c r="G282" s="484">
        <v>0</v>
      </c>
      <c r="H282" s="508">
        <f t="shared" si="5"/>
        <v>0</v>
      </c>
      <c r="I282" s="484">
        <v>0</v>
      </c>
      <c r="S282" s="535"/>
    </row>
    <row r="283" spans="1:19" s="307" customFormat="1" ht="17.25" customHeight="1">
      <c r="A283" s="567">
        <v>17112</v>
      </c>
      <c r="B283" s="567">
        <v>5</v>
      </c>
      <c r="C283" s="567">
        <v>4</v>
      </c>
      <c r="D283" s="567">
        <v>6</v>
      </c>
      <c r="E283" s="213" t="s">
        <v>423</v>
      </c>
      <c r="F283" s="508">
        <v>67000</v>
      </c>
      <c r="G283" s="508">
        <v>90437</v>
      </c>
      <c r="H283" s="508">
        <f t="shared" si="5"/>
        <v>-23437</v>
      </c>
      <c r="I283" s="508">
        <v>123363</v>
      </c>
      <c r="O283" s="283"/>
      <c r="R283" s="283"/>
      <c r="S283" s="535"/>
    </row>
    <row r="284" spans="1:19" s="307" customFormat="1" ht="17.25" customHeight="1">
      <c r="A284" s="567">
        <v>17122</v>
      </c>
      <c r="B284" s="567">
        <v>5</v>
      </c>
      <c r="C284" s="567">
        <v>4</v>
      </c>
      <c r="D284" s="567">
        <v>6</v>
      </c>
      <c r="E284" s="213" t="s">
        <v>424</v>
      </c>
      <c r="F284" s="508">
        <v>5000</v>
      </c>
      <c r="G284" s="508">
        <v>23552</v>
      </c>
      <c r="H284" s="508">
        <f t="shared" si="5"/>
        <v>-18552</v>
      </c>
      <c r="I284" s="484">
        <v>0</v>
      </c>
      <c r="O284" s="283"/>
      <c r="R284" s="283"/>
      <c r="S284" s="535"/>
    </row>
    <row r="285" spans="1:19" s="307" customFormat="1" ht="17.25" customHeight="1">
      <c r="A285" s="567">
        <v>17132</v>
      </c>
      <c r="B285" s="567">
        <v>5</v>
      </c>
      <c r="C285" s="567">
        <v>4</v>
      </c>
      <c r="D285" s="567">
        <v>6</v>
      </c>
      <c r="E285" s="213" t="s">
        <v>425</v>
      </c>
      <c r="F285" s="508">
        <v>4130000</v>
      </c>
      <c r="G285" s="508">
        <v>3383803</v>
      </c>
      <c r="H285" s="508">
        <f t="shared" si="5"/>
        <v>746197</v>
      </c>
      <c r="I285" s="508">
        <v>4017088</v>
      </c>
      <c r="O285" s="283"/>
      <c r="R285" s="283"/>
      <c r="S285" s="535"/>
    </row>
    <row r="286" spans="1:19" s="307" customFormat="1" ht="17.25" customHeight="1">
      <c r="A286" s="567">
        <v>17142</v>
      </c>
      <c r="B286" s="567">
        <v>5</v>
      </c>
      <c r="C286" s="567">
        <v>4</v>
      </c>
      <c r="D286" s="567">
        <v>6</v>
      </c>
      <c r="E286" s="213" t="s">
        <v>426</v>
      </c>
      <c r="F286" s="508">
        <v>830000</v>
      </c>
      <c r="G286" s="508">
        <v>898006</v>
      </c>
      <c r="H286" s="508">
        <f t="shared" si="5"/>
        <v>-68006</v>
      </c>
      <c r="I286" s="508">
        <v>939422</v>
      </c>
      <c r="O286" s="283"/>
      <c r="R286" s="283"/>
      <c r="S286" s="535"/>
    </row>
    <row r="287" spans="1:19" s="307" customFormat="1" ht="17.25" customHeight="1">
      <c r="A287" s="567">
        <v>17152</v>
      </c>
      <c r="B287" s="567">
        <v>5</v>
      </c>
      <c r="C287" s="567">
        <v>4</v>
      </c>
      <c r="D287" s="567">
        <v>6</v>
      </c>
      <c r="E287" s="213" t="s">
        <v>503</v>
      </c>
      <c r="F287" s="508">
        <v>200000</v>
      </c>
      <c r="G287" s="508">
        <v>229172</v>
      </c>
      <c r="H287" s="508">
        <f t="shared" si="5"/>
        <v>-29172</v>
      </c>
      <c r="I287" s="508">
        <v>91670</v>
      </c>
      <c r="O287" s="283"/>
      <c r="R287" s="283"/>
      <c r="S287" s="535"/>
    </row>
    <row r="288" spans="1:19" s="307" customFormat="1" ht="17.25" customHeight="1">
      <c r="A288" s="567">
        <v>17162</v>
      </c>
      <c r="B288" s="567">
        <v>5</v>
      </c>
      <c r="C288" s="567">
        <v>4</v>
      </c>
      <c r="D288" s="567">
        <v>6</v>
      </c>
      <c r="E288" s="213" t="s">
        <v>504</v>
      </c>
      <c r="F288" s="484">
        <v>0</v>
      </c>
      <c r="G288" s="484">
        <v>0</v>
      </c>
      <c r="H288" s="484">
        <f t="shared" si="5"/>
        <v>0</v>
      </c>
      <c r="I288" s="508">
        <v>182</v>
      </c>
      <c r="O288" s="283"/>
      <c r="R288" s="283"/>
      <c r="S288" s="535"/>
    </row>
    <row r="289" spans="1:19" s="307" customFormat="1" ht="17.25" customHeight="1">
      <c r="A289" s="567">
        <v>17172</v>
      </c>
      <c r="B289" s="567">
        <v>5</v>
      </c>
      <c r="C289" s="567">
        <v>4</v>
      </c>
      <c r="D289" s="567">
        <v>6</v>
      </c>
      <c r="E289" s="213" t="s">
        <v>505</v>
      </c>
      <c r="F289" s="508">
        <v>610000</v>
      </c>
      <c r="G289" s="508">
        <v>814287</v>
      </c>
      <c r="H289" s="508">
        <f t="shared" si="5"/>
        <v>-204287</v>
      </c>
      <c r="I289" s="508">
        <v>867676</v>
      </c>
      <c r="O289" s="283"/>
      <c r="R289" s="283"/>
      <c r="S289" s="535"/>
    </row>
    <row r="290" spans="1:19" s="307" customFormat="1" ht="17.25" customHeight="1">
      <c r="A290" s="567">
        <v>17182</v>
      </c>
      <c r="B290" s="567">
        <v>5</v>
      </c>
      <c r="C290" s="567">
        <v>4</v>
      </c>
      <c r="D290" s="567">
        <v>6</v>
      </c>
      <c r="E290" s="213" t="s">
        <v>506</v>
      </c>
      <c r="F290" s="508">
        <v>50000</v>
      </c>
      <c r="G290" s="508">
        <v>34959</v>
      </c>
      <c r="H290" s="508">
        <f t="shared" si="5"/>
        <v>15041</v>
      </c>
      <c r="I290" s="508">
        <v>2419</v>
      </c>
      <c r="O290" s="283"/>
      <c r="R290" s="283"/>
      <c r="S290" s="535"/>
    </row>
    <row r="291" spans="1:19" s="307" customFormat="1" ht="17.25" customHeight="1">
      <c r="A291" s="567">
        <v>17902</v>
      </c>
      <c r="B291" s="567">
        <v>5</v>
      </c>
      <c r="C291" s="567">
        <v>4</v>
      </c>
      <c r="D291" s="567">
        <v>6</v>
      </c>
      <c r="E291" s="213" t="s">
        <v>1687</v>
      </c>
      <c r="F291" s="508">
        <v>60000</v>
      </c>
      <c r="G291" s="508">
        <v>212712</v>
      </c>
      <c r="H291" s="508">
        <f t="shared" si="5"/>
        <v>-152712</v>
      </c>
      <c r="I291" s="508">
        <v>2017307</v>
      </c>
      <c r="O291" s="283"/>
      <c r="R291" s="283"/>
      <c r="S291" s="535"/>
    </row>
    <row r="292" spans="1:19" s="307" customFormat="1" ht="17.25" customHeight="1">
      <c r="A292" s="567">
        <v>19051</v>
      </c>
      <c r="B292" s="567">
        <v>5</v>
      </c>
      <c r="C292" s="567">
        <v>4</v>
      </c>
      <c r="D292" s="567">
        <v>6</v>
      </c>
      <c r="E292" s="213" t="s">
        <v>624</v>
      </c>
      <c r="F292" s="508">
        <v>24000</v>
      </c>
      <c r="G292" s="508">
        <v>76970</v>
      </c>
      <c r="H292" s="508">
        <f t="shared" si="5"/>
        <v>-52970</v>
      </c>
      <c r="I292" s="508">
        <v>36594</v>
      </c>
      <c r="O292" s="283"/>
      <c r="R292" s="283"/>
      <c r="S292" s="535"/>
    </row>
    <row r="293" spans="1:19" s="307" customFormat="1" ht="17.25" customHeight="1">
      <c r="A293" s="567">
        <v>19052</v>
      </c>
      <c r="B293" s="567">
        <v>5</v>
      </c>
      <c r="C293" s="567">
        <v>4</v>
      </c>
      <c r="D293" s="567">
        <v>6</v>
      </c>
      <c r="E293" s="213" t="s">
        <v>625</v>
      </c>
      <c r="F293" s="508">
        <v>989156</v>
      </c>
      <c r="G293" s="508">
        <v>401143</v>
      </c>
      <c r="H293" s="508">
        <f t="shared" si="5"/>
        <v>588013</v>
      </c>
      <c r="I293" s="508">
        <v>401116</v>
      </c>
      <c r="O293" s="283"/>
      <c r="R293" s="283"/>
      <c r="S293" s="535"/>
    </row>
    <row r="294" spans="1:19" s="307" customFormat="1" ht="17.25" customHeight="1">
      <c r="A294" s="567">
        <v>19053</v>
      </c>
      <c r="B294" s="567">
        <v>5</v>
      </c>
      <c r="C294" s="567">
        <v>4</v>
      </c>
      <c r="D294" s="567">
        <v>6</v>
      </c>
      <c r="E294" s="213" t="s">
        <v>504</v>
      </c>
      <c r="F294" s="508">
        <v>13500</v>
      </c>
      <c r="G294" s="508">
        <v>25593</v>
      </c>
      <c r="H294" s="508">
        <f t="shared" si="5"/>
        <v>-12093</v>
      </c>
      <c r="I294" s="508">
        <v>4005</v>
      </c>
      <c r="O294" s="283"/>
      <c r="R294" s="283"/>
      <c r="S294" s="535"/>
    </row>
    <row r="295" spans="1:19" s="307" customFormat="1" ht="17.25" customHeight="1">
      <c r="A295" s="567">
        <v>19054</v>
      </c>
      <c r="B295" s="567">
        <v>5</v>
      </c>
      <c r="C295" s="567">
        <v>4</v>
      </c>
      <c r="D295" s="567">
        <v>6</v>
      </c>
      <c r="E295" s="213" t="s">
        <v>626</v>
      </c>
      <c r="F295" s="508">
        <v>30000</v>
      </c>
      <c r="G295" s="508">
        <v>4966</v>
      </c>
      <c r="H295" s="508">
        <f t="shared" si="5"/>
        <v>25034</v>
      </c>
      <c r="I295" s="508">
        <v>10411</v>
      </c>
      <c r="O295" s="283"/>
      <c r="R295" s="283"/>
      <c r="S295" s="535"/>
    </row>
    <row r="296" spans="1:19" s="307" customFormat="1" ht="17.25" customHeight="1">
      <c r="A296" s="567">
        <v>19055</v>
      </c>
      <c r="B296" s="567">
        <v>5</v>
      </c>
      <c r="C296" s="567">
        <v>4</v>
      </c>
      <c r="D296" s="567">
        <v>6</v>
      </c>
      <c r="E296" s="213" t="s">
        <v>627</v>
      </c>
      <c r="F296" s="508">
        <v>256650</v>
      </c>
      <c r="G296" s="508">
        <v>539883</v>
      </c>
      <c r="H296" s="508">
        <f t="shared" si="5"/>
        <v>-283233</v>
      </c>
      <c r="I296" s="508">
        <v>400768</v>
      </c>
      <c r="O296" s="283"/>
      <c r="R296" s="283"/>
      <c r="S296" s="535"/>
    </row>
    <row r="297" spans="1:19" s="307" customFormat="1" ht="17.25" customHeight="1">
      <c r="A297" s="567">
        <v>19056</v>
      </c>
      <c r="B297" s="567">
        <v>5</v>
      </c>
      <c r="C297" s="567">
        <v>4</v>
      </c>
      <c r="D297" s="567">
        <v>6</v>
      </c>
      <c r="E297" s="213" t="s">
        <v>425</v>
      </c>
      <c r="F297" s="508">
        <v>665500</v>
      </c>
      <c r="G297" s="508">
        <v>725789</v>
      </c>
      <c r="H297" s="508">
        <f t="shared" si="5"/>
        <v>-60289</v>
      </c>
      <c r="I297" s="508">
        <v>585170</v>
      </c>
      <c r="O297" s="283"/>
      <c r="R297" s="283"/>
      <c r="S297" s="535"/>
    </row>
    <row r="298" spans="1:19" s="307" customFormat="1" ht="17.25" customHeight="1">
      <c r="A298" s="567">
        <v>19057</v>
      </c>
      <c r="B298" s="567">
        <v>5</v>
      </c>
      <c r="C298" s="567">
        <v>4</v>
      </c>
      <c r="D298" s="567">
        <v>6</v>
      </c>
      <c r="E298" s="213" t="s">
        <v>628</v>
      </c>
      <c r="F298" s="508">
        <v>2337886</v>
      </c>
      <c r="G298" s="508">
        <v>492877</v>
      </c>
      <c r="H298" s="508">
        <f t="shared" si="5"/>
        <v>1845009</v>
      </c>
      <c r="I298" s="508">
        <v>993018</v>
      </c>
      <c r="O298" s="283"/>
      <c r="R298" s="283"/>
      <c r="S298" s="535"/>
    </row>
    <row r="299" spans="1:19" s="307" customFormat="1" ht="17.25" customHeight="1">
      <c r="A299" s="567">
        <v>19058</v>
      </c>
      <c r="B299" s="567">
        <v>5</v>
      </c>
      <c r="C299" s="567">
        <v>4</v>
      </c>
      <c r="D299" s="567">
        <v>6</v>
      </c>
      <c r="E299" s="213" t="s">
        <v>426</v>
      </c>
      <c r="F299" s="508">
        <v>177700</v>
      </c>
      <c r="G299" s="508">
        <v>125724</v>
      </c>
      <c r="H299" s="508">
        <f t="shared" si="5"/>
        <v>51976</v>
      </c>
      <c r="I299" s="508">
        <v>117279</v>
      </c>
      <c r="O299" s="283"/>
      <c r="R299" s="283"/>
      <c r="S299" s="535"/>
    </row>
    <row r="300" spans="1:19" s="307" customFormat="1" ht="17.25" customHeight="1">
      <c r="A300" s="567">
        <v>19061</v>
      </c>
      <c r="B300" s="567">
        <v>5</v>
      </c>
      <c r="C300" s="567">
        <v>4</v>
      </c>
      <c r="D300" s="567">
        <v>6</v>
      </c>
      <c r="E300" s="213" t="s">
        <v>734</v>
      </c>
      <c r="F300" s="484">
        <v>0</v>
      </c>
      <c r="G300" s="508">
        <v>4550</v>
      </c>
      <c r="H300" s="508">
        <f t="shared" si="5"/>
        <v>-4550</v>
      </c>
      <c r="I300" s="508">
        <v>1209</v>
      </c>
      <c r="O300" s="283"/>
      <c r="R300" s="283"/>
      <c r="S300" s="535"/>
    </row>
    <row r="301" spans="1:19" s="307" customFormat="1" ht="17.25" customHeight="1">
      <c r="A301" s="567">
        <v>19062</v>
      </c>
      <c r="B301" s="567">
        <v>5</v>
      </c>
      <c r="C301" s="567">
        <v>4</v>
      </c>
      <c r="D301" s="567">
        <v>6</v>
      </c>
      <c r="E301" s="213" t="s">
        <v>629</v>
      </c>
      <c r="F301" s="484">
        <v>0</v>
      </c>
      <c r="G301" s="508">
        <v>70268</v>
      </c>
      <c r="H301" s="508">
        <f t="shared" si="5"/>
        <v>-70268</v>
      </c>
      <c r="I301" s="508">
        <v>85390</v>
      </c>
      <c r="O301" s="283"/>
      <c r="R301" s="283"/>
      <c r="S301" s="535"/>
    </row>
    <row r="302" spans="1:19" s="307" customFormat="1" ht="17.25" customHeight="1">
      <c r="A302" s="567">
        <v>19063</v>
      </c>
      <c r="B302" s="567">
        <v>5</v>
      </c>
      <c r="C302" s="567">
        <v>4</v>
      </c>
      <c r="D302" s="567">
        <v>6</v>
      </c>
      <c r="E302" s="213" t="s">
        <v>630</v>
      </c>
      <c r="F302" s="508">
        <v>25030</v>
      </c>
      <c r="G302" s="508">
        <v>35990</v>
      </c>
      <c r="H302" s="508">
        <f t="shared" si="5"/>
        <v>-10960</v>
      </c>
      <c r="I302" s="508">
        <v>52608</v>
      </c>
      <c r="O302" s="283"/>
      <c r="R302" s="283"/>
      <c r="S302" s="535"/>
    </row>
    <row r="303" spans="1:19" s="307" customFormat="1" ht="17.25" customHeight="1">
      <c r="A303" s="567">
        <v>19064</v>
      </c>
      <c r="B303" s="567">
        <v>5</v>
      </c>
      <c r="C303" s="567">
        <v>4</v>
      </c>
      <c r="D303" s="567">
        <v>6</v>
      </c>
      <c r="E303" s="213" t="s">
        <v>631</v>
      </c>
      <c r="F303" s="508">
        <v>94990</v>
      </c>
      <c r="G303" s="508">
        <v>103536</v>
      </c>
      <c r="H303" s="508">
        <f t="shared" si="5"/>
        <v>-8546</v>
      </c>
      <c r="I303" s="508">
        <v>189096</v>
      </c>
      <c r="O303" s="283"/>
      <c r="R303" s="283"/>
      <c r="S303" s="535"/>
    </row>
    <row r="304" spans="1:19" s="307" customFormat="1" ht="17.25" customHeight="1">
      <c r="A304" s="567">
        <v>19065</v>
      </c>
      <c r="B304" s="567">
        <v>5</v>
      </c>
      <c r="C304" s="567">
        <v>4</v>
      </c>
      <c r="D304" s="567">
        <v>6</v>
      </c>
      <c r="E304" s="213" t="s">
        <v>632</v>
      </c>
      <c r="F304" s="508">
        <v>55000</v>
      </c>
      <c r="G304" s="508">
        <v>1681</v>
      </c>
      <c r="H304" s="508">
        <f t="shared" si="5"/>
        <v>53319</v>
      </c>
      <c r="I304" s="508">
        <v>3591</v>
      </c>
      <c r="O304" s="283"/>
      <c r="R304" s="283"/>
      <c r="S304" s="535"/>
    </row>
    <row r="305" spans="1:19" s="307" customFormat="1" ht="17.25" customHeight="1">
      <c r="A305" s="567">
        <v>19066</v>
      </c>
      <c r="B305" s="567">
        <v>5</v>
      </c>
      <c r="C305" s="567">
        <v>4</v>
      </c>
      <c r="D305" s="567">
        <v>6</v>
      </c>
      <c r="E305" s="213" t="s">
        <v>507</v>
      </c>
      <c r="F305" s="508">
        <v>557575</v>
      </c>
      <c r="G305" s="508">
        <v>460826</v>
      </c>
      <c r="H305" s="508">
        <f t="shared" si="5"/>
        <v>96749</v>
      </c>
      <c r="I305" s="508">
        <v>625168</v>
      </c>
      <c r="O305" s="283"/>
      <c r="R305" s="283"/>
      <c r="S305" s="535"/>
    </row>
    <row r="306" spans="1:19" s="307" customFormat="1" ht="17.25" hidden="1" customHeight="1">
      <c r="A306" s="567">
        <v>19067</v>
      </c>
      <c r="B306" s="567">
        <v>5</v>
      </c>
      <c r="C306" s="567">
        <v>4</v>
      </c>
      <c r="D306" s="567">
        <v>6</v>
      </c>
      <c r="E306" s="213" t="s">
        <v>1515</v>
      </c>
      <c r="F306" s="484">
        <v>0</v>
      </c>
      <c r="G306" s="484">
        <v>0</v>
      </c>
      <c r="H306" s="508">
        <f t="shared" si="5"/>
        <v>0</v>
      </c>
      <c r="I306" s="484">
        <v>0</v>
      </c>
      <c r="O306" s="283"/>
      <c r="R306" s="283"/>
      <c r="S306" s="535"/>
    </row>
    <row r="307" spans="1:19" s="307" customFormat="1" ht="17.25" customHeight="1">
      <c r="A307" s="567">
        <v>98011</v>
      </c>
      <c r="B307" s="567">
        <v>5</v>
      </c>
      <c r="C307" s="567">
        <v>4</v>
      </c>
      <c r="D307" s="567">
        <v>6</v>
      </c>
      <c r="E307" s="213" t="s">
        <v>441</v>
      </c>
      <c r="F307" s="508">
        <v>271863</v>
      </c>
      <c r="G307" s="508">
        <v>1136973</v>
      </c>
      <c r="H307" s="508">
        <f>F307-G307</f>
        <v>-865110</v>
      </c>
      <c r="I307" s="508">
        <v>1666591</v>
      </c>
      <c r="O307" s="283"/>
      <c r="R307" s="283"/>
      <c r="S307" s="535"/>
    </row>
    <row r="308" spans="1:19" s="283" customFormat="1" ht="17.25" customHeight="1">
      <c r="A308" s="565"/>
      <c r="B308" s="565">
        <v>6</v>
      </c>
      <c r="C308" s="565">
        <v>4</v>
      </c>
      <c r="D308" s="565">
        <v>6</v>
      </c>
      <c r="E308" s="208" t="s">
        <v>427</v>
      </c>
      <c r="F308" s="566">
        <f>SUM(F309:F317)</f>
        <v>190000</v>
      </c>
      <c r="G308" s="566">
        <f>SUM(G309:G317)</f>
        <v>79401</v>
      </c>
      <c r="H308" s="566">
        <f t="shared" si="5"/>
        <v>110599</v>
      </c>
      <c r="I308" s="566">
        <f>SUM(I309:I317)</f>
        <v>103151</v>
      </c>
      <c r="S308" s="535"/>
    </row>
    <row r="309" spans="1:19" s="307" customFormat="1" ht="15.95" hidden="1" customHeight="1">
      <c r="A309" s="567">
        <v>17112</v>
      </c>
      <c r="B309" s="567">
        <v>6</v>
      </c>
      <c r="C309" s="567">
        <v>4</v>
      </c>
      <c r="D309" s="567">
        <v>6</v>
      </c>
      <c r="E309" s="213" t="s">
        <v>428</v>
      </c>
      <c r="F309" s="508">
        <f t="array" ref="F309">IFERROR(INDEX('Meta5&amp;9'!F:F,MATCH($D309&amp;$C309&amp;$B309&amp;$A309,'Meta5&amp;9'!$A:$A&amp;'Meta5&amp;9'!$B:$B&amp;'Meta5&amp;9'!$C:$C&amp;'Meta5&amp;9'!$D:$D,0)),0)</f>
        <v>0</v>
      </c>
      <c r="G309" s="508">
        <f t="array" ref="G309">IFERROR(INDEX('Meta5&amp;9'!G:G,MATCH($D309&amp;$C309&amp;$B309&amp;$A309,'Meta5&amp;9'!$A:$A&amp;'Meta5&amp;9'!$B:$B&amp;'Meta5&amp;9'!$C:$C&amp;'Meta5&amp;9'!$D:$D,0)),0)</f>
        <v>0</v>
      </c>
      <c r="H309" s="508">
        <f t="shared" si="5"/>
        <v>0</v>
      </c>
      <c r="I309" s="484">
        <v>0</v>
      </c>
      <c r="O309" s="283"/>
      <c r="R309" s="283"/>
      <c r="S309" s="535"/>
    </row>
    <row r="310" spans="1:19" s="307" customFormat="1" ht="17.25" hidden="1" customHeight="1">
      <c r="A310" s="567">
        <v>17122</v>
      </c>
      <c r="B310" s="567">
        <v>6</v>
      </c>
      <c r="C310" s="567">
        <v>4</v>
      </c>
      <c r="D310" s="567">
        <v>6</v>
      </c>
      <c r="E310" s="213" t="s">
        <v>424</v>
      </c>
      <c r="F310" s="508">
        <f t="array" ref="F310">IFERROR(INDEX('Meta5&amp;9'!F:F,MATCH($D310&amp;$C310&amp;$B310&amp;$A310,'Meta5&amp;9'!$A:$A&amp;'Meta5&amp;9'!$B:$B&amp;'Meta5&amp;9'!$C:$C&amp;'Meta5&amp;9'!$D:$D,0)),0)</f>
        <v>0</v>
      </c>
      <c r="G310" s="508">
        <f t="array" ref="G310">IFERROR(INDEX('Meta5&amp;9'!G:G,MATCH($D310&amp;$C310&amp;$B310&amp;$A310,'Meta5&amp;9'!$A:$A&amp;'Meta5&amp;9'!$B:$B&amp;'Meta5&amp;9'!$C:$C&amp;'Meta5&amp;9'!$D:$D,0)),0)</f>
        <v>0</v>
      </c>
      <c r="H310" s="508">
        <f t="shared" si="5"/>
        <v>0</v>
      </c>
      <c r="I310" s="484">
        <v>0</v>
      </c>
      <c r="O310" s="283"/>
      <c r="R310" s="283"/>
      <c r="S310" s="535"/>
    </row>
    <row r="311" spans="1:19" s="307" customFormat="1" ht="17.25" hidden="1" customHeight="1">
      <c r="A311" s="567">
        <v>17142</v>
      </c>
      <c r="B311" s="567">
        <v>6</v>
      </c>
      <c r="C311" s="567">
        <v>4</v>
      </c>
      <c r="D311" s="567">
        <v>6</v>
      </c>
      <c r="E311" s="213" t="s">
        <v>426</v>
      </c>
      <c r="F311" s="508">
        <f t="array" ref="F311">IFERROR(INDEX('Meta5&amp;9'!F:F,MATCH($D311&amp;$C311&amp;$B311&amp;$A311,'Meta5&amp;9'!$A:$A&amp;'Meta5&amp;9'!$B:$B&amp;'Meta5&amp;9'!$C:$C&amp;'Meta5&amp;9'!$D:$D,0)),0)</f>
        <v>0</v>
      </c>
      <c r="G311" s="508">
        <f t="array" ref="G311">IFERROR(INDEX('Meta5&amp;9'!G:G,MATCH($D311&amp;$C311&amp;$B311&amp;$A311,'Meta5&amp;9'!$A:$A&amp;'Meta5&amp;9'!$B:$B&amp;'Meta5&amp;9'!$C:$C&amp;'Meta5&amp;9'!$D:$D,0)),0)</f>
        <v>0</v>
      </c>
      <c r="H311" s="508">
        <f t="shared" si="5"/>
        <v>0</v>
      </c>
      <c r="I311" s="484">
        <v>0</v>
      </c>
      <c r="O311" s="283"/>
      <c r="R311" s="283"/>
      <c r="S311" s="535"/>
    </row>
    <row r="312" spans="1:19" s="307" customFormat="1" ht="15.95" hidden="1" customHeight="1">
      <c r="A312" s="567">
        <v>17143</v>
      </c>
      <c r="B312" s="567">
        <v>6</v>
      </c>
      <c r="C312" s="567">
        <v>4</v>
      </c>
      <c r="D312" s="567">
        <v>6</v>
      </c>
      <c r="E312" s="213" t="s">
        <v>429</v>
      </c>
      <c r="F312" s="508">
        <f t="array" ref="F312">IFERROR(INDEX('Meta5&amp;9'!F:F,MATCH($D312&amp;$C312&amp;$B312&amp;$A312,'Meta5&amp;9'!$A:$A&amp;'Meta5&amp;9'!$B:$B&amp;'Meta5&amp;9'!$C:$C&amp;'Meta5&amp;9'!$D:$D,0)),0)</f>
        <v>0</v>
      </c>
      <c r="G312" s="508">
        <f t="array" ref="G312">IFERROR(INDEX('Meta5&amp;9'!G:G,MATCH($D312&amp;$C312&amp;$B312&amp;$A312,'Meta5&amp;9'!$A:$A&amp;'Meta5&amp;9'!$B:$B&amp;'Meta5&amp;9'!$C:$C&amp;'Meta5&amp;9'!$D:$D,0)),0)</f>
        <v>0</v>
      </c>
      <c r="H312" s="508">
        <f t="shared" si="5"/>
        <v>0</v>
      </c>
      <c r="I312" s="508"/>
      <c r="O312" s="283"/>
      <c r="R312" s="283"/>
      <c r="S312" s="535"/>
    </row>
    <row r="313" spans="1:19" s="307" customFormat="1" ht="17.25" hidden="1" customHeight="1">
      <c r="A313" s="567">
        <v>17152</v>
      </c>
      <c r="B313" s="567">
        <v>6</v>
      </c>
      <c r="C313" s="567">
        <v>4</v>
      </c>
      <c r="D313" s="567">
        <v>6</v>
      </c>
      <c r="E313" s="213" t="s">
        <v>503</v>
      </c>
      <c r="F313" s="508">
        <f t="array" ref="F313">IFERROR(INDEX('Meta5&amp;9'!F:F,MATCH($D313&amp;$C313&amp;$B313&amp;$A313,'Meta5&amp;9'!$A:$A&amp;'Meta5&amp;9'!$B:$B&amp;'Meta5&amp;9'!$C:$C&amp;'Meta5&amp;9'!$D:$D,0)),0)</f>
        <v>0</v>
      </c>
      <c r="G313" s="508">
        <f t="array" ref="G313">IFERROR(INDEX('Meta5&amp;9'!G:G,MATCH($D313&amp;$C313&amp;$B313&amp;$A313,'Meta5&amp;9'!$A:$A&amp;'Meta5&amp;9'!$B:$B&amp;'Meta5&amp;9'!$C:$C&amp;'Meta5&amp;9'!$D:$D,0)),0)</f>
        <v>0</v>
      </c>
      <c r="H313" s="508">
        <f t="shared" si="5"/>
        <v>0</v>
      </c>
      <c r="I313" s="484">
        <v>0</v>
      </c>
      <c r="O313" s="283"/>
      <c r="R313" s="283"/>
      <c r="S313" s="535"/>
    </row>
    <row r="314" spans="1:19" s="307" customFormat="1" ht="17.25" hidden="1" customHeight="1">
      <c r="A314" s="567">
        <v>17162</v>
      </c>
      <c r="B314" s="567">
        <v>6</v>
      </c>
      <c r="C314" s="567">
        <v>4</v>
      </c>
      <c r="D314" s="567">
        <v>6</v>
      </c>
      <c r="E314" s="213" t="s">
        <v>504</v>
      </c>
      <c r="F314" s="508">
        <f t="array" ref="F314">IFERROR(INDEX('Meta5&amp;9'!F:F,MATCH($D314&amp;$C314&amp;$B314&amp;$A314,'Meta5&amp;9'!$A:$A&amp;'Meta5&amp;9'!$B:$B&amp;'Meta5&amp;9'!$C:$C&amp;'Meta5&amp;9'!$D:$D,0)),0)</f>
        <v>0</v>
      </c>
      <c r="G314" s="508">
        <f t="array" ref="G314">IFERROR(INDEX('Meta5&amp;9'!G:G,MATCH($D314&amp;$C314&amp;$B314&amp;$A314,'Meta5&amp;9'!$A:$A&amp;'Meta5&amp;9'!$B:$B&amp;'Meta5&amp;9'!$C:$C&amp;'Meta5&amp;9'!$D:$D,0)),0)</f>
        <v>0</v>
      </c>
      <c r="H314" s="508">
        <f t="shared" si="5"/>
        <v>0</v>
      </c>
      <c r="I314" s="484">
        <v>0</v>
      </c>
      <c r="O314" s="283"/>
      <c r="R314" s="283"/>
      <c r="S314" s="535"/>
    </row>
    <row r="315" spans="1:19" s="307" customFormat="1" ht="17.25" customHeight="1">
      <c r="A315" s="567">
        <v>17172</v>
      </c>
      <c r="B315" s="567">
        <v>6</v>
      </c>
      <c r="C315" s="567">
        <v>4</v>
      </c>
      <c r="D315" s="567">
        <v>6</v>
      </c>
      <c r="E315" s="213" t="s">
        <v>505</v>
      </c>
      <c r="F315" s="508">
        <v>190000</v>
      </c>
      <c r="G315" s="508">
        <v>79401</v>
      </c>
      <c r="H315" s="508">
        <f t="shared" si="5"/>
        <v>110599</v>
      </c>
      <c r="I315" s="508">
        <v>103151</v>
      </c>
      <c r="O315" s="283"/>
      <c r="R315" s="283"/>
      <c r="S315" s="535"/>
    </row>
    <row r="316" spans="1:19" s="307" customFormat="1" ht="17.25" hidden="1" customHeight="1">
      <c r="A316" s="567">
        <v>17182</v>
      </c>
      <c r="B316" s="567">
        <v>6</v>
      </c>
      <c r="C316" s="567">
        <v>4</v>
      </c>
      <c r="D316" s="567">
        <v>6</v>
      </c>
      <c r="E316" s="213" t="s">
        <v>506</v>
      </c>
      <c r="F316" s="508">
        <f t="array" ref="F316">IFERROR(INDEX('Meta5&amp;9'!F:F,MATCH($D316&amp;$C316&amp;$B316&amp;$A316,'Meta5&amp;9'!$A:$A&amp;'Meta5&amp;9'!$B:$B&amp;'Meta5&amp;9'!$C:$C&amp;'Meta5&amp;9'!$D:$D,0)),0)</f>
        <v>0</v>
      </c>
      <c r="G316" s="508">
        <f t="array" ref="G316">IFERROR(INDEX('Meta5&amp;9'!G:G,MATCH($D316&amp;$C316&amp;$B316&amp;$A316,'Meta5&amp;9'!$A:$A&amp;'Meta5&amp;9'!$B:$B&amp;'Meta5&amp;9'!$C:$C&amp;'Meta5&amp;9'!$D:$D,0)),0)</f>
        <v>0</v>
      </c>
      <c r="H316" s="508">
        <f t="shared" si="5"/>
        <v>0</v>
      </c>
      <c r="I316" s="484">
        <v>0</v>
      </c>
      <c r="O316" s="283"/>
      <c r="R316" s="283"/>
      <c r="S316" s="535"/>
    </row>
    <row r="317" spans="1:19" s="307" customFormat="1" ht="17.25" hidden="1" customHeight="1">
      <c r="A317" s="567">
        <v>17902</v>
      </c>
      <c r="B317" s="567">
        <v>6</v>
      </c>
      <c r="C317" s="567">
        <v>4</v>
      </c>
      <c r="D317" s="567">
        <v>6</v>
      </c>
      <c r="E317" s="213" t="s">
        <v>507</v>
      </c>
      <c r="F317" s="508">
        <f t="array" ref="F317">IFERROR(INDEX('Meta5&amp;9'!F:F,MATCH($D317&amp;$C317&amp;$B317&amp;$A317,'Meta5&amp;9'!$A:$A&amp;'Meta5&amp;9'!$B:$B&amp;'Meta5&amp;9'!$C:$C&amp;'Meta5&amp;9'!$D:$D,0)),0)</f>
        <v>0</v>
      </c>
      <c r="G317" s="508">
        <f t="array" ref="G317">IFERROR(INDEX('Meta5&amp;9'!G:G,MATCH($D317&amp;$C317&amp;$B317&amp;$A317,'Meta5&amp;9'!$A:$A&amp;'Meta5&amp;9'!$B:$B&amp;'Meta5&amp;9'!$C:$C&amp;'Meta5&amp;9'!$D:$D,0)),0)</f>
        <v>0</v>
      </c>
      <c r="H317" s="508">
        <f t="shared" si="5"/>
        <v>0</v>
      </c>
      <c r="I317" s="484">
        <v>0</v>
      </c>
      <c r="O317" s="283"/>
      <c r="R317" s="283"/>
      <c r="S317" s="535"/>
    </row>
    <row r="318" spans="1:19" s="283" customFormat="1" ht="17.25" customHeight="1">
      <c r="A318" s="565"/>
      <c r="B318" s="565">
        <v>7</v>
      </c>
      <c r="C318" s="565">
        <v>4</v>
      </c>
      <c r="D318" s="565">
        <v>6</v>
      </c>
      <c r="E318" s="208" t="s">
        <v>430</v>
      </c>
      <c r="F318" s="566">
        <f>SUM(F319:F321)</f>
        <v>21000</v>
      </c>
      <c r="G318" s="566">
        <f>SUM(G319:G321)</f>
        <v>42582</v>
      </c>
      <c r="H318" s="566">
        <f t="shared" si="5"/>
        <v>-21582</v>
      </c>
      <c r="I318" s="566">
        <f>SUM(I319:I321)</f>
        <v>48348</v>
      </c>
      <c r="S318" s="535"/>
    </row>
    <row r="319" spans="1:19" s="283" customFormat="1" ht="17.25" customHeight="1">
      <c r="A319" s="567">
        <v>19059</v>
      </c>
      <c r="B319" s="567">
        <v>7</v>
      </c>
      <c r="C319" s="567">
        <v>4</v>
      </c>
      <c r="D319" s="567">
        <v>6</v>
      </c>
      <c r="E319" s="213" t="s">
        <v>430</v>
      </c>
      <c r="F319" s="508">
        <v>21000</v>
      </c>
      <c r="G319" s="508">
        <v>42011</v>
      </c>
      <c r="H319" s="508">
        <f t="shared" si="5"/>
        <v>-21011</v>
      </c>
      <c r="I319" s="508">
        <v>45478</v>
      </c>
      <c r="S319" s="535"/>
    </row>
    <row r="320" spans="1:19" s="307" customFormat="1" ht="17.25" customHeight="1">
      <c r="A320" s="567">
        <v>75992</v>
      </c>
      <c r="B320" s="567">
        <v>7</v>
      </c>
      <c r="C320" s="567">
        <v>4</v>
      </c>
      <c r="D320" s="567">
        <v>6</v>
      </c>
      <c r="E320" s="213" t="s">
        <v>430</v>
      </c>
      <c r="F320" s="484">
        <v>0</v>
      </c>
      <c r="G320" s="484">
        <v>0</v>
      </c>
      <c r="H320" s="484">
        <f t="shared" si="5"/>
        <v>0</v>
      </c>
      <c r="I320" s="508">
        <v>2030</v>
      </c>
      <c r="O320" s="283"/>
      <c r="R320" s="283"/>
      <c r="S320" s="535"/>
    </row>
    <row r="321" spans="1:19" s="307" customFormat="1" ht="17.25" customHeight="1">
      <c r="A321" s="567">
        <v>98011</v>
      </c>
      <c r="B321" s="567">
        <v>7</v>
      </c>
      <c r="C321" s="567">
        <v>4</v>
      </c>
      <c r="D321" s="567">
        <v>6</v>
      </c>
      <c r="E321" s="213" t="s">
        <v>441</v>
      </c>
      <c r="F321" s="484">
        <v>0</v>
      </c>
      <c r="G321" s="508">
        <v>571</v>
      </c>
      <c r="H321" s="508">
        <f t="shared" si="5"/>
        <v>-571</v>
      </c>
      <c r="I321" s="508">
        <v>840</v>
      </c>
      <c r="O321" s="283"/>
      <c r="R321" s="283"/>
      <c r="S321" s="535"/>
    </row>
    <row r="322" spans="1:19" s="283" customFormat="1" ht="17.25" customHeight="1">
      <c r="A322" s="565"/>
      <c r="B322" s="565">
        <v>8</v>
      </c>
      <c r="C322" s="565">
        <v>4</v>
      </c>
      <c r="D322" s="565">
        <v>6</v>
      </c>
      <c r="E322" s="208" t="s">
        <v>431</v>
      </c>
      <c r="F322" s="566">
        <f>SUM(F323:F343)</f>
        <v>10005000</v>
      </c>
      <c r="G322" s="566">
        <f>SUM(G323:G343)</f>
        <v>12776672</v>
      </c>
      <c r="H322" s="566">
        <f t="shared" si="5"/>
        <v>-2771672</v>
      </c>
      <c r="I322" s="566">
        <f>SUM(I323:I343)</f>
        <v>10105682</v>
      </c>
      <c r="S322" s="535"/>
    </row>
    <row r="323" spans="1:19" s="307" customFormat="1" ht="17.25" customHeight="1">
      <c r="A323" s="567">
        <v>19002</v>
      </c>
      <c r="B323" s="567">
        <v>8</v>
      </c>
      <c r="C323" s="567">
        <v>4</v>
      </c>
      <c r="D323" s="567">
        <v>6</v>
      </c>
      <c r="E323" s="213" t="s">
        <v>432</v>
      </c>
      <c r="F323" s="508">
        <v>10005000</v>
      </c>
      <c r="G323" s="508">
        <v>12769161</v>
      </c>
      <c r="H323" s="508">
        <f t="shared" si="5"/>
        <v>-2764161</v>
      </c>
      <c r="I323" s="508">
        <v>9879637</v>
      </c>
      <c r="O323" s="283"/>
      <c r="R323" s="283"/>
      <c r="S323" s="535"/>
    </row>
    <row r="324" spans="1:19" s="307" customFormat="1" ht="17.25" hidden="1" customHeight="1">
      <c r="A324" s="567">
        <v>19101</v>
      </c>
      <c r="B324" s="567">
        <v>8</v>
      </c>
      <c r="C324" s="567">
        <v>4</v>
      </c>
      <c r="D324" s="567">
        <v>6</v>
      </c>
      <c r="E324" s="213" t="s">
        <v>541</v>
      </c>
      <c r="F324" s="484">
        <v>0</v>
      </c>
      <c r="G324" s="484">
        <v>0</v>
      </c>
      <c r="H324" s="508">
        <f t="shared" si="5"/>
        <v>0</v>
      </c>
      <c r="I324" s="484">
        <v>0</v>
      </c>
      <c r="O324" s="283"/>
      <c r="R324" s="283"/>
      <c r="S324" s="535"/>
    </row>
    <row r="325" spans="1:19" s="307" customFormat="1" ht="17.25" hidden="1" customHeight="1">
      <c r="A325" s="567">
        <v>19102</v>
      </c>
      <c r="B325" s="567">
        <v>8</v>
      </c>
      <c r="C325" s="567">
        <v>4</v>
      </c>
      <c r="D325" s="567">
        <v>6</v>
      </c>
      <c r="E325" s="213" t="s">
        <v>593</v>
      </c>
      <c r="F325" s="484">
        <v>0</v>
      </c>
      <c r="G325" s="484">
        <v>0</v>
      </c>
      <c r="H325" s="508">
        <f t="shared" si="5"/>
        <v>0</v>
      </c>
      <c r="I325" s="484">
        <v>0</v>
      </c>
      <c r="O325" s="283"/>
      <c r="R325" s="283"/>
      <c r="S325" s="535"/>
    </row>
    <row r="326" spans="1:19" s="307" customFormat="1" ht="17.25" customHeight="1">
      <c r="A326" s="567">
        <v>19103</v>
      </c>
      <c r="B326" s="567">
        <v>8</v>
      </c>
      <c r="C326" s="567">
        <v>4</v>
      </c>
      <c r="D326" s="567">
        <v>6</v>
      </c>
      <c r="E326" s="213" t="s">
        <v>433</v>
      </c>
      <c r="F326" s="484">
        <v>0</v>
      </c>
      <c r="G326" s="484">
        <v>0</v>
      </c>
      <c r="H326" s="484">
        <f t="shared" si="5"/>
        <v>0</v>
      </c>
      <c r="I326" s="508">
        <v>9017</v>
      </c>
      <c r="O326" s="283"/>
      <c r="R326" s="283"/>
      <c r="S326" s="535"/>
    </row>
    <row r="327" spans="1:19" s="307" customFormat="1" ht="17.25" hidden="1" customHeight="1">
      <c r="A327" s="567">
        <v>19111</v>
      </c>
      <c r="B327" s="567">
        <v>8</v>
      </c>
      <c r="C327" s="567">
        <v>4</v>
      </c>
      <c r="D327" s="567">
        <v>6</v>
      </c>
      <c r="E327" s="213" t="s">
        <v>434</v>
      </c>
      <c r="F327" s="484">
        <v>0</v>
      </c>
      <c r="G327" s="484">
        <v>0</v>
      </c>
      <c r="H327" s="484">
        <f t="shared" si="5"/>
        <v>0</v>
      </c>
      <c r="I327" s="484">
        <v>0</v>
      </c>
      <c r="O327" s="283"/>
      <c r="R327" s="283"/>
      <c r="S327" s="535"/>
    </row>
    <row r="328" spans="1:19" s="307" customFormat="1" ht="17.25" hidden="1" customHeight="1">
      <c r="A328" s="567">
        <v>19112</v>
      </c>
      <c r="B328" s="567">
        <v>8</v>
      </c>
      <c r="C328" s="567">
        <v>4</v>
      </c>
      <c r="D328" s="567">
        <v>6</v>
      </c>
      <c r="E328" s="213" t="s">
        <v>435</v>
      </c>
      <c r="F328" s="484">
        <v>0</v>
      </c>
      <c r="G328" s="484">
        <v>0</v>
      </c>
      <c r="H328" s="484">
        <f t="shared" si="5"/>
        <v>0</v>
      </c>
      <c r="I328" s="484">
        <v>0</v>
      </c>
      <c r="O328" s="283"/>
      <c r="R328" s="283"/>
      <c r="S328" s="535"/>
    </row>
    <row r="329" spans="1:19" s="307" customFormat="1" ht="17.25" customHeight="1">
      <c r="A329" s="567">
        <v>19113</v>
      </c>
      <c r="B329" s="567">
        <v>8</v>
      </c>
      <c r="C329" s="567">
        <v>4</v>
      </c>
      <c r="D329" s="567">
        <v>6</v>
      </c>
      <c r="E329" s="213" t="s">
        <v>436</v>
      </c>
      <c r="F329" s="484">
        <v>0</v>
      </c>
      <c r="G329" s="484">
        <v>0</v>
      </c>
      <c r="H329" s="484">
        <f t="shared" si="5"/>
        <v>0</v>
      </c>
      <c r="I329" s="508">
        <v>24915</v>
      </c>
      <c r="O329" s="283"/>
      <c r="R329" s="283"/>
      <c r="S329" s="535"/>
    </row>
    <row r="330" spans="1:19" s="307" customFormat="1" ht="17.25" customHeight="1">
      <c r="A330" s="567">
        <v>19121</v>
      </c>
      <c r="B330" s="567">
        <v>8</v>
      </c>
      <c r="C330" s="567">
        <v>4</v>
      </c>
      <c r="D330" s="567">
        <v>6</v>
      </c>
      <c r="E330" s="213" t="s">
        <v>437</v>
      </c>
      <c r="F330" s="484">
        <v>0</v>
      </c>
      <c r="G330" s="508">
        <v>7354</v>
      </c>
      <c r="H330" s="508">
        <f t="shared" si="5"/>
        <v>-7354</v>
      </c>
      <c r="I330" s="508">
        <v>6916</v>
      </c>
      <c r="O330" s="283"/>
      <c r="R330" s="283"/>
      <c r="S330" s="535"/>
    </row>
    <row r="331" spans="1:19" s="307" customFormat="1" ht="17.25" hidden="1" customHeight="1">
      <c r="A331" s="567">
        <v>19131</v>
      </c>
      <c r="B331" s="567">
        <v>8</v>
      </c>
      <c r="C331" s="567">
        <v>4</v>
      </c>
      <c r="D331" s="567">
        <v>6</v>
      </c>
      <c r="E331" s="213" t="s">
        <v>438</v>
      </c>
      <c r="F331" s="484">
        <v>0</v>
      </c>
      <c r="G331" s="484">
        <v>0</v>
      </c>
      <c r="H331" s="508">
        <f t="shared" si="5"/>
        <v>0</v>
      </c>
      <c r="I331" s="484">
        <v>0</v>
      </c>
      <c r="O331" s="283"/>
      <c r="R331" s="283"/>
      <c r="S331" s="535"/>
    </row>
    <row r="332" spans="1:19" s="307" customFormat="1" ht="17.25" hidden="1" customHeight="1">
      <c r="A332" s="567">
        <v>19132</v>
      </c>
      <c r="B332" s="567">
        <v>8</v>
      </c>
      <c r="C332" s="567">
        <v>4</v>
      </c>
      <c r="D332" s="567">
        <v>6</v>
      </c>
      <c r="E332" s="213" t="s">
        <v>439</v>
      </c>
      <c r="F332" s="484">
        <v>0</v>
      </c>
      <c r="G332" s="484">
        <v>0</v>
      </c>
      <c r="H332" s="508">
        <f t="shared" si="5"/>
        <v>0</v>
      </c>
      <c r="I332" s="484">
        <v>0</v>
      </c>
      <c r="O332" s="283"/>
      <c r="R332" s="283"/>
      <c r="S332" s="535"/>
    </row>
    <row r="333" spans="1:19" s="307" customFormat="1" ht="17.25" customHeight="1">
      <c r="A333" s="567">
        <v>31013</v>
      </c>
      <c r="B333" s="567">
        <v>8</v>
      </c>
      <c r="C333" s="567">
        <v>4</v>
      </c>
      <c r="D333" s="567">
        <v>6</v>
      </c>
      <c r="E333" s="213" t="s">
        <v>440</v>
      </c>
      <c r="F333" s="484">
        <v>0</v>
      </c>
      <c r="G333" s="484">
        <v>0</v>
      </c>
      <c r="H333" s="484">
        <f t="shared" si="5"/>
        <v>0</v>
      </c>
      <c r="I333" s="508">
        <v>146565</v>
      </c>
      <c r="O333" s="283"/>
      <c r="R333" s="283"/>
      <c r="S333" s="535"/>
    </row>
    <row r="334" spans="1:19" s="307" customFormat="1" ht="17.25" customHeight="1">
      <c r="A334" s="567">
        <v>98011</v>
      </c>
      <c r="B334" s="567">
        <v>8</v>
      </c>
      <c r="C334" s="567">
        <v>4</v>
      </c>
      <c r="D334" s="567">
        <v>6</v>
      </c>
      <c r="E334" s="213" t="s">
        <v>441</v>
      </c>
      <c r="F334" s="484">
        <v>0</v>
      </c>
      <c r="G334" s="508">
        <v>157</v>
      </c>
      <c r="H334" s="508">
        <f t="shared" si="5"/>
        <v>-157</v>
      </c>
      <c r="I334" s="508">
        <v>34723</v>
      </c>
      <c r="O334" s="283"/>
      <c r="R334" s="283"/>
      <c r="S334" s="535"/>
    </row>
    <row r="335" spans="1:19" s="307" customFormat="1" ht="17.25" customHeight="1">
      <c r="A335" s="567">
        <v>98101</v>
      </c>
      <c r="B335" s="567">
        <v>8</v>
      </c>
      <c r="C335" s="567">
        <v>4</v>
      </c>
      <c r="D335" s="567">
        <v>6</v>
      </c>
      <c r="E335" s="213" t="s">
        <v>542</v>
      </c>
      <c r="F335" s="484">
        <v>0</v>
      </c>
      <c r="G335" s="484">
        <v>0</v>
      </c>
      <c r="H335" s="484">
        <f t="shared" si="5"/>
        <v>0</v>
      </c>
      <c r="I335" s="508">
        <v>-695</v>
      </c>
      <c r="O335" s="283"/>
      <c r="R335" s="283"/>
      <c r="S335" s="535"/>
    </row>
    <row r="336" spans="1:19" s="307" customFormat="1" ht="17.25" hidden="1" customHeight="1">
      <c r="A336" s="567">
        <v>98102</v>
      </c>
      <c r="B336" s="567">
        <v>8</v>
      </c>
      <c r="C336" s="567">
        <v>4</v>
      </c>
      <c r="D336" s="567">
        <v>6</v>
      </c>
      <c r="E336" s="213" t="s">
        <v>735</v>
      </c>
      <c r="F336" s="484">
        <v>0</v>
      </c>
      <c r="G336" s="484">
        <v>0</v>
      </c>
      <c r="H336" s="484">
        <f t="shared" si="5"/>
        <v>0</v>
      </c>
      <c r="I336" s="484">
        <v>0</v>
      </c>
      <c r="O336" s="283"/>
      <c r="R336" s="283"/>
      <c r="S336" s="535"/>
    </row>
    <row r="337" spans="1:19" s="307" customFormat="1" ht="17.25" customHeight="1">
      <c r="A337" s="567">
        <v>98103</v>
      </c>
      <c r="B337" s="567">
        <v>8</v>
      </c>
      <c r="C337" s="567">
        <v>4</v>
      </c>
      <c r="D337" s="567">
        <v>6</v>
      </c>
      <c r="E337" s="213" t="s">
        <v>543</v>
      </c>
      <c r="F337" s="484">
        <v>0</v>
      </c>
      <c r="G337" s="484">
        <v>0</v>
      </c>
      <c r="H337" s="484">
        <f t="shared" si="5"/>
        <v>0</v>
      </c>
      <c r="I337" s="508">
        <v>2950</v>
      </c>
      <c r="O337" s="283"/>
      <c r="R337" s="283"/>
      <c r="S337" s="535"/>
    </row>
    <row r="338" spans="1:19" s="307" customFormat="1" ht="17.25" hidden="1" customHeight="1">
      <c r="A338" s="567">
        <v>98111</v>
      </c>
      <c r="B338" s="567">
        <v>8</v>
      </c>
      <c r="C338" s="567">
        <v>4</v>
      </c>
      <c r="D338" s="567">
        <v>6</v>
      </c>
      <c r="E338" s="213" t="s">
        <v>544</v>
      </c>
      <c r="F338" s="484">
        <v>0</v>
      </c>
      <c r="G338" s="484">
        <v>0</v>
      </c>
      <c r="H338" s="484">
        <f t="shared" si="5"/>
        <v>0</v>
      </c>
      <c r="I338" s="484">
        <v>0</v>
      </c>
      <c r="O338" s="283"/>
      <c r="R338" s="283"/>
      <c r="S338" s="535"/>
    </row>
    <row r="339" spans="1:19" s="307" customFormat="1" ht="17.25" hidden="1" customHeight="1">
      <c r="A339" s="567">
        <v>98112</v>
      </c>
      <c r="B339" s="567">
        <v>8</v>
      </c>
      <c r="C339" s="567">
        <v>4</v>
      </c>
      <c r="D339" s="567">
        <v>6</v>
      </c>
      <c r="E339" s="213" t="s">
        <v>545</v>
      </c>
      <c r="F339" s="484">
        <v>0</v>
      </c>
      <c r="G339" s="484">
        <v>0</v>
      </c>
      <c r="H339" s="484">
        <f t="shared" si="5"/>
        <v>0</v>
      </c>
      <c r="I339" s="484">
        <v>0</v>
      </c>
      <c r="O339" s="283"/>
      <c r="R339" s="283"/>
      <c r="S339" s="535"/>
    </row>
    <row r="340" spans="1:19" s="307" customFormat="1" ht="17.25" hidden="1" customHeight="1">
      <c r="A340" s="567">
        <v>98113</v>
      </c>
      <c r="B340" s="567">
        <v>8</v>
      </c>
      <c r="C340" s="567">
        <v>4</v>
      </c>
      <c r="D340" s="567">
        <v>6</v>
      </c>
      <c r="E340" s="213" t="s">
        <v>546</v>
      </c>
      <c r="F340" s="484">
        <v>0</v>
      </c>
      <c r="G340" s="484">
        <v>0</v>
      </c>
      <c r="H340" s="484">
        <f t="shared" si="5"/>
        <v>0</v>
      </c>
      <c r="I340" s="484">
        <v>0</v>
      </c>
      <c r="O340" s="283"/>
      <c r="R340" s="283"/>
      <c r="S340" s="535"/>
    </row>
    <row r="341" spans="1:19" s="307" customFormat="1" ht="17.25" customHeight="1">
      <c r="A341" s="567">
        <v>98121</v>
      </c>
      <c r="B341" s="567">
        <v>8</v>
      </c>
      <c r="C341" s="567">
        <v>4</v>
      </c>
      <c r="D341" s="567">
        <v>6</v>
      </c>
      <c r="E341" s="213" t="s">
        <v>547</v>
      </c>
      <c r="F341" s="484">
        <v>0</v>
      </c>
      <c r="G341" s="484">
        <v>0</v>
      </c>
      <c r="H341" s="484">
        <f t="shared" si="5"/>
        <v>0</v>
      </c>
      <c r="I341" s="508">
        <v>1200</v>
      </c>
      <c r="O341" s="283"/>
      <c r="R341" s="283"/>
      <c r="S341" s="535"/>
    </row>
    <row r="342" spans="1:19" s="307" customFormat="1" ht="17.25" customHeight="1">
      <c r="A342" s="567">
        <v>98131</v>
      </c>
      <c r="B342" s="567">
        <v>8</v>
      </c>
      <c r="C342" s="567">
        <v>4</v>
      </c>
      <c r="D342" s="567">
        <v>6</v>
      </c>
      <c r="E342" s="213" t="s">
        <v>548</v>
      </c>
      <c r="F342" s="484">
        <v>0</v>
      </c>
      <c r="G342" s="484">
        <v>0</v>
      </c>
      <c r="H342" s="484">
        <f t="shared" si="5"/>
        <v>0</v>
      </c>
      <c r="I342" s="508">
        <v>454</v>
      </c>
      <c r="O342" s="283"/>
      <c r="R342" s="283"/>
      <c r="S342" s="535"/>
    </row>
    <row r="343" spans="1:19" s="307" customFormat="1" ht="17.25" hidden="1" customHeight="1">
      <c r="A343" s="567">
        <v>98132</v>
      </c>
      <c r="B343" s="567">
        <v>8</v>
      </c>
      <c r="C343" s="567">
        <v>4</v>
      </c>
      <c r="D343" s="567">
        <v>6</v>
      </c>
      <c r="E343" s="213" t="s">
        <v>549</v>
      </c>
      <c r="F343" s="508">
        <f t="array" ref="F343">IFERROR(INDEX('Meta5&amp;9'!F:F,MATCH($D343&amp;$C343&amp;$B343&amp;$A343,'Meta5&amp;9'!$A:$A&amp;'Meta5&amp;9'!$B:$B&amp;'Meta5&amp;9'!$C:$C&amp;'Meta5&amp;9'!$D:$D,0)),0)</f>
        <v>0</v>
      </c>
      <c r="G343" s="508">
        <f t="array" ref="G343">IFERROR(INDEX('Meta5&amp;9'!G:G,MATCH($D343&amp;$C343&amp;$B343&amp;$A343,'Meta5&amp;9'!$A:$A&amp;'Meta5&amp;9'!$B:$B&amp;'Meta5&amp;9'!$C:$C&amp;'Meta5&amp;9'!$D:$D,0)),0)</f>
        <v>0</v>
      </c>
      <c r="H343" s="508">
        <f t="shared" si="5"/>
        <v>0</v>
      </c>
      <c r="I343" s="484">
        <v>0</v>
      </c>
      <c r="O343" s="283"/>
      <c r="R343" s="283"/>
      <c r="S343" s="535"/>
    </row>
    <row r="344" spans="1:19" s="283" customFormat="1" ht="18" hidden="1" customHeight="1">
      <c r="A344" s="565"/>
      <c r="B344" s="565">
        <v>9</v>
      </c>
      <c r="C344" s="565">
        <v>4</v>
      </c>
      <c r="D344" s="565">
        <v>6</v>
      </c>
      <c r="E344" s="208" t="s">
        <v>320</v>
      </c>
      <c r="F344" s="211">
        <f>SUM(F345:F346)</f>
        <v>0</v>
      </c>
      <c r="G344" s="211">
        <f>SUM(G345:G346)</f>
        <v>0</v>
      </c>
      <c r="H344" s="508">
        <f t="shared" si="5"/>
        <v>0</v>
      </c>
      <c r="I344" s="211">
        <f>SUM(I345:I346)</f>
        <v>0</v>
      </c>
      <c r="S344" s="535"/>
    </row>
    <row r="345" spans="1:19" s="307" customFormat="1" ht="18" hidden="1" customHeight="1">
      <c r="A345" s="567">
        <v>88888</v>
      </c>
      <c r="B345" s="567">
        <v>9</v>
      </c>
      <c r="C345" s="567">
        <v>4</v>
      </c>
      <c r="D345" s="567">
        <v>6</v>
      </c>
      <c r="E345" s="213" t="s">
        <v>442</v>
      </c>
      <c r="F345" s="485">
        <v>0</v>
      </c>
      <c r="G345" s="485">
        <v>0</v>
      </c>
      <c r="H345" s="508">
        <f t="shared" si="5"/>
        <v>0</v>
      </c>
      <c r="I345" s="485">
        <v>0</v>
      </c>
      <c r="O345" s="283"/>
      <c r="R345" s="283"/>
      <c r="S345" s="535"/>
    </row>
    <row r="346" spans="1:19" s="307" customFormat="1" hidden="1">
      <c r="A346" s="567">
        <v>88889</v>
      </c>
      <c r="B346" s="567">
        <v>9</v>
      </c>
      <c r="C346" s="567">
        <v>4</v>
      </c>
      <c r="D346" s="567">
        <v>6</v>
      </c>
      <c r="E346" s="213" t="s">
        <v>443</v>
      </c>
      <c r="F346" s="485">
        <v>0</v>
      </c>
      <c r="G346" s="485">
        <v>0</v>
      </c>
      <c r="H346" s="508">
        <f t="shared" si="5"/>
        <v>0</v>
      </c>
      <c r="I346" s="485">
        <v>0</v>
      </c>
      <c r="O346" s="283"/>
      <c r="R346" s="283"/>
      <c r="S346" s="535"/>
    </row>
    <row r="347" spans="1:19" s="283" customFormat="1" ht="17.25" customHeight="1">
      <c r="A347" s="565"/>
      <c r="B347" s="565"/>
      <c r="C347" s="565">
        <v>5</v>
      </c>
      <c r="D347" s="565">
        <v>6</v>
      </c>
      <c r="E347" s="208" t="s">
        <v>444</v>
      </c>
      <c r="F347" s="566">
        <f>F348+F361+F366+F376+F396+F410+F420</f>
        <v>57587636</v>
      </c>
      <c r="G347" s="566">
        <f>G348+G361+G366+G376+G396+G410+G420</f>
        <v>66748918</v>
      </c>
      <c r="H347" s="566">
        <f>F347-G347</f>
        <v>-9161282</v>
      </c>
      <c r="I347" s="566">
        <f>I348+I361+I366+I376+I396+I410+I420</f>
        <v>59986238</v>
      </c>
      <c r="S347" s="535"/>
    </row>
    <row r="348" spans="1:19" s="283" customFormat="1" ht="17.25" customHeight="1">
      <c r="A348" s="565"/>
      <c r="B348" s="565">
        <v>1</v>
      </c>
      <c r="C348" s="565">
        <v>5</v>
      </c>
      <c r="D348" s="565">
        <v>6</v>
      </c>
      <c r="E348" s="208" t="s">
        <v>445</v>
      </c>
      <c r="F348" s="566">
        <f>SUM(F349:F360)</f>
        <v>12058636</v>
      </c>
      <c r="G348" s="566">
        <f>SUM(G349:G360)</f>
        <v>12266209</v>
      </c>
      <c r="H348" s="566">
        <f t="shared" si="5"/>
        <v>-207573</v>
      </c>
      <c r="I348" s="566">
        <f>SUM(I349:I360)</f>
        <v>12625556</v>
      </c>
      <c r="S348" s="535"/>
    </row>
    <row r="349" spans="1:19" s="307" customFormat="1" ht="20.100000000000001" hidden="1" customHeight="1">
      <c r="A349" s="567">
        <v>78011</v>
      </c>
      <c r="B349" s="567">
        <v>1</v>
      </c>
      <c r="C349" s="567">
        <v>5</v>
      </c>
      <c r="D349" s="567">
        <v>6</v>
      </c>
      <c r="E349" s="213" t="s">
        <v>677</v>
      </c>
      <c r="F349" s="508">
        <f t="array" ref="F349">IFERROR(INDEX('Meta5&amp;9'!F:F,MATCH($D349&amp;$C349&amp;$B349&amp;$A349,'Meta5&amp;9'!$A:$A&amp;'Meta5&amp;9'!$B:$B&amp;'Meta5&amp;9'!$C:$C&amp;'Meta5&amp;9'!$D:$D,0)),0)</f>
        <v>0</v>
      </c>
      <c r="G349" s="508">
        <f t="array" ref="G349">IFERROR(INDEX('Meta5&amp;9'!G:G,MATCH($D349&amp;$C349&amp;$B349&amp;$A349,'Meta5&amp;9'!$A:$A&amp;'Meta5&amp;9'!$B:$B&amp;'Meta5&amp;9'!$C:$C&amp;'Meta5&amp;9'!$D:$D,0)),0)</f>
        <v>0</v>
      </c>
      <c r="H349" s="508">
        <f t="shared" si="5"/>
        <v>0</v>
      </c>
      <c r="I349" s="484">
        <v>0</v>
      </c>
      <c r="O349" s="283"/>
      <c r="R349" s="283"/>
      <c r="S349" s="535"/>
    </row>
    <row r="350" spans="1:19" s="307" customFormat="1" ht="17.25" customHeight="1">
      <c r="A350" s="567">
        <v>78012</v>
      </c>
      <c r="B350" s="567">
        <v>1</v>
      </c>
      <c r="C350" s="567">
        <v>5</v>
      </c>
      <c r="D350" s="567">
        <v>6</v>
      </c>
      <c r="E350" s="213" t="s">
        <v>678</v>
      </c>
      <c r="F350" s="508">
        <v>5356000</v>
      </c>
      <c r="G350" s="508">
        <v>7385202</v>
      </c>
      <c r="H350" s="508">
        <f t="shared" si="5"/>
        <v>-2029202</v>
      </c>
      <c r="I350" s="508">
        <v>7119083</v>
      </c>
      <c r="O350" s="283"/>
      <c r="R350" s="283"/>
      <c r="S350" s="535"/>
    </row>
    <row r="351" spans="1:19" s="307" customFormat="1" ht="17.25" customHeight="1">
      <c r="A351" s="567">
        <v>78013</v>
      </c>
      <c r="B351" s="567">
        <v>1</v>
      </c>
      <c r="C351" s="567">
        <v>5</v>
      </c>
      <c r="D351" s="567">
        <v>6</v>
      </c>
      <c r="E351" s="213" t="s">
        <v>679</v>
      </c>
      <c r="F351" s="508">
        <v>5001732</v>
      </c>
      <c r="G351" s="508">
        <v>3386343</v>
      </c>
      <c r="H351" s="508">
        <f t="shared" si="5"/>
        <v>1615389</v>
      </c>
      <c r="I351" s="508">
        <v>4330138</v>
      </c>
      <c r="O351" s="283"/>
      <c r="R351" s="283"/>
      <c r="S351" s="535"/>
    </row>
    <row r="352" spans="1:19" s="307" customFormat="1" ht="17.25" customHeight="1">
      <c r="A352" s="567">
        <v>78017</v>
      </c>
      <c r="B352" s="567">
        <v>1</v>
      </c>
      <c r="C352" s="567">
        <v>5</v>
      </c>
      <c r="D352" s="567">
        <v>6</v>
      </c>
      <c r="E352" s="213" t="s">
        <v>680</v>
      </c>
      <c r="F352" s="508">
        <v>1390404</v>
      </c>
      <c r="G352" s="508">
        <v>1204021</v>
      </c>
      <c r="H352" s="508">
        <f t="shared" si="5"/>
        <v>186383</v>
      </c>
      <c r="I352" s="508">
        <v>1176335</v>
      </c>
      <c r="O352" s="283"/>
      <c r="R352" s="283"/>
      <c r="S352" s="535"/>
    </row>
    <row r="353" spans="1:19" s="307" customFormat="1" ht="30" customHeight="1">
      <c r="A353" s="567">
        <v>78311</v>
      </c>
      <c r="B353" s="567">
        <v>1</v>
      </c>
      <c r="C353" s="567">
        <v>5</v>
      </c>
      <c r="D353" s="567">
        <v>6</v>
      </c>
      <c r="E353" s="577" t="s">
        <v>1543</v>
      </c>
      <c r="F353" s="484">
        <v>0</v>
      </c>
      <c r="G353" s="508">
        <v>272376</v>
      </c>
      <c r="H353" s="508">
        <f t="shared" si="5"/>
        <v>-272376</v>
      </c>
      <c r="I353" s="484">
        <v>0</v>
      </c>
      <c r="O353" s="283"/>
      <c r="R353" s="283"/>
      <c r="S353" s="535"/>
    </row>
    <row r="354" spans="1:19" s="307" customFormat="1" ht="30" customHeight="1">
      <c r="A354" s="567">
        <v>78313</v>
      </c>
      <c r="B354" s="567">
        <v>1</v>
      </c>
      <c r="C354" s="567">
        <v>5</v>
      </c>
      <c r="D354" s="567">
        <v>6</v>
      </c>
      <c r="E354" s="577" t="s">
        <v>1545</v>
      </c>
      <c r="F354" s="484">
        <v>0</v>
      </c>
      <c r="G354" s="508">
        <v>514</v>
      </c>
      <c r="H354" s="508">
        <f t="shared" si="5"/>
        <v>-514</v>
      </c>
      <c r="I354" s="484">
        <v>0</v>
      </c>
      <c r="O354" s="283"/>
      <c r="R354" s="283"/>
      <c r="S354" s="535"/>
    </row>
    <row r="355" spans="1:19" s="307" customFormat="1" ht="30" customHeight="1">
      <c r="A355" s="567">
        <v>78315</v>
      </c>
      <c r="B355" s="567">
        <v>1</v>
      </c>
      <c r="C355" s="567">
        <v>5</v>
      </c>
      <c r="D355" s="567">
        <v>6</v>
      </c>
      <c r="E355" s="577" t="s">
        <v>1547</v>
      </c>
      <c r="F355" s="508">
        <v>150000</v>
      </c>
      <c r="G355" s="484">
        <v>0</v>
      </c>
      <c r="H355" s="508">
        <f t="shared" si="5"/>
        <v>150000</v>
      </c>
      <c r="I355" s="484">
        <v>0</v>
      </c>
      <c r="O355" s="283"/>
      <c r="R355" s="283"/>
      <c r="S355" s="535"/>
    </row>
    <row r="356" spans="1:19" s="307" customFormat="1" ht="30" customHeight="1">
      <c r="A356" s="567">
        <v>78322</v>
      </c>
      <c r="B356" s="567">
        <v>1</v>
      </c>
      <c r="C356" s="567">
        <v>5</v>
      </c>
      <c r="D356" s="567">
        <v>6</v>
      </c>
      <c r="E356" s="577" t="s">
        <v>1554</v>
      </c>
      <c r="F356" s="484">
        <v>0</v>
      </c>
      <c r="G356" s="508">
        <v>17214</v>
      </c>
      <c r="H356" s="508">
        <f t="shared" si="5"/>
        <v>-17214</v>
      </c>
      <c r="I356" s="484">
        <v>0</v>
      </c>
      <c r="O356" s="283"/>
      <c r="R356" s="283"/>
      <c r="S356" s="535"/>
    </row>
    <row r="357" spans="1:19" s="307" customFormat="1" ht="30" customHeight="1">
      <c r="A357" s="567">
        <v>78323</v>
      </c>
      <c r="B357" s="567">
        <v>1</v>
      </c>
      <c r="C357" s="567">
        <v>5</v>
      </c>
      <c r="D357" s="567">
        <v>6</v>
      </c>
      <c r="E357" s="577" t="s">
        <v>1555</v>
      </c>
      <c r="F357" s="508">
        <v>500</v>
      </c>
      <c r="G357" s="484">
        <v>0</v>
      </c>
      <c r="H357" s="508">
        <f t="shared" si="5"/>
        <v>500</v>
      </c>
      <c r="I357" s="484">
        <v>0</v>
      </c>
      <c r="O357" s="283"/>
      <c r="R357" s="283"/>
      <c r="S357" s="535"/>
    </row>
    <row r="358" spans="1:19" s="307" customFormat="1" ht="30" customHeight="1">
      <c r="A358" s="567">
        <v>78326</v>
      </c>
      <c r="B358" s="567">
        <v>1</v>
      </c>
      <c r="C358" s="567">
        <v>5</v>
      </c>
      <c r="D358" s="567">
        <v>6</v>
      </c>
      <c r="E358" s="577" t="s">
        <v>1558</v>
      </c>
      <c r="F358" s="508">
        <v>160000</v>
      </c>
      <c r="G358" s="484">
        <v>0</v>
      </c>
      <c r="H358" s="508">
        <f t="shared" si="5"/>
        <v>160000</v>
      </c>
      <c r="I358" s="484">
        <v>0</v>
      </c>
      <c r="O358" s="283"/>
      <c r="R358" s="283"/>
      <c r="S358" s="535"/>
    </row>
    <row r="359" spans="1:19" s="307" customFormat="1" ht="30" customHeight="1">
      <c r="A359" s="567">
        <v>78328</v>
      </c>
      <c r="B359" s="567">
        <v>1</v>
      </c>
      <c r="C359" s="567">
        <v>5</v>
      </c>
      <c r="D359" s="567">
        <v>6</v>
      </c>
      <c r="E359" s="577" t="s">
        <v>1560</v>
      </c>
      <c r="F359" s="484">
        <v>0</v>
      </c>
      <c r="G359" s="508">
        <v>269</v>
      </c>
      <c r="H359" s="508">
        <f t="shared" si="5"/>
        <v>-269</v>
      </c>
      <c r="I359" s="484">
        <v>0</v>
      </c>
      <c r="O359" s="283"/>
      <c r="R359" s="283"/>
      <c r="S359" s="535"/>
    </row>
    <row r="360" spans="1:19" s="307" customFormat="1" ht="30" customHeight="1">
      <c r="A360" s="567">
        <v>78329</v>
      </c>
      <c r="B360" s="567">
        <v>1</v>
      </c>
      <c r="C360" s="567">
        <v>5</v>
      </c>
      <c r="D360" s="567">
        <v>6</v>
      </c>
      <c r="E360" s="577" t="s">
        <v>1561</v>
      </c>
      <c r="F360" s="484">
        <v>0</v>
      </c>
      <c r="G360" s="508">
        <v>270</v>
      </c>
      <c r="H360" s="508">
        <f t="shared" si="5"/>
        <v>-270</v>
      </c>
      <c r="I360" s="484">
        <v>0</v>
      </c>
      <c r="O360" s="283"/>
      <c r="R360" s="283"/>
      <c r="S360" s="535"/>
    </row>
    <row r="361" spans="1:19" s="283" customFormat="1" ht="17.25" customHeight="1">
      <c r="A361" s="565"/>
      <c r="B361" s="565">
        <v>2</v>
      </c>
      <c r="C361" s="565">
        <v>5</v>
      </c>
      <c r="D361" s="565">
        <v>6</v>
      </c>
      <c r="E361" s="208" t="s">
        <v>594</v>
      </c>
      <c r="F361" s="566">
        <f>SUM(F362:F365)</f>
        <v>86656</v>
      </c>
      <c r="G361" s="566">
        <f>SUM(G362:G365)</f>
        <v>39175</v>
      </c>
      <c r="H361" s="566">
        <f t="shared" si="5"/>
        <v>47481</v>
      </c>
      <c r="I361" s="566">
        <f>SUM(I362:I365)</f>
        <v>56789</v>
      </c>
      <c r="S361" s="535"/>
    </row>
    <row r="362" spans="1:19" s="307" customFormat="1" ht="17.25" customHeight="1">
      <c r="A362" s="567">
        <v>78012</v>
      </c>
      <c r="B362" s="567">
        <v>2</v>
      </c>
      <c r="C362" s="567">
        <v>5</v>
      </c>
      <c r="D362" s="567">
        <v>6</v>
      </c>
      <c r="E362" s="213" t="s">
        <v>678</v>
      </c>
      <c r="F362" s="508">
        <v>70000</v>
      </c>
      <c r="G362" s="508">
        <v>648</v>
      </c>
      <c r="H362" s="508">
        <f t="shared" si="5"/>
        <v>69352</v>
      </c>
      <c r="I362" s="508">
        <v>40994</v>
      </c>
      <c r="O362" s="283"/>
      <c r="R362" s="283"/>
      <c r="S362" s="535"/>
    </row>
    <row r="363" spans="1:19" s="307" customFormat="1" ht="17.25" customHeight="1">
      <c r="A363" s="567">
        <v>78013</v>
      </c>
      <c r="B363" s="567">
        <v>2</v>
      </c>
      <c r="C363" s="567">
        <v>5</v>
      </c>
      <c r="D363" s="567">
        <v>6</v>
      </c>
      <c r="E363" s="213" t="s">
        <v>679</v>
      </c>
      <c r="F363" s="508">
        <v>16656</v>
      </c>
      <c r="G363" s="508">
        <v>34267</v>
      </c>
      <c r="H363" s="508">
        <f t="shared" si="5"/>
        <v>-17611</v>
      </c>
      <c r="I363" s="508">
        <v>15795</v>
      </c>
      <c r="O363" s="283"/>
      <c r="R363" s="283"/>
      <c r="S363" s="535"/>
    </row>
    <row r="364" spans="1:19" s="307" customFormat="1" ht="30">
      <c r="A364" s="567">
        <v>78315</v>
      </c>
      <c r="B364" s="567">
        <v>2</v>
      </c>
      <c r="C364" s="567">
        <v>5</v>
      </c>
      <c r="D364" s="567">
        <v>6</v>
      </c>
      <c r="E364" s="577" t="s">
        <v>1547</v>
      </c>
      <c r="F364" s="484">
        <v>0</v>
      </c>
      <c r="G364" s="508">
        <v>960</v>
      </c>
      <c r="H364" s="508">
        <f t="shared" si="5"/>
        <v>-960</v>
      </c>
      <c r="I364" s="484">
        <v>0</v>
      </c>
      <c r="O364" s="283"/>
      <c r="R364" s="283"/>
      <c r="S364" s="535"/>
    </row>
    <row r="365" spans="1:19" s="307" customFormat="1" ht="30">
      <c r="A365" s="567">
        <v>78319</v>
      </c>
      <c r="B365" s="567">
        <v>2</v>
      </c>
      <c r="C365" s="567">
        <v>5</v>
      </c>
      <c r="D365" s="567">
        <v>6</v>
      </c>
      <c r="E365" s="577" t="s">
        <v>1551</v>
      </c>
      <c r="F365" s="484">
        <v>0</v>
      </c>
      <c r="G365" s="508">
        <v>3300</v>
      </c>
      <c r="H365" s="508">
        <f t="shared" si="5"/>
        <v>-3300</v>
      </c>
      <c r="I365" s="484">
        <v>0</v>
      </c>
      <c r="O365" s="283"/>
      <c r="R365" s="283"/>
      <c r="S365" s="535"/>
    </row>
    <row r="366" spans="1:19" s="283" customFormat="1" ht="17.25" customHeight="1">
      <c r="A366" s="565"/>
      <c r="B366" s="565">
        <v>3</v>
      </c>
      <c r="C366" s="565">
        <v>5</v>
      </c>
      <c r="D366" s="565">
        <v>6</v>
      </c>
      <c r="E366" s="208" t="s">
        <v>681</v>
      </c>
      <c r="F366" s="566">
        <f>SUM(F367:F375)</f>
        <v>31040525</v>
      </c>
      <c r="G366" s="566">
        <f>SUM(G367:G375)</f>
        <v>39999068</v>
      </c>
      <c r="H366" s="566">
        <f t="shared" si="5"/>
        <v>-8958543</v>
      </c>
      <c r="I366" s="566">
        <f>SUM(I367:I375)</f>
        <v>33105033</v>
      </c>
      <c r="S366" s="535"/>
    </row>
    <row r="367" spans="1:19" s="307" customFormat="1" ht="17.25" customHeight="1">
      <c r="A367" s="567">
        <v>78021</v>
      </c>
      <c r="B367" s="567">
        <v>3</v>
      </c>
      <c r="C367" s="567">
        <v>5</v>
      </c>
      <c r="D367" s="567">
        <v>6</v>
      </c>
      <c r="E367" s="213" t="s">
        <v>682</v>
      </c>
      <c r="F367" s="508">
        <v>2162677</v>
      </c>
      <c r="G367" s="508">
        <v>2382422</v>
      </c>
      <c r="H367" s="508">
        <f t="shared" si="5"/>
        <v>-219745</v>
      </c>
      <c r="I367" s="508">
        <v>1902548</v>
      </c>
      <c r="O367" s="283"/>
      <c r="R367" s="283"/>
      <c r="S367" s="535"/>
    </row>
    <row r="368" spans="1:19" s="307" customFormat="1" ht="17.25" customHeight="1">
      <c r="A368" s="567">
        <v>78022</v>
      </c>
      <c r="B368" s="567">
        <v>3</v>
      </c>
      <c r="C368" s="567">
        <v>5</v>
      </c>
      <c r="D368" s="567">
        <v>6</v>
      </c>
      <c r="E368" s="213" t="s">
        <v>683</v>
      </c>
      <c r="F368" s="508">
        <v>66500</v>
      </c>
      <c r="G368" s="508">
        <v>56671</v>
      </c>
      <c r="H368" s="508">
        <f t="shared" si="5"/>
        <v>9829</v>
      </c>
      <c r="I368" s="508">
        <v>73521</v>
      </c>
      <c r="O368" s="283"/>
      <c r="R368" s="283"/>
      <c r="S368" s="535"/>
    </row>
    <row r="369" spans="1:19" s="307" customFormat="1" ht="17.25" customHeight="1">
      <c r="A369" s="567">
        <v>78023</v>
      </c>
      <c r="B369" s="567">
        <v>3</v>
      </c>
      <c r="C369" s="567">
        <v>5</v>
      </c>
      <c r="D369" s="567">
        <v>6</v>
      </c>
      <c r="E369" s="213" t="s">
        <v>684</v>
      </c>
      <c r="F369" s="508">
        <v>404796</v>
      </c>
      <c r="G369" s="508">
        <v>1862032</v>
      </c>
      <c r="H369" s="508">
        <f t="shared" si="5"/>
        <v>-1457236</v>
      </c>
      <c r="I369" s="508">
        <v>409007</v>
      </c>
      <c r="O369" s="283"/>
      <c r="R369" s="283"/>
      <c r="S369" s="535"/>
    </row>
    <row r="370" spans="1:19" s="307" customFormat="1" ht="17.25" customHeight="1">
      <c r="A370" s="567">
        <v>78024</v>
      </c>
      <c r="B370" s="567">
        <v>3</v>
      </c>
      <c r="C370" s="567">
        <v>5</v>
      </c>
      <c r="D370" s="567">
        <v>6</v>
      </c>
      <c r="E370" s="213" t="s">
        <v>486</v>
      </c>
      <c r="F370" s="508">
        <v>35000</v>
      </c>
      <c r="G370" s="508">
        <v>72365</v>
      </c>
      <c r="H370" s="508">
        <f t="shared" si="5"/>
        <v>-37365</v>
      </c>
      <c r="I370" s="508">
        <v>109316</v>
      </c>
      <c r="O370" s="283"/>
      <c r="R370" s="283"/>
      <c r="S370" s="535"/>
    </row>
    <row r="371" spans="1:19" s="307" customFormat="1" ht="17.25" customHeight="1">
      <c r="A371" s="567">
        <v>78031</v>
      </c>
      <c r="B371" s="567">
        <v>3</v>
      </c>
      <c r="C371" s="567">
        <v>5</v>
      </c>
      <c r="D371" s="567">
        <v>6</v>
      </c>
      <c r="E371" s="213" t="s">
        <v>487</v>
      </c>
      <c r="F371" s="508">
        <v>4059256</v>
      </c>
      <c r="G371" s="508">
        <v>3476736</v>
      </c>
      <c r="H371" s="508">
        <f t="shared" si="5"/>
        <v>582520</v>
      </c>
      <c r="I371" s="508">
        <v>2805637</v>
      </c>
      <c r="O371" s="283"/>
      <c r="R371" s="283"/>
      <c r="S371" s="535"/>
    </row>
    <row r="372" spans="1:19" s="307" customFormat="1" ht="17.25" customHeight="1">
      <c r="A372" s="567">
        <v>78034</v>
      </c>
      <c r="B372" s="567">
        <v>3</v>
      </c>
      <c r="C372" s="567">
        <v>5</v>
      </c>
      <c r="D372" s="567">
        <v>6</v>
      </c>
      <c r="E372" s="213" t="s">
        <v>685</v>
      </c>
      <c r="F372" s="508">
        <v>19950000</v>
      </c>
      <c r="G372" s="508">
        <v>25796451</v>
      </c>
      <c r="H372" s="508">
        <f t="shared" si="5"/>
        <v>-5846451</v>
      </c>
      <c r="I372" s="508">
        <v>20869853</v>
      </c>
      <c r="O372" s="283"/>
      <c r="R372" s="283"/>
      <c r="S372" s="535"/>
    </row>
    <row r="373" spans="1:19" s="307" customFormat="1" ht="17.25" customHeight="1">
      <c r="A373" s="567">
        <v>78041</v>
      </c>
      <c r="B373" s="567">
        <v>3</v>
      </c>
      <c r="C373" s="567">
        <v>5</v>
      </c>
      <c r="D373" s="567">
        <v>6</v>
      </c>
      <c r="E373" s="213" t="s">
        <v>488</v>
      </c>
      <c r="F373" s="508">
        <v>20000</v>
      </c>
      <c r="G373" s="508">
        <v>34472</v>
      </c>
      <c r="H373" s="508">
        <f t="shared" si="5"/>
        <v>-14472</v>
      </c>
      <c r="I373" s="508">
        <v>29490</v>
      </c>
      <c r="O373" s="283"/>
      <c r="R373" s="283"/>
      <c r="S373" s="535"/>
    </row>
    <row r="374" spans="1:19" s="307" customFormat="1" ht="17.25" customHeight="1">
      <c r="A374" s="567">
        <v>78042</v>
      </c>
      <c r="B374" s="567">
        <v>3</v>
      </c>
      <c r="C374" s="567">
        <v>5</v>
      </c>
      <c r="D374" s="567">
        <v>6</v>
      </c>
      <c r="E374" s="213" t="s">
        <v>489</v>
      </c>
      <c r="F374" s="508">
        <v>3537386</v>
      </c>
      <c r="G374" s="508">
        <v>5788700</v>
      </c>
      <c r="H374" s="508">
        <f t="shared" si="5"/>
        <v>-2251314</v>
      </c>
      <c r="I374" s="508">
        <v>5609484</v>
      </c>
      <c r="O374" s="283"/>
      <c r="R374" s="283"/>
      <c r="S374" s="535"/>
    </row>
    <row r="375" spans="1:19" s="307" customFormat="1" ht="17.25" customHeight="1">
      <c r="A375" s="567">
        <v>78043</v>
      </c>
      <c r="B375" s="567">
        <v>3</v>
      </c>
      <c r="C375" s="567">
        <v>5</v>
      </c>
      <c r="D375" s="567">
        <v>6</v>
      </c>
      <c r="E375" s="213" t="s">
        <v>490</v>
      </c>
      <c r="F375" s="508">
        <v>804910</v>
      </c>
      <c r="G375" s="508">
        <v>529219</v>
      </c>
      <c r="H375" s="508">
        <f t="shared" si="5"/>
        <v>275691</v>
      </c>
      <c r="I375" s="508">
        <v>1296177</v>
      </c>
      <c r="O375" s="283"/>
      <c r="R375" s="283"/>
      <c r="S375" s="535"/>
    </row>
    <row r="376" spans="1:19" s="283" customFormat="1" ht="17.25" customHeight="1">
      <c r="A376" s="565"/>
      <c r="B376" s="565">
        <v>4</v>
      </c>
      <c r="C376" s="565">
        <v>5</v>
      </c>
      <c r="D376" s="565">
        <v>6</v>
      </c>
      <c r="E376" s="208" t="s">
        <v>757</v>
      </c>
      <c r="F376" s="566">
        <f>SUM(F377:F395)</f>
        <v>2987207</v>
      </c>
      <c r="G376" s="566">
        <f>SUM(G377:G395)</f>
        <v>2389723</v>
      </c>
      <c r="H376" s="566">
        <f>F376-G376</f>
        <v>597484</v>
      </c>
      <c r="I376" s="566">
        <f>SUM(I377:I395)</f>
        <v>2627351</v>
      </c>
      <c r="S376" s="535"/>
    </row>
    <row r="377" spans="1:19" s="283" customFormat="1" ht="20.100000000000001" hidden="1" customHeight="1">
      <c r="A377" s="567">
        <v>78043</v>
      </c>
      <c r="B377" s="567">
        <v>4</v>
      </c>
      <c r="C377" s="567">
        <v>5</v>
      </c>
      <c r="D377" s="567">
        <v>6</v>
      </c>
      <c r="E377" s="213" t="s">
        <v>490</v>
      </c>
      <c r="F377" s="485">
        <v>0</v>
      </c>
      <c r="G377" s="484">
        <v>0</v>
      </c>
      <c r="H377" s="211">
        <f t="shared" ref="H377:H450" si="6">F377-G377</f>
        <v>0</v>
      </c>
      <c r="I377" s="484">
        <v>0</v>
      </c>
      <c r="S377" s="535"/>
    </row>
    <row r="378" spans="1:19" s="307" customFormat="1" ht="17.25" customHeight="1">
      <c r="A378" s="567">
        <v>78051</v>
      </c>
      <c r="B378" s="567">
        <v>4</v>
      </c>
      <c r="C378" s="567">
        <v>5</v>
      </c>
      <c r="D378" s="567">
        <v>6</v>
      </c>
      <c r="E378" s="213" t="s">
        <v>491</v>
      </c>
      <c r="F378" s="508">
        <v>440000</v>
      </c>
      <c r="G378" s="508">
        <v>79255</v>
      </c>
      <c r="H378" s="508">
        <f t="shared" si="6"/>
        <v>360745</v>
      </c>
      <c r="I378" s="508">
        <v>203809</v>
      </c>
      <c r="O378" s="283"/>
      <c r="R378" s="283"/>
      <c r="S378" s="535"/>
    </row>
    <row r="379" spans="1:19" s="307" customFormat="1" ht="17.25" customHeight="1">
      <c r="A379" s="567">
        <v>78052</v>
      </c>
      <c r="B379" s="567">
        <v>4</v>
      </c>
      <c r="C379" s="567">
        <v>5</v>
      </c>
      <c r="D379" s="567">
        <v>6</v>
      </c>
      <c r="E379" s="213" t="s">
        <v>446</v>
      </c>
      <c r="F379" s="484">
        <v>0</v>
      </c>
      <c r="G379" s="508">
        <v>202492</v>
      </c>
      <c r="H379" s="508">
        <f t="shared" si="6"/>
        <v>-202492</v>
      </c>
      <c r="I379" s="508">
        <v>209445</v>
      </c>
      <c r="O379" s="283"/>
      <c r="R379" s="283"/>
      <c r="S379" s="535"/>
    </row>
    <row r="380" spans="1:19" s="307" customFormat="1" ht="17.25" customHeight="1">
      <c r="A380" s="567">
        <v>78053</v>
      </c>
      <c r="B380" s="567">
        <v>4</v>
      </c>
      <c r="C380" s="567">
        <v>5</v>
      </c>
      <c r="D380" s="567">
        <v>6</v>
      </c>
      <c r="E380" s="213" t="s">
        <v>447</v>
      </c>
      <c r="F380" s="508">
        <v>230500</v>
      </c>
      <c r="G380" s="508">
        <v>159406</v>
      </c>
      <c r="H380" s="508">
        <f t="shared" si="6"/>
        <v>71094</v>
      </c>
      <c r="I380" s="508">
        <v>216209</v>
      </c>
      <c r="O380" s="283"/>
      <c r="R380" s="283"/>
      <c r="S380" s="535"/>
    </row>
    <row r="381" spans="1:19" s="307" customFormat="1" ht="17.25" customHeight="1">
      <c r="A381" s="567">
        <v>78054</v>
      </c>
      <c r="B381" s="567">
        <v>4</v>
      </c>
      <c r="C381" s="567">
        <v>5</v>
      </c>
      <c r="D381" s="567">
        <v>6</v>
      </c>
      <c r="E381" s="213" t="s">
        <v>448</v>
      </c>
      <c r="F381" s="484">
        <v>0</v>
      </c>
      <c r="G381" s="508">
        <v>149530</v>
      </c>
      <c r="H381" s="508">
        <f t="shared" si="6"/>
        <v>-149530</v>
      </c>
      <c r="I381" s="508">
        <v>769568</v>
      </c>
      <c r="O381" s="283"/>
      <c r="R381" s="283"/>
      <c r="S381" s="535"/>
    </row>
    <row r="382" spans="1:19" s="307" customFormat="1" ht="17.25" customHeight="1">
      <c r="A382" s="567">
        <v>78055</v>
      </c>
      <c r="B382" s="567">
        <v>4</v>
      </c>
      <c r="C382" s="567">
        <v>5</v>
      </c>
      <c r="D382" s="567">
        <v>6</v>
      </c>
      <c r="E382" s="213" t="s">
        <v>633</v>
      </c>
      <c r="F382" s="508">
        <v>1033314</v>
      </c>
      <c r="G382" s="508">
        <v>799982</v>
      </c>
      <c r="H382" s="508">
        <f t="shared" si="6"/>
        <v>233332</v>
      </c>
      <c r="I382" s="508">
        <v>587282</v>
      </c>
      <c r="O382" s="283"/>
      <c r="R382" s="283"/>
      <c r="S382" s="535"/>
    </row>
    <row r="383" spans="1:19" s="307" customFormat="1" ht="17.25" customHeight="1">
      <c r="A383" s="567">
        <v>78056</v>
      </c>
      <c r="B383" s="567">
        <v>4</v>
      </c>
      <c r="C383" s="567">
        <v>5</v>
      </c>
      <c r="D383" s="567">
        <v>6</v>
      </c>
      <c r="E383" s="213" t="s">
        <v>758</v>
      </c>
      <c r="F383" s="508">
        <v>33789</v>
      </c>
      <c r="G383" s="508">
        <v>48989</v>
      </c>
      <c r="H383" s="508">
        <f t="shared" si="6"/>
        <v>-15200</v>
      </c>
      <c r="I383" s="508">
        <v>20303</v>
      </c>
      <c r="O383" s="283"/>
      <c r="R383" s="283"/>
      <c r="S383" s="535"/>
    </row>
    <row r="384" spans="1:19" s="307" customFormat="1" ht="17.25" customHeight="1">
      <c r="A384" s="567">
        <v>78201</v>
      </c>
      <c r="B384" s="567">
        <v>4</v>
      </c>
      <c r="C384" s="567">
        <v>5</v>
      </c>
      <c r="D384" s="567">
        <v>6</v>
      </c>
      <c r="E384" s="213" t="s">
        <v>1669</v>
      </c>
      <c r="F384" s="508">
        <v>294525</v>
      </c>
      <c r="G384" s="508">
        <v>78526</v>
      </c>
      <c r="H384" s="508">
        <f t="shared" si="6"/>
        <v>215999</v>
      </c>
      <c r="I384" s="508">
        <v>44444</v>
      </c>
      <c r="O384" s="283"/>
      <c r="R384" s="283"/>
      <c r="S384" s="535"/>
    </row>
    <row r="385" spans="1:19" s="307" customFormat="1" ht="17.25" customHeight="1">
      <c r="A385" s="567">
        <v>78202</v>
      </c>
      <c r="B385" s="567">
        <v>4</v>
      </c>
      <c r="C385" s="567">
        <v>5</v>
      </c>
      <c r="D385" s="567">
        <v>6</v>
      </c>
      <c r="E385" s="213" t="s">
        <v>760</v>
      </c>
      <c r="F385" s="508">
        <v>460830</v>
      </c>
      <c r="G385" s="508">
        <v>434621</v>
      </c>
      <c r="H385" s="508">
        <f t="shared" si="6"/>
        <v>26209</v>
      </c>
      <c r="I385" s="508">
        <v>246902</v>
      </c>
      <c r="O385" s="283"/>
      <c r="R385" s="283"/>
      <c r="S385" s="535"/>
    </row>
    <row r="386" spans="1:19" s="307" customFormat="1" ht="17.25" customHeight="1">
      <c r="A386" s="567">
        <v>78203</v>
      </c>
      <c r="B386" s="567">
        <v>4</v>
      </c>
      <c r="C386" s="567">
        <v>5</v>
      </c>
      <c r="D386" s="567">
        <v>6</v>
      </c>
      <c r="E386" s="213" t="s">
        <v>761</v>
      </c>
      <c r="F386" s="508">
        <v>7105</v>
      </c>
      <c r="G386" s="508">
        <v>7780</v>
      </c>
      <c r="H386" s="508">
        <f t="shared" si="6"/>
        <v>-675</v>
      </c>
      <c r="I386" s="508">
        <v>894</v>
      </c>
      <c r="O386" s="283"/>
      <c r="R386" s="283"/>
      <c r="S386" s="535"/>
    </row>
    <row r="387" spans="1:19" s="307" customFormat="1" ht="17.25" customHeight="1">
      <c r="A387" s="567">
        <v>78204</v>
      </c>
      <c r="B387" s="567">
        <v>4</v>
      </c>
      <c r="C387" s="567">
        <v>5</v>
      </c>
      <c r="D387" s="567">
        <v>6</v>
      </c>
      <c r="E387" s="213" t="s">
        <v>762</v>
      </c>
      <c r="F387" s="508">
        <v>38985</v>
      </c>
      <c r="G387" s="508">
        <v>46866</v>
      </c>
      <c r="H387" s="508">
        <f t="shared" si="6"/>
        <v>-7881</v>
      </c>
      <c r="I387" s="508">
        <v>40152</v>
      </c>
      <c r="O387" s="283"/>
      <c r="R387" s="283"/>
      <c r="S387" s="535"/>
    </row>
    <row r="388" spans="1:19" s="307" customFormat="1" ht="17.25" customHeight="1">
      <c r="A388" s="567">
        <v>78205</v>
      </c>
      <c r="B388" s="567">
        <v>4</v>
      </c>
      <c r="C388" s="567">
        <v>5</v>
      </c>
      <c r="D388" s="567">
        <v>6</v>
      </c>
      <c r="E388" s="213" t="s">
        <v>634</v>
      </c>
      <c r="F388" s="508">
        <v>174164</v>
      </c>
      <c r="G388" s="508">
        <v>195783</v>
      </c>
      <c r="H388" s="508">
        <f t="shared" si="6"/>
        <v>-21619</v>
      </c>
      <c r="I388" s="508">
        <v>156267</v>
      </c>
      <c r="O388" s="283"/>
      <c r="R388" s="283"/>
      <c r="S388" s="535"/>
    </row>
    <row r="389" spans="1:19" s="307" customFormat="1" ht="17.25" customHeight="1">
      <c r="A389" s="567">
        <v>78206</v>
      </c>
      <c r="B389" s="567">
        <v>4</v>
      </c>
      <c r="C389" s="567">
        <v>5</v>
      </c>
      <c r="D389" s="567">
        <v>6</v>
      </c>
      <c r="E389" s="213" t="s">
        <v>763</v>
      </c>
      <c r="F389" s="508">
        <v>32150</v>
      </c>
      <c r="G389" s="508">
        <v>7876</v>
      </c>
      <c r="H389" s="508">
        <f t="shared" si="6"/>
        <v>24274</v>
      </c>
      <c r="I389" s="508">
        <v>43989</v>
      </c>
      <c r="O389" s="283"/>
      <c r="R389" s="283"/>
      <c r="S389" s="535"/>
    </row>
    <row r="390" spans="1:19" s="307" customFormat="1" ht="17.25" customHeight="1">
      <c r="A390" s="567">
        <v>78207</v>
      </c>
      <c r="B390" s="567">
        <v>4</v>
      </c>
      <c r="C390" s="567">
        <v>5</v>
      </c>
      <c r="D390" s="567">
        <v>6</v>
      </c>
      <c r="E390" s="213" t="s">
        <v>736</v>
      </c>
      <c r="F390" s="484">
        <v>0</v>
      </c>
      <c r="G390" s="484">
        <v>0</v>
      </c>
      <c r="H390" s="484">
        <f t="shared" si="6"/>
        <v>0</v>
      </c>
      <c r="I390" s="508">
        <v>1022</v>
      </c>
      <c r="O390" s="283"/>
      <c r="R390" s="283"/>
      <c r="S390" s="535"/>
    </row>
    <row r="391" spans="1:19" s="307" customFormat="1" ht="17.25" customHeight="1">
      <c r="A391" s="567">
        <v>78208</v>
      </c>
      <c r="B391" s="567">
        <v>4</v>
      </c>
      <c r="C391" s="567">
        <v>5</v>
      </c>
      <c r="D391" s="567">
        <v>6</v>
      </c>
      <c r="E391" s="213" t="s">
        <v>1592</v>
      </c>
      <c r="F391" s="484">
        <v>0</v>
      </c>
      <c r="G391" s="484">
        <v>0</v>
      </c>
      <c r="H391" s="484">
        <f t="shared" si="6"/>
        <v>0</v>
      </c>
      <c r="I391" s="508">
        <v>2980</v>
      </c>
      <c r="O391" s="283"/>
      <c r="R391" s="283"/>
      <c r="S391" s="535"/>
    </row>
    <row r="392" spans="1:19" s="307" customFormat="1" ht="17.25" customHeight="1">
      <c r="A392" s="567">
        <v>78211</v>
      </c>
      <c r="B392" s="567">
        <v>4</v>
      </c>
      <c r="C392" s="567">
        <v>5</v>
      </c>
      <c r="D392" s="567">
        <v>6</v>
      </c>
      <c r="E392" s="213" t="s">
        <v>737</v>
      </c>
      <c r="F392" s="484">
        <v>0</v>
      </c>
      <c r="G392" s="508">
        <v>4004</v>
      </c>
      <c r="H392" s="508">
        <f t="shared" si="6"/>
        <v>-4004</v>
      </c>
      <c r="I392" s="508">
        <v>7897</v>
      </c>
      <c r="O392" s="283"/>
      <c r="R392" s="283"/>
      <c r="S392" s="535"/>
    </row>
    <row r="393" spans="1:19" s="307" customFormat="1" ht="17.25" customHeight="1">
      <c r="A393" s="567">
        <v>78212</v>
      </c>
      <c r="B393" s="567">
        <v>4</v>
      </c>
      <c r="C393" s="567">
        <v>5</v>
      </c>
      <c r="D393" s="567">
        <v>6</v>
      </c>
      <c r="E393" s="213" t="s">
        <v>635</v>
      </c>
      <c r="F393" s="484">
        <v>0</v>
      </c>
      <c r="G393" s="484">
        <v>0</v>
      </c>
      <c r="H393" s="484">
        <f t="shared" si="6"/>
        <v>0</v>
      </c>
      <c r="I393" s="508">
        <v>4030</v>
      </c>
      <c r="O393" s="283"/>
      <c r="R393" s="283"/>
      <c r="S393" s="535"/>
    </row>
    <row r="394" spans="1:19" s="307" customFormat="1" ht="17.25" customHeight="1">
      <c r="A394" s="567">
        <v>78214</v>
      </c>
      <c r="B394" s="567">
        <v>4</v>
      </c>
      <c r="C394" s="567">
        <v>5</v>
      </c>
      <c r="D394" s="567">
        <v>6</v>
      </c>
      <c r="E394" s="213" t="s">
        <v>636</v>
      </c>
      <c r="F394" s="484">
        <v>0</v>
      </c>
      <c r="G394" s="508">
        <v>408</v>
      </c>
      <c r="H394" s="211">
        <f t="shared" si="6"/>
        <v>-408</v>
      </c>
      <c r="I394" s="484">
        <v>0</v>
      </c>
      <c r="O394" s="283"/>
      <c r="R394" s="283"/>
      <c r="S394" s="535"/>
    </row>
    <row r="395" spans="1:19" s="307" customFormat="1" ht="17.25" customHeight="1">
      <c r="A395" s="567">
        <v>78215</v>
      </c>
      <c r="B395" s="567">
        <v>4</v>
      </c>
      <c r="C395" s="567">
        <v>5</v>
      </c>
      <c r="D395" s="567">
        <v>6</v>
      </c>
      <c r="E395" s="213" t="s">
        <v>1593</v>
      </c>
      <c r="F395" s="508">
        <v>241845</v>
      </c>
      <c r="G395" s="508">
        <v>174205</v>
      </c>
      <c r="H395" s="508">
        <f t="shared" si="6"/>
        <v>67640</v>
      </c>
      <c r="I395" s="508">
        <v>72158</v>
      </c>
      <c r="O395" s="283"/>
      <c r="R395" s="283"/>
      <c r="S395" s="535"/>
    </row>
    <row r="396" spans="1:19" s="283" customFormat="1" ht="17.25" customHeight="1">
      <c r="A396" s="565"/>
      <c r="B396" s="565">
        <v>5</v>
      </c>
      <c r="C396" s="565">
        <v>5</v>
      </c>
      <c r="D396" s="565">
        <v>6</v>
      </c>
      <c r="E396" s="208" t="s">
        <v>686</v>
      </c>
      <c r="F396" s="566">
        <f>SUM(F397:F409)</f>
        <v>7606957</v>
      </c>
      <c r="G396" s="566">
        <f>SUM(G397:G409)</f>
        <v>7500148</v>
      </c>
      <c r="H396" s="566">
        <f t="shared" si="6"/>
        <v>106809</v>
      </c>
      <c r="I396" s="566">
        <f>SUM(I397:I409)</f>
        <v>7171752</v>
      </c>
      <c r="S396" s="535"/>
    </row>
    <row r="397" spans="1:19" s="307" customFormat="1" ht="17.25" customHeight="1">
      <c r="A397" s="567">
        <v>78032</v>
      </c>
      <c r="B397" s="567">
        <v>5</v>
      </c>
      <c r="C397" s="567">
        <v>5</v>
      </c>
      <c r="D397" s="567">
        <v>6</v>
      </c>
      <c r="E397" s="213" t="s">
        <v>687</v>
      </c>
      <c r="F397" s="508">
        <v>66000</v>
      </c>
      <c r="G397" s="508">
        <v>75014</v>
      </c>
      <c r="H397" s="508">
        <f t="shared" si="6"/>
        <v>-9014</v>
      </c>
      <c r="I397" s="508">
        <v>27622</v>
      </c>
      <c r="O397" s="283"/>
      <c r="R397" s="283"/>
      <c r="S397" s="535"/>
    </row>
    <row r="398" spans="1:19" s="307" customFormat="1" ht="17.25" hidden="1" customHeight="1">
      <c r="A398" s="567">
        <v>78033</v>
      </c>
      <c r="B398" s="567">
        <v>5</v>
      </c>
      <c r="C398" s="567">
        <v>5</v>
      </c>
      <c r="D398" s="567">
        <v>6</v>
      </c>
      <c r="E398" s="213" t="s">
        <v>688</v>
      </c>
      <c r="F398" s="484">
        <v>0</v>
      </c>
      <c r="G398" s="484">
        <v>0</v>
      </c>
      <c r="H398" s="508">
        <f t="shared" si="6"/>
        <v>0</v>
      </c>
      <c r="I398" s="484">
        <v>0</v>
      </c>
      <c r="O398" s="283"/>
      <c r="R398" s="283"/>
      <c r="S398" s="535"/>
    </row>
    <row r="399" spans="1:19" s="307" customFormat="1" ht="17.25" customHeight="1">
      <c r="A399" s="567">
        <v>78035</v>
      </c>
      <c r="B399" s="567">
        <v>5</v>
      </c>
      <c r="C399" s="567">
        <v>5</v>
      </c>
      <c r="D399" s="567">
        <v>6</v>
      </c>
      <c r="E399" s="213" t="s">
        <v>689</v>
      </c>
      <c r="F399" s="508">
        <v>2786500</v>
      </c>
      <c r="G399" s="508">
        <v>2891809</v>
      </c>
      <c r="H399" s="508">
        <f t="shared" si="6"/>
        <v>-105309</v>
      </c>
      <c r="I399" s="508">
        <v>1848160</v>
      </c>
      <c r="O399" s="283"/>
      <c r="R399" s="283"/>
      <c r="S399" s="535"/>
    </row>
    <row r="400" spans="1:19" s="307" customFormat="1" ht="17.25" customHeight="1">
      <c r="A400" s="567">
        <v>78036</v>
      </c>
      <c r="B400" s="567">
        <v>5</v>
      </c>
      <c r="C400" s="567">
        <v>5</v>
      </c>
      <c r="D400" s="567">
        <v>6</v>
      </c>
      <c r="E400" s="213" t="s">
        <v>690</v>
      </c>
      <c r="F400" s="508">
        <v>4000</v>
      </c>
      <c r="G400" s="508">
        <v>1460</v>
      </c>
      <c r="H400" s="508">
        <f t="shared" si="6"/>
        <v>2540</v>
      </c>
      <c r="I400" s="508">
        <v>3507</v>
      </c>
      <c r="O400" s="283"/>
      <c r="R400" s="283"/>
      <c r="S400" s="535"/>
    </row>
    <row r="401" spans="1:19" s="307" customFormat="1" ht="17.25" customHeight="1">
      <c r="A401" s="567">
        <v>78037</v>
      </c>
      <c r="B401" s="567">
        <v>5</v>
      </c>
      <c r="C401" s="567">
        <v>5</v>
      </c>
      <c r="D401" s="567">
        <v>6</v>
      </c>
      <c r="E401" s="213" t="s">
        <v>691</v>
      </c>
      <c r="F401" s="508">
        <v>300000</v>
      </c>
      <c r="G401" s="508">
        <v>449847</v>
      </c>
      <c r="H401" s="508">
        <f t="shared" si="6"/>
        <v>-149847</v>
      </c>
      <c r="I401" s="508">
        <v>611530</v>
      </c>
      <c r="O401" s="283"/>
      <c r="R401" s="283"/>
      <c r="S401" s="535"/>
    </row>
    <row r="402" spans="1:19" s="307" customFormat="1" ht="17.25" customHeight="1">
      <c r="A402" s="567">
        <v>78041</v>
      </c>
      <c r="B402" s="567">
        <v>5</v>
      </c>
      <c r="C402" s="567">
        <v>5</v>
      </c>
      <c r="D402" s="567">
        <v>6</v>
      </c>
      <c r="E402" s="213" t="s">
        <v>488</v>
      </c>
      <c r="F402" s="508">
        <v>25800</v>
      </c>
      <c r="G402" s="508">
        <v>345</v>
      </c>
      <c r="H402" s="508">
        <f t="shared" si="6"/>
        <v>25455</v>
      </c>
      <c r="I402" s="508">
        <v>890</v>
      </c>
      <c r="O402" s="283"/>
      <c r="R402" s="283"/>
      <c r="S402" s="535"/>
    </row>
    <row r="403" spans="1:19" s="307" customFormat="1" ht="17.25" customHeight="1">
      <c r="A403" s="567">
        <v>78044</v>
      </c>
      <c r="B403" s="567">
        <v>5</v>
      </c>
      <c r="C403" s="567">
        <v>5</v>
      </c>
      <c r="D403" s="567">
        <v>6</v>
      </c>
      <c r="E403" s="213" t="s">
        <v>692</v>
      </c>
      <c r="F403" s="508">
        <v>517943</v>
      </c>
      <c r="G403" s="508">
        <v>52759</v>
      </c>
      <c r="H403" s="508">
        <f>F403-G403</f>
        <v>465184</v>
      </c>
      <c r="I403" s="508">
        <v>536179</v>
      </c>
      <c r="O403" s="283"/>
      <c r="R403" s="283"/>
      <c r="S403" s="535"/>
    </row>
    <row r="404" spans="1:19" s="307" customFormat="1" ht="17.25" customHeight="1">
      <c r="A404" s="567">
        <v>78045</v>
      </c>
      <c r="B404" s="567">
        <v>5</v>
      </c>
      <c r="C404" s="567">
        <v>5</v>
      </c>
      <c r="D404" s="567">
        <v>6</v>
      </c>
      <c r="E404" s="213" t="s">
        <v>693</v>
      </c>
      <c r="F404" s="508">
        <v>580163</v>
      </c>
      <c r="G404" s="508">
        <v>414736</v>
      </c>
      <c r="H404" s="508">
        <f t="shared" si="6"/>
        <v>165427</v>
      </c>
      <c r="I404" s="508">
        <v>389193</v>
      </c>
      <c r="O404" s="283"/>
      <c r="R404" s="283"/>
      <c r="S404" s="535"/>
    </row>
    <row r="405" spans="1:19" s="307" customFormat="1" ht="17.25" customHeight="1">
      <c r="A405" s="567">
        <v>78046</v>
      </c>
      <c r="B405" s="567">
        <v>5</v>
      </c>
      <c r="C405" s="567">
        <v>5</v>
      </c>
      <c r="D405" s="567">
        <v>6</v>
      </c>
      <c r="E405" s="213" t="s">
        <v>694</v>
      </c>
      <c r="F405" s="508">
        <v>2458083</v>
      </c>
      <c r="G405" s="508">
        <v>2714268</v>
      </c>
      <c r="H405" s="508">
        <f t="shared" si="6"/>
        <v>-256185</v>
      </c>
      <c r="I405" s="508">
        <v>2525361</v>
      </c>
      <c r="O405" s="283"/>
      <c r="R405" s="283"/>
      <c r="S405" s="535"/>
    </row>
    <row r="406" spans="1:19" s="307" customFormat="1" ht="17.25" customHeight="1">
      <c r="A406" s="567">
        <v>78047</v>
      </c>
      <c r="B406" s="567">
        <v>5</v>
      </c>
      <c r="C406" s="567">
        <v>5</v>
      </c>
      <c r="D406" s="567">
        <v>6</v>
      </c>
      <c r="E406" s="213" t="s">
        <v>492</v>
      </c>
      <c r="F406" s="508">
        <v>372945</v>
      </c>
      <c r="G406" s="508">
        <v>294253</v>
      </c>
      <c r="H406" s="508">
        <f t="shared" si="6"/>
        <v>78692</v>
      </c>
      <c r="I406" s="508">
        <v>497278</v>
      </c>
      <c r="O406" s="283"/>
      <c r="R406" s="283"/>
      <c r="S406" s="535"/>
    </row>
    <row r="407" spans="1:19" s="307" customFormat="1" ht="16.5" customHeight="1">
      <c r="A407" s="567">
        <v>78048</v>
      </c>
      <c r="B407" s="567">
        <v>5</v>
      </c>
      <c r="C407" s="567">
        <v>5</v>
      </c>
      <c r="D407" s="567">
        <v>6</v>
      </c>
      <c r="E407" s="213" t="s">
        <v>494</v>
      </c>
      <c r="F407" s="508">
        <v>121900</v>
      </c>
      <c r="G407" s="508">
        <v>41825</v>
      </c>
      <c r="H407" s="508">
        <f t="shared" si="6"/>
        <v>80075</v>
      </c>
      <c r="I407" s="508">
        <v>41466</v>
      </c>
      <c r="O407" s="283"/>
      <c r="R407" s="283"/>
      <c r="S407" s="535"/>
    </row>
    <row r="408" spans="1:19" s="307" customFormat="1" ht="17.25" customHeight="1">
      <c r="A408" s="567">
        <v>78998</v>
      </c>
      <c r="B408" s="567">
        <v>5</v>
      </c>
      <c r="C408" s="567">
        <v>5</v>
      </c>
      <c r="D408" s="567">
        <v>6</v>
      </c>
      <c r="E408" s="213" t="s">
        <v>493</v>
      </c>
      <c r="F408" s="508">
        <v>70247</v>
      </c>
      <c r="G408" s="508">
        <v>394830</v>
      </c>
      <c r="H408" s="508">
        <f t="shared" si="6"/>
        <v>-324583</v>
      </c>
      <c r="I408" s="508">
        <v>636136</v>
      </c>
      <c r="O408" s="283"/>
      <c r="R408" s="283"/>
      <c r="S408" s="535"/>
    </row>
    <row r="409" spans="1:19" s="307" customFormat="1" ht="17.25" customHeight="1">
      <c r="A409" s="567">
        <v>78999</v>
      </c>
      <c r="B409" s="567">
        <v>5</v>
      </c>
      <c r="C409" s="567">
        <v>5</v>
      </c>
      <c r="D409" s="567">
        <v>6</v>
      </c>
      <c r="E409" s="213" t="s">
        <v>449</v>
      </c>
      <c r="F409" s="508">
        <v>303376</v>
      </c>
      <c r="G409" s="508">
        <v>169002</v>
      </c>
      <c r="H409" s="508">
        <f t="shared" si="6"/>
        <v>134374</v>
      </c>
      <c r="I409" s="508">
        <v>54430</v>
      </c>
      <c r="O409" s="283"/>
      <c r="R409" s="283"/>
      <c r="S409" s="535"/>
    </row>
    <row r="410" spans="1:19" s="283" customFormat="1" ht="17.25" customHeight="1">
      <c r="A410" s="565"/>
      <c r="B410" s="565">
        <v>6</v>
      </c>
      <c r="C410" s="565">
        <v>5</v>
      </c>
      <c r="D410" s="565">
        <v>6</v>
      </c>
      <c r="E410" s="208" t="s">
        <v>450</v>
      </c>
      <c r="F410" s="566">
        <f>SUM(F411:F419)</f>
        <v>3807655</v>
      </c>
      <c r="G410" s="566">
        <f>SUM(G411:G419)</f>
        <v>4554595</v>
      </c>
      <c r="H410" s="566">
        <f t="shared" si="6"/>
        <v>-746940</v>
      </c>
      <c r="I410" s="566">
        <f>SUM(I411:I419)</f>
        <v>4400914</v>
      </c>
      <c r="S410" s="535"/>
    </row>
    <row r="411" spans="1:19" s="307" customFormat="1" ht="17.25" customHeight="1">
      <c r="A411" s="567">
        <v>78048</v>
      </c>
      <c r="B411" s="567">
        <v>6</v>
      </c>
      <c r="C411" s="567">
        <v>5</v>
      </c>
      <c r="D411" s="567">
        <v>6</v>
      </c>
      <c r="E411" s="213" t="s">
        <v>494</v>
      </c>
      <c r="F411" s="508">
        <v>90000</v>
      </c>
      <c r="G411" s="508">
        <v>167248</v>
      </c>
      <c r="H411" s="508">
        <f t="shared" si="6"/>
        <v>-77248</v>
      </c>
      <c r="I411" s="508">
        <v>163836</v>
      </c>
      <c r="O411" s="283"/>
      <c r="R411" s="283"/>
      <c r="S411" s="535"/>
    </row>
    <row r="412" spans="1:19" s="307" customFormat="1" ht="17.25" customHeight="1">
      <c r="A412" s="567">
        <v>78091</v>
      </c>
      <c r="B412" s="567">
        <v>6</v>
      </c>
      <c r="C412" s="567">
        <v>5</v>
      </c>
      <c r="D412" s="567">
        <v>6</v>
      </c>
      <c r="E412" s="213" t="s">
        <v>495</v>
      </c>
      <c r="F412" s="508">
        <v>794000</v>
      </c>
      <c r="G412" s="508">
        <v>1225312</v>
      </c>
      <c r="H412" s="508">
        <f>F412-G412</f>
        <v>-431312</v>
      </c>
      <c r="I412" s="508">
        <v>1106342</v>
      </c>
      <c r="O412" s="283"/>
      <c r="R412" s="283"/>
      <c r="S412" s="535"/>
    </row>
    <row r="413" spans="1:19" s="307" customFormat="1" ht="17.25" customHeight="1">
      <c r="A413" s="567">
        <v>78092</v>
      </c>
      <c r="B413" s="567">
        <v>6</v>
      </c>
      <c r="C413" s="567">
        <v>5</v>
      </c>
      <c r="D413" s="567">
        <v>6</v>
      </c>
      <c r="E413" s="213" t="s">
        <v>496</v>
      </c>
      <c r="F413" s="508">
        <v>253821</v>
      </c>
      <c r="G413" s="508">
        <v>130246</v>
      </c>
      <c r="H413" s="508">
        <f>F413-G413</f>
        <v>123575</v>
      </c>
      <c r="I413" s="508">
        <v>185498</v>
      </c>
      <c r="O413" s="283"/>
      <c r="R413" s="283"/>
      <c r="S413" s="535"/>
    </row>
    <row r="414" spans="1:19" s="307" customFormat="1" ht="17.25" customHeight="1">
      <c r="A414" s="567">
        <v>78093</v>
      </c>
      <c r="B414" s="567">
        <v>6</v>
      </c>
      <c r="C414" s="567">
        <v>5</v>
      </c>
      <c r="D414" s="567">
        <v>6</v>
      </c>
      <c r="E414" s="213" t="s">
        <v>497</v>
      </c>
      <c r="F414" s="508">
        <v>357800</v>
      </c>
      <c r="G414" s="508">
        <v>329861</v>
      </c>
      <c r="H414" s="508">
        <f t="shared" si="6"/>
        <v>27939</v>
      </c>
      <c r="I414" s="508">
        <v>380796</v>
      </c>
      <c r="O414" s="283"/>
      <c r="R414" s="283"/>
      <c r="S414" s="535"/>
    </row>
    <row r="415" spans="1:19" s="307" customFormat="1" ht="17.25" customHeight="1">
      <c r="A415" s="567">
        <v>78094</v>
      </c>
      <c r="B415" s="567">
        <v>6</v>
      </c>
      <c r="C415" s="567">
        <v>5</v>
      </c>
      <c r="D415" s="567">
        <v>6</v>
      </c>
      <c r="E415" s="213" t="s">
        <v>498</v>
      </c>
      <c r="F415" s="508">
        <v>1250000</v>
      </c>
      <c r="G415" s="508">
        <v>1369103</v>
      </c>
      <c r="H415" s="508">
        <f t="shared" si="6"/>
        <v>-119103</v>
      </c>
      <c r="I415" s="508">
        <v>1461121</v>
      </c>
      <c r="O415" s="283"/>
      <c r="R415" s="283"/>
      <c r="S415" s="535"/>
    </row>
    <row r="416" spans="1:19" s="307" customFormat="1" ht="17.25" customHeight="1">
      <c r="A416" s="567">
        <v>78111</v>
      </c>
      <c r="B416" s="567">
        <v>6</v>
      </c>
      <c r="C416" s="567">
        <v>5</v>
      </c>
      <c r="D416" s="567">
        <v>6</v>
      </c>
      <c r="E416" s="213" t="s">
        <v>695</v>
      </c>
      <c r="F416" s="508">
        <v>233007</v>
      </c>
      <c r="G416" s="508">
        <v>332279</v>
      </c>
      <c r="H416" s="508">
        <f t="shared" si="6"/>
        <v>-99272</v>
      </c>
      <c r="I416" s="508">
        <v>211542</v>
      </c>
      <c r="O416" s="283"/>
      <c r="R416" s="283"/>
      <c r="S416" s="535"/>
    </row>
    <row r="417" spans="1:19" s="307" customFormat="1" ht="17.25" customHeight="1">
      <c r="A417" s="567">
        <v>78112</v>
      </c>
      <c r="B417" s="567">
        <v>6</v>
      </c>
      <c r="C417" s="567">
        <v>5</v>
      </c>
      <c r="D417" s="567">
        <v>6</v>
      </c>
      <c r="E417" s="213" t="s">
        <v>499</v>
      </c>
      <c r="F417" s="508">
        <v>15000</v>
      </c>
      <c r="G417" s="484">
        <v>0</v>
      </c>
      <c r="H417" s="508">
        <f t="shared" si="6"/>
        <v>15000</v>
      </c>
      <c r="I417" s="484">
        <v>0</v>
      </c>
      <c r="O417" s="283"/>
      <c r="R417" s="283"/>
      <c r="S417" s="535"/>
    </row>
    <row r="418" spans="1:19" s="307" customFormat="1" ht="17.25" customHeight="1">
      <c r="A418" s="567">
        <v>78998</v>
      </c>
      <c r="B418" s="567">
        <v>6</v>
      </c>
      <c r="C418" s="567">
        <v>5</v>
      </c>
      <c r="D418" s="567">
        <v>6</v>
      </c>
      <c r="E418" s="213" t="s">
        <v>500</v>
      </c>
      <c r="F418" s="508">
        <v>153110</v>
      </c>
      <c r="G418" s="508">
        <v>429171</v>
      </c>
      <c r="H418" s="508">
        <f t="shared" si="6"/>
        <v>-276061</v>
      </c>
      <c r="I418" s="508">
        <v>853964</v>
      </c>
      <c r="O418" s="283"/>
      <c r="R418" s="283"/>
      <c r="S418" s="535"/>
    </row>
    <row r="419" spans="1:19" s="307" customFormat="1" ht="17.25" customHeight="1">
      <c r="A419" s="567">
        <v>78999</v>
      </c>
      <c r="B419" s="567">
        <v>6</v>
      </c>
      <c r="C419" s="567">
        <v>5</v>
      </c>
      <c r="D419" s="567">
        <v>6</v>
      </c>
      <c r="E419" s="213" t="s">
        <v>1609</v>
      </c>
      <c r="F419" s="508">
        <v>660917</v>
      </c>
      <c r="G419" s="508">
        <v>571375</v>
      </c>
      <c r="H419" s="508">
        <f t="shared" si="6"/>
        <v>89542</v>
      </c>
      <c r="I419" s="508">
        <v>37815</v>
      </c>
      <c r="O419" s="283"/>
      <c r="R419" s="283"/>
      <c r="S419" s="535"/>
    </row>
    <row r="420" spans="1:19" s="283" customFormat="1" ht="17.25" customHeight="1">
      <c r="A420" s="565"/>
      <c r="B420" s="565">
        <v>9</v>
      </c>
      <c r="C420" s="565">
        <v>5</v>
      </c>
      <c r="D420" s="565">
        <v>6</v>
      </c>
      <c r="E420" s="208" t="s">
        <v>320</v>
      </c>
      <c r="F420" s="583">
        <f>SUM(F421:F422)</f>
        <v>0</v>
      </c>
      <c r="G420" s="582">
        <f>SUM(G421:G422)</f>
        <v>0</v>
      </c>
      <c r="H420" s="582">
        <f t="shared" si="6"/>
        <v>0</v>
      </c>
      <c r="I420" s="566">
        <f>SUM(I421:I422)</f>
        <v>-1157</v>
      </c>
      <c r="S420" s="535"/>
    </row>
    <row r="421" spans="1:19" s="307" customFormat="1" ht="17.25" customHeight="1">
      <c r="A421" s="567">
        <v>88888</v>
      </c>
      <c r="B421" s="567">
        <v>9</v>
      </c>
      <c r="C421" s="567">
        <v>5</v>
      </c>
      <c r="D421" s="567">
        <v>6</v>
      </c>
      <c r="E421" s="213" t="s">
        <v>442</v>
      </c>
      <c r="F421" s="484">
        <v>0</v>
      </c>
      <c r="G421" s="484">
        <v>0</v>
      </c>
      <c r="H421" s="484">
        <f t="shared" si="6"/>
        <v>0</v>
      </c>
      <c r="I421" s="508">
        <v>-1157</v>
      </c>
      <c r="O421" s="283"/>
      <c r="R421" s="283"/>
      <c r="S421" s="535"/>
    </row>
    <row r="422" spans="1:19" s="307" customFormat="1" hidden="1">
      <c r="A422" s="567">
        <v>88889</v>
      </c>
      <c r="B422" s="567">
        <v>9</v>
      </c>
      <c r="C422" s="567">
        <v>5</v>
      </c>
      <c r="D422" s="567">
        <v>6</v>
      </c>
      <c r="E422" s="213" t="s">
        <v>443</v>
      </c>
      <c r="F422" s="485">
        <v>0</v>
      </c>
      <c r="G422" s="485">
        <v>0</v>
      </c>
      <c r="H422" s="508">
        <f t="shared" si="6"/>
        <v>0</v>
      </c>
      <c r="I422" s="485">
        <v>0</v>
      </c>
      <c r="O422" s="283"/>
      <c r="R422" s="283"/>
      <c r="S422" s="535"/>
    </row>
    <row r="423" spans="1:19" s="283" customFormat="1" ht="17.25" customHeight="1">
      <c r="A423" s="565"/>
      <c r="B423" s="565"/>
      <c r="C423" s="565">
        <v>6</v>
      </c>
      <c r="D423" s="565">
        <v>6</v>
      </c>
      <c r="E423" s="208" t="s">
        <v>25</v>
      </c>
      <c r="F423" s="566">
        <f>F424+F431+F433</f>
        <v>666394098</v>
      </c>
      <c r="G423" s="566">
        <f>G424+G431+G433</f>
        <v>611362748</v>
      </c>
      <c r="H423" s="566">
        <f>F423-G423</f>
        <v>55031350</v>
      </c>
      <c r="I423" s="566">
        <f>I424+I431+I433</f>
        <v>668488285</v>
      </c>
      <c r="S423" s="535"/>
    </row>
    <row r="424" spans="1:19" s="283" customFormat="1" ht="17.25" customHeight="1">
      <c r="A424" s="565"/>
      <c r="B424" s="565">
        <v>1</v>
      </c>
      <c r="C424" s="565">
        <v>6</v>
      </c>
      <c r="D424" s="565">
        <v>6</v>
      </c>
      <c r="E424" s="208" t="s">
        <v>451</v>
      </c>
      <c r="F424" s="566">
        <f>SUM(F425:F430)</f>
        <v>666024098</v>
      </c>
      <c r="G424" s="566">
        <f>SUM(G425:G430)</f>
        <v>611362748</v>
      </c>
      <c r="H424" s="566">
        <f t="shared" si="6"/>
        <v>54661350</v>
      </c>
      <c r="I424" s="566">
        <f>SUM(I425:I430)</f>
        <v>668488285</v>
      </c>
      <c r="S424" s="535"/>
    </row>
    <row r="425" spans="1:19" s="283" customFormat="1" ht="17.25" customHeight="1">
      <c r="A425" s="567">
        <v>63014</v>
      </c>
      <c r="B425" s="567">
        <v>1</v>
      </c>
      <c r="C425" s="567">
        <v>6</v>
      </c>
      <c r="D425" s="567">
        <v>6</v>
      </c>
      <c r="E425" s="213" t="s">
        <v>652</v>
      </c>
      <c r="F425" s="508">
        <v>18612313</v>
      </c>
      <c r="G425" s="508">
        <v>18612313</v>
      </c>
      <c r="H425" s="484">
        <f t="shared" si="6"/>
        <v>0</v>
      </c>
      <c r="I425" s="508">
        <v>17840821</v>
      </c>
      <c r="S425" s="535"/>
    </row>
    <row r="426" spans="1:19" s="283" customFormat="1" ht="17.25" hidden="1" customHeight="1">
      <c r="A426" s="567">
        <v>81536</v>
      </c>
      <c r="B426" s="567">
        <v>1</v>
      </c>
      <c r="C426" s="567">
        <v>6</v>
      </c>
      <c r="D426" s="567">
        <v>6</v>
      </c>
      <c r="E426" s="213" t="s">
        <v>765</v>
      </c>
      <c r="F426" s="484">
        <v>0</v>
      </c>
      <c r="G426" s="484">
        <v>0</v>
      </c>
      <c r="H426" s="211">
        <f t="shared" si="6"/>
        <v>0</v>
      </c>
      <c r="I426" s="484">
        <v>0</v>
      </c>
      <c r="S426" s="535"/>
    </row>
    <row r="427" spans="1:19" s="283" customFormat="1" ht="17.25" hidden="1" customHeight="1">
      <c r="A427" s="567">
        <v>81537</v>
      </c>
      <c r="B427" s="567">
        <v>1</v>
      </c>
      <c r="C427" s="567">
        <v>6</v>
      </c>
      <c r="D427" s="567">
        <v>6</v>
      </c>
      <c r="E427" s="213" t="s">
        <v>452</v>
      </c>
      <c r="F427" s="484">
        <v>0</v>
      </c>
      <c r="G427" s="484">
        <v>0</v>
      </c>
      <c r="H427" s="211">
        <f t="shared" si="6"/>
        <v>0</v>
      </c>
      <c r="I427" s="484">
        <v>0</v>
      </c>
      <c r="S427" s="535"/>
    </row>
    <row r="428" spans="1:19" s="307" customFormat="1" ht="17.25" customHeight="1">
      <c r="A428" s="567">
        <v>81901</v>
      </c>
      <c r="B428" s="567">
        <v>1</v>
      </c>
      <c r="C428" s="567">
        <v>6</v>
      </c>
      <c r="D428" s="567">
        <v>6</v>
      </c>
      <c r="E428" s="213" t="s">
        <v>1520</v>
      </c>
      <c r="F428" s="508">
        <v>647411785</v>
      </c>
      <c r="G428" s="508">
        <v>592649145</v>
      </c>
      <c r="H428" s="508">
        <f t="shared" si="6"/>
        <v>54762640</v>
      </c>
      <c r="I428" s="508">
        <v>650548507</v>
      </c>
      <c r="O428" s="283"/>
      <c r="R428" s="283"/>
      <c r="S428" s="535"/>
    </row>
    <row r="429" spans="1:19" s="307" customFormat="1" ht="17.25" customHeight="1">
      <c r="A429" s="567">
        <v>81902</v>
      </c>
      <c r="B429" s="567">
        <v>1</v>
      </c>
      <c r="C429" s="567">
        <v>6</v>
      </c>
      <c r="D429" s="567">
        <v>6</v>
      </c>
      <c r="E429" s="213" t="s">
        <v>696</v>
      </c>
      <c r="F429" s="484">
        <v>0</v>
      </c>
      <c r="G429" s="508">
        <v>101290</v>
      </c>
      <c r="H429" s="508">
        <f t="shared" si="6"/>
        <v>-101290</v>
      </c>
      <c r="I429" s="508">
        <v>98957</v>
      </c>
      <c r="O429" s="283"/>
      <c r="R429" s="283"/>
      <c r="S429" s="535"/>
    </row>
    <row r="430" spans="1:19" s="307" customFormat="1" ht="17.25" hidden="1" customHeight="1">
      <c r="A430" s="567">
        <v>91001</v>
      </c>
      <c r="B430" s="567">
        <v>1</v>
      </c>
      <c r="C430" s="567">
        <v>6</v>
      </c>
      <c r="D430" s="567">
        <v>6</v>
      </c>
      <c r="E430" s="213" t="s">
        <v>603</v>
      </c>
      <c r="F430" s="484">
        <v>0</v>
      </c>
      <c r="G430" s="484">
        <v>0</v>
      </c>
      <c r="H430" s="508">
        <f t="shared" si="6"/>
        <v>0</v>
      </c>
      <c r="I430" s="484">
        <v>0</v>
      </c>
      <c r="O430" s="283"/>
      <c r="R430" s="283"/>
      <c r="S430" s="535"/>
    </row>
    <row r="431" spans="1:19" s="283" customFormat="1" ht="17.25" hidden="1" customHeight="1">
      <c r="A431" s="565"/>
      <c r="B431" s="565">
        <v>2</v>
      </c>
      <c r="C431" s="565">
        <v>6</v>
      </c>
      <c r="D431" s="565">
        <v>6</v>
      </c>
      <c r="E431" s="208" t="s">
        <v>706</v>
      </c>
      <c r="F431" s="566">
        <f>SUM(F432)</f>
        <v>0</v>
      </c>
      <c r="G431" s="566">
        <f>SUM(G432)</f>
        <v>0</v>
      </c>
      <c r="H431" s="584">
        <f t="shared" si="6"/>
        <v>0</v>
      </c>
      <c r="I431" s="484">
        <f>SUM(I432)</f>
        <v>0</v>
      </c>
      <c r="S431" s="535"/>
    </row>
    <row r="432" spans="1:19" s="307" customFormat="1" ht="17.25" hidden="1" customHeight="1">
      <c r="A432" s="567">
        <v>81501</v>
      </c>
      <c r="B432" s="567">
        <v>2</v>
      </c>
      <c r="C432" s="567">
        <v>6</v>
      </c>
      <c r="D432" s="567">
        <v>6</v>
      </c>
      <c r="E432" s="213" t="s">
        <v>705</v>
      </c>
      <c r="F432" s="508">
        <f t="array" ref="F432">IFERROR(INDEX('Meta5&amp;9'!F:F,MATCH($D432&amp;$C432&amp;$B432&amp;$A432,'Meta5&amp;9'!$A:$A&amp;'Meta5&amp;9'!$B:$B&amp;'Meta5&amp;9'!$C:$C&amp;'Meta5&amp;9'!$D:$D,0)),0)</f>
        <v>0</v>
      </c>
      <c r="G432" s="508">
        <f t="array" ref="G432">IFERROR(INDEX('Meta5&amp;9'!G:G,MATCH($D432&amp;$C432&amp;$B432&amp;$A432,'Meta5&amp;9'!$A:$A&amp;'Meta5&amp;9'!$B:$B&amp;'Meta5&amp;9'!$C:$C&amp;'Meta5&amp;9'!$D:$D,0)),0)</f>
        <v>0</v>
      </c>
      <c r="H432" s="211">
        <f t="shared" si="6"/>
        <v>0</v>
      </c>
      <c r="I432" s="484">
        <f t="array" ref="I432">IFERROR(INDEX(#REF!,MATCH($D432&amp;$C432&amp;$B432&amp;$A432,#REF!&amp;#REF!&amp;#REF!&amp;#REF!,0)),0)</f>
        <v>0</v>
      </c>
      <c r="O432" s="283"/>
      <c r="R432" s="283"/>
      <c r="S432" s="535"/>
    </row>
    <row r="433" spans="1:19" s="283" customFormat="1" ht="17.25" customHeight="1">
      <c r="A433" s="565"/>
      <c r="B433" s="565">
        <v>9</v>
      </c>
      <c r="C433" s="565">
        <v>6</v>
      </c>
      <c r="D433" s="565">
        <v>6</v>
      </c>
      <c r="E433" s="208" t="s">
        <v>453</v>
      </c>
      <c r="F433" s="566">
        <f>SUM(F434:F435)</f>
        <v>370000</v>
      </c>
      <c r="G433" s="582">
        <f>SUM(G434:G435)</f>
        <v>0</v>
      </c>
      <c r="H433" s="566">
        <f t="shared" si="6"/>
        <v>370000</v>
      </c>
      <c r="I433" s="484">
        <f>SUM(I434:I435)</f>
        <v>0</v>
      </c>
      <c r="S433" s="535"/>
    </row>
    <row r="434" spans="1:19" s="283" customFormat="1" ht="17.25" customHeight="1">
      <c r="A434" s="567">
        <v>81911</v>
      </c>
      <c r="B434" s="567">
        <v>9</v>
      </c>
      <c r="C434" s="567">
        <v>6</v>
      </c>
      <c r="D434" s="567">
        <v>6</v>
      </c>
      <c r="E434" s="213" t="s">
        <v>1613</v>
      </c>
      <c r="F434" s="508">
        <v>370000</v>
      </c>
      <c r="G434" s="484">
        <v>0</v>
      </c>
      <c r="H434" s="508">
        <f t="shared" si="6"/>
        <v>370000</v>
      </c>
      <c r="I434" s="484">
        <v>0</v>
      </c>
      <c r="S434" s="535"/>
    </row>
    <row r="435" spans="1:19" s="307" customFormat="1" ht="17.25" hidden="1" customHeight="1">
      <c r="A435" s="567">
        <v>88889</v>
      </c>
      <c r="B435" s="567">
        <v>9</v>
      </c>
      <c r="C435" s="567">
        <v>6</v>
      </c>
      <c r="D435" s="567">
        <v>6</v>
      </c>
      <c r="E435" s="213" t="s">
        <v>602</v>
      </c>
      <c r="F435" s="508">
        <f t="array" ref="F435">IFERROR(INDEX('Meta5&amp;9'!F:F,MATCH($D435&amp;$C435&amp;$B435&amp;$A435,'Meta5&amp;9'!$A:$A&amp;'Meta5&amp;9'!$B:$B&amp;'Meta5&amp;9'!$C:$C&amp;'Meta5&amp;9'!$D:$D,0)),0)</f>
        <v>0</v>
      </c>
      <c r="G435" s="508">
        <f t="array" ref="G435">IFERROR(INDEX('Meta5&amp;9'!G:G,MATCH($D435&amp;$C435&amp;$B435&amp;$A435,'Meta5&amp;9'!$A:$A&amp;'Meta5&amp;9'!$B:$B&amp;'Meta5&amp;9'!$C:$C&amp;'Meta5&amp;9'!$D:$D,0)),0)</f>
        <v>0</v>
      </c>
      <c r="H435" s="508">
        <f t="shared" si="6"/>
        <v>0</v>
      </c>
      <c r="I435" s="484">
        <v>0</v>
      </c>
      <c r="O435" s="283"/>
      <c r="R435" s="283"/>
      <c r="S435" s="535"/>
    </row>
    <row r="436" spans="1:19" s="283" customFormat="1" ht="17.25" customHeight="1">
      <c r="A436" s="565"/>
      <c r="B436" s="565"/>
      <c r="C436" s="565">
        <v>7</v>
      </c>
      <c r="D436" s="565">
        <v>6</v>
      </c>
      <c r="E436" s="208" t="s">
        <v>302</v>
      </c>
      <c r="F436" s="566">
        <f>F437+F449+F455+F460+F472+F474</f>
        <v>677401055</v>
      </c>
      <c r="G436" s="566">
        <f>G437+G449+G455+G460+G472+G474</f>
        <v>633099754</v>
      </c>
      <c r="H436" s="566">
        <f t="shared" si="6"/>
        <v>44301301</v>
      </c>
      <c r="I436" s="566">
        <f>I437+I449+I455+I460+I472+I474</f>
        <v>557846113</v>
      </c>
      <c r="S436" s="535"/>
    </row>
    <row r="437" spans="1:19" s="283" customFormat="1" ht="17.25" customHeight="1">
      <c r="A437" s="565"/>
      <c r="B437" s="565">
        <v>3</v>
      </c>
      <c r="C437" s="565">
        <v>7</v>
      </c>
      <c r="D437" s="565">
        <v>6</v>
      </c>
      <c r="E437" s="208" t="s">
        <v>454</v>
      </c>
      <c r="F437" s="566">
        <f>SUM(F438:F448)</f>
        <v>286438500</v>
      </c>
      <c r="G437" s="566">
        <f>SUM(G438:G448)</f>
        <v>214928420</v>
      </c>
      <c r="H437" s="566">
        <f t="shared" si="6"/>
        <v>71510080</v>
      </c>
      <c r="I437" s="566">
        <f>SUM(I438:I448)</f>
        <v>156505182</v>
      </c>
      <c r="S437" s="535"/>
    </row>
    <row r="438" spans="1:19" s="283" customFormat="1" ht="30" customHeight="1">
      <c r="A438" s="567">
        <v>80017</v>
      </c>
      <c r="B438" s="567">
        <v>3</v>
      </c>
      <c r="C438" s="567">
        <v>7</v>
      </c>
      <c r="D438" s="567">
        <v>6</v>
      </c>
      <c r="E438" s="577" t="s">
        <v>697</v>
      </c>
      <c r="F438" s="508">
        <v>17689860</v>
      </c>
      <c r="G438" s="508">
        <v>27001885</v>
      </c>
      <c r="H438" s="508">
        <f t="shared" si="6"/>
        <v>-9312025</v>
      </c>
      <c r="I438" s="508">
        <v>17689860</v>
      </c>
      <c r="S438" s="535"/>
    </row>
    <row r="439" spans="1:19" s="307" customFormat="1" ht="17.25" customHeight="1">
      <c r="A439" s="567">
        <v>80021</v>
      </c>
      <c r="B439" s="567">
        <v>3</v>
      </c>
      <c r="C439" s="567">
        <v>7</v>
      </c>
      <c r="D439" s="567">
        <v>6</v>
      </c>
      <c r="E439" s="213" t="s">
        <v>455</v>
      </c>
      <c r="F439" s="508">
        <v>41702</v>
      </c>
      <c r="G439" s="508">
        <v>25612</v>
      </c>
      <c r="H439" s="508">
        <f t="shared" si="6"/>
        <v>16090</v>
      </c>
      <c r="I439" s="508">
        <v>42564</v>
      </c>
      <c r="O439" s="283"/>
      <c r="R439" s="283"/>
      <c r="S439" s="535"/>
    </row>
    <row r="440" spans="1:19" s="307" customFormat="1" ht="17.25" customHeight="1">
      <c r="A440" s="567">
        <v>80022</v>
      </c>
      <c r="B440" s="567">
        <v>3</v>
      </c>
      <c r="C440" s="567">
        <v>7</v>
      </c>
      <c r="D440" s="567">
        <v>6</v>
      </c>
      <c r="E440" s="213" t="s">
        <v>1670</v>
      </c>
      <c r="F440" s="508">
        <v>76983</v>
      </c>
      <c r="G440" s="484">
        <v>0</v>
      </c>
      <c r="H440" s="508">
        <f t="shared" si="6"/>
        <v>76983</v>
      </c>
      <c r="I440" s="508">
        <v>78579</v>
      </c>
      <c r="O440" s="283"/>
      <c r="R440" s="283"/>
      <c r="S440" s="535"/>
    </row>
    <row r="441" spans="1:19" s="307" customFormat="1" ht="17.25" customHeight="1">
      <c r="A441" s="567">
        <v>80023</v>
      </c>
      <c r="B441" s="567">
        <v>3</v>
      </c>
      <c r="C441" s="567">
        <v>7</v>
      </c>
      <c r="D441" s="567">
        <v>6</v>
      </c>
      <c r="E441" s="213" t="s">
        <v>1671</v>
      </c>
      <c r="F441" s="508">
        <v>3071236</v>
      </c>
      <c r="G441" s="508">
        <v>2862334</v>
      </c>
      <c r="H441" s="508">
        <f t="shared" si="6"/>
        <v>208902</v>
      </c>
      <c r="I441" s="508">
        <v>2962372</v>
      </c>
      <c r="O441" s="283"/>
      <c r="R441" s="283"/>
      <c r="S441" s="535"/>
    </row>
    <row r="442" spans="1:19" s="307" customFormat="1" ht="17.25" customHeight="1">
      <c r="A442" s="567">
        <v>80024</v>
      </c>
      <c r="B442" s="567">
        <v>3</v>
      </c>
      <c r="C442" s="567">
        <v>7</v>
      </c>
      <c r="D442" s="567">
        <v>6</v>
      </c>
      <c r="E442" s="213" t="s">
        <v>1672</v>
      </c>
      <c r="F442" s="508">
        <v>971698</v>
      </c>
      <c r="G442" s="508">
        <v>829463</v>
      </c>
      <c r="H442" s="508">
        <f t="shared" si="6"/>
        <v>142235</v>
      </c>
      <c r="I442" s="508">
        <v>936562</v>
      </c>
      <c r="O442" s="283"/>
      <c r="R442" s="283"/>
      <c r="S442" s="535"/>
    </row>
    <row r="443" spans="1:19" s="307" customFormat="1" ht="17.25" customHeight="1">
      <c r="A443" s="567">
        <v>80025</v>
      </c>
      <c r="B443" s="567">
        <v>3</v>
      </c>
      <c r="C443" s="567">
        <v>7</v>
      </c>
      <c r="D443" s="567">
        <v>6</v>
      </c>
      <c r="E443" s="213" t="s">
        <v>459</v>
      </c>
      <c r="F443" s="508">
        <v>6481750</v>
      </c>
      <c r="G443" s="508">
        <v>4705599</v>
      </c>
      <c r="H443" s="508">
        <f t="shared" si="6"/>
        <v>1776151</v>
      </c>
      <c r="I443" s="508">
        <v>6252781</v>
      </c>
      <c r="O443" s="283"/>
      <c r="R443" s="283"/>
      <c r="S443" s="535"/>
    </row>
    <row r="444" spans="1:19" s="307" customFormat="1" ht="30" hidden="1">
      <c r="A444" s="567">
        <v>80026</v>
      </c>
      <c r="B444" s="567">
        <v>3</v>
      </c>
      <c r="C444" s="567">
        <v>7</v>
      </c>
      <c r="D444" s="567">
        <v>6</v>
      </c>
      <c r="E444" s="577" t="s">
        <v>1523</v>
      </c>
      <c r="F444" s="484">
        <v>0</v>
      </c>
      <c r="G444" s="484">
        <v>0</v>
      </c>
      <c r="H444" s="508">
        <f t="shared" si="6"/>
        <v>0</v>
      </c>
      <c r="I444" s="484">
        <v>0</v>
      </c>
      <c r="O444" s="283"/>
      <c r="R444" s="283"/>
      <c r="S444" s="535"/>
    </row>
    <row r="445" spans="1:19" s="307" customFormat="1" ht="17.25" hidden="1" customHeight="1">
      <c r="A445" s="567">
        <v>80027</v>
      </c>
      <c r="B445" s="567">
        <v>3</v>
      </c>
      <c r="C445" s="567">
        <v>7</v>
      </c>
      <c r="D445" s="567">
        <v>6</v>
      </c>
      <c r="E445" s="213" t="s">
        <v>550</v>
      </c>
      <c r="F445" s="484">
        <v>0</v>
      </c>
      <c r="G445" s="484">
        <v>0</v>
      </c>
      <c r="H445" s="508">
        <f t="shared" si="6"/>
        <v>0</v>
      </c>
      <c r="I445" s="484">
        <v>0</v>
      </c>
      <c r="O445" s="283"/>
      <c r="R445" s="283"/>
      <c r="S445" s="535"/>
    </row>
    <row r="446" spans="1:19" s="307" customFormat="1" ht="17.25" customHeight="1">
      <c r="A446" s="567">
        <v>80029</v>
      </c>
      <c r="B446" s="567">
        <v>3</v>
      </c>
      <c r="C446" s="567">
        <v>7</v>
      </c>
      <c r="D446" s="567">
        <v>6</v>
      </c>
      <c r="E446" s="581" t="s">
        <v>698</v>
      </c>
      <c r="F446" s="508">
        <v>96589123</v>
      </c>
      <c r="G446" s="508">
        <v>96518185</v>
      </c>
      <c r="H446" s="211">
        <f t="shared" si="6"/>
        <v>70938</v>
      </c>
      <c r="I446" s="508">
        <v>96589123</v>
      </c>
      <c r="O446" s="283"/>
      <c r="R446" s="283"/>
      <c r="S446" s="535"/>
    </row>
    <row r="447" spans="1:19" s="307" customFormat="1" ht="17.25" customHeight="1">
      <c r="A447" s="567">
        <v>80035</v>
      </c>
      <c r="B447" s="567">
        <v>3</v>
      </c>
      <c r="C447" s="567">
        <v>7</v>
      </c>
      <c r="D447" s="567">
        <v>6</v>
      </c>
      <c r="E447" s="213" t="s">
        <v>1525</v>
      </c>
      <c r="F447" s="508">
        <v>28200000</v>
      </c>
      <c r="G447" s="508">
        <v>82985342</v>
      </c>
      <c r="H447" s="508">
        <f t="shared" si="6"/>
        <v>-54785342</v>
      </c>
      <c r="I447" s="508">
        <v>31953341</v>
      </c>
      <c r="O447" s="283"/>
      <c r="R447" s="283"/>
      <c r="S447" s="535"/>
    </row>
    <row r="448" spans="1:19" s="307" customFormat="1" ht="17.25" customHeight="1">
      <c r="A448" s="567">
        <v>80043</v>
      </c>
      <c r="B448" s="567">
        <v>3</v>
      </c>
      <c r="C448" s="567">
        <v>7</v>
      </c>
      <c r="D448" s="567">
        <v>6</v>
      </c>
      <c r="E448" s="213" t="s">
        <v>1594</v>
      </c>
      <c r="F448" s="508">
        <v>133316148</v>
      </c>
      <c r="G448" s="484">
        <v>0</v>
      </c>
      <c r="H448" s="508">
        <f t="shared" si="6"/>
        <v>133316148</v>
      </c>
      <c r="I448" s="484">
        <v>0</v>
      </c>
      <c r="O448" s="283"/>
      <c r="R448" s="283"/>
      <c r="S448" s="535"/>
    </row>
    <row r="449" spans="1:19" s="283" customFormat="1" ht="17.25" customHeight="1">
      <c r="A449" s="565"/>
      <c r="B449" s="565">
        <v>4</v>
      </c>
      <c r="C449" s="565">
        <v>7</v>
      </c>
      <c r="D449" s="565">
        <v>6</v>
      </c>
      <c r="E449" s="208" t="s">
        <v>460</v>
      </c>
      <c r="F449" s="566">
        <f>SUM(F450:F454)</f>
        <v>103561500</v>
      </c>
      <c r="G449" s="566">
        <f>SUM(G450:G454)</f>
        <v>147029971</v>
      </c>
      <c r="H449" s="566">
        <f t="shared" si="6"/>
        <v>-43468471</v>
      </c>
      <c r="I449" s="566">
        <f>SUM(I450:I454)</f>
        <v>112952700</v>
      </c>
      <c r="S449" s="535"/>
    </row>
    <row r="450" spans="1:19" s="283" customFormat="1" ht="17.25" customHeight="1">
      <c r="A450" s="567">
        <v>80011</v>
      </c>
      <c r="B450" s="567">
        <v>4</v>
      </c>
      <c r="C450" s="567">
        <v>7</v>
      </c>
      <c r="D450" s="567">
        <v>6</v>
      </c>
      <c r="E450" s="213" t="s">
        <v>699</v>
      </c>
      <c r="F450" s="508">
        <v>41555000</v>
      </c>
      <c r="G450" s="508">
        <v>67186476</v>
      </c>
      <c r="H450" s="508">
        <f t="shared" si="6"/>
        <v>-25631476</v>
      </c>
      <c r="I450" s="508">
        <v>52619583</v>
      </c>
      <c r="S450" s="535"/>
    </row>
    <row r="451" spans="1:19" s="307" customFormat="1" ht="17.25" customHeight="1">
      <c r="A451" s="567">
        <v>80012</v>
      </c>
      <c r="B451" s="567">
        <v>4</v>
      </c>
      <c r="C451" s="567">
        <v>7</v>
      </c>
      <c r="D451" s="567">
        <v>6</v>
      </c>
      <c r="E451" s="213" t="s">
        <v>461</v>
      </c>
      <c r="F451" s="508">
        <v>27560000</v>
      </c>
      <c r="G451" s="508">
        <v>37327838</v>
      </c>
      <c r="H451" s="508">
        <f t="shared" ref="H451:H476" si="7">F451-G451</f>
        <v>-9767838</v>
      </c>
      <c r="I451" s="508">
        <v>17935739</v>
      </c>
      <c r="O451" s="283"/>
      <c r="R451" s="283"/>
      <c r="S451" s="535"/>
    </row>
    <row r="452" spans="1:19" s="307" customFormat="1" ht="17.25" customHeight="1">
      <c r="A452" s="567">
        <v>80013</v>
      </c>
      <c r="B452" s="567">
        <v>4</v>
      </c>
      <c r="C452" s="567">
        <v>7</v>
      </c>
      <c r="D452" s="567">
        <v>6</v>
      </c>
      <c r="E452" s="213" t="s">
        <v>462</v>
      </c>
      <c r="F452" s="508">
        <v>500000</v>
      </c>
      <c r="G452" s="508">
        <v>61012</v>
      </c>
      <c r="H452" s="508">
        <f t="shared" si="7"/>
        <v>438988</v>
      </c>
      <c r="I452" s="508">
        <v>377299</v>
      </c>
      <c r="O452" s="283"/>
      <c r="R452" s="283"/>
      <c r="S452" s="535"/>
    </row>
    <row r="453" spans="1:19" s="307" customFormat="1" ht="17.25" customHeight="1">
      <c r="A453" s="567">
        <v>80014</v>
      </c>
      <c r="B453" s="567">
        <v>4</v>
      </c>
      <c r="C453" s="567">
        <v>7</v>
      </c>
      <c r="D453" s="567">
        <v>6</v>
      </c>
      <c r="E453" s="213" t="s">
        <v>463</v>
      </c>
      <c r="F453" s="508">
        <v>2180100</v>
      </c>
      <c r="G453" s="508">
        <v>2608691</v>
      </c>
      <c r="H453" s="508">
        <f t="shared" si="7"/>
        <v>-428591</v>
      </c>
      <c r="I453" s="508">
        <v>1323000</v>
      </c>
      <c r="O453" s="283"/>
      <c r="R453" s="283"/>
      <c r="S453" s="535"/>
    </row>
    <row r="454" spans="1:19" s="307" customFormat="1" ht="17.25" customHeight="1">
      <c r="A454" s="567">
        <v>80016</v>
      </c>
      <c r="B454" s="567">
        <v>4</v>
      </c>
      <c r="C454" s="567">
        <v>7</v>
      </c>
      <c r="D454" s="567">
        <v>6</v>
      </c>
      <c r="E454" s="213" t="s">
        <v>1682</v>
      </c>
      <c r="F454" s="508">
        <v>31766400</v>
      </c>
      <c r="G454" s="508">
        <v>39845954</v>
      </c>
      <c r="H454" s="508">
        <f t="shared" si="7"/>
        <v>-8079554</v>
      </c>
      <c r="I454" s="508">
        <v>40697079</v>
      </c>
      <c r="O454" s="283"/>
      <c r="R454" s="283"/>
      <c r="S454" s="535"/>
    </row>
    <row r="455" spans="1:19" s="283" customFormat="1" ht="17.25" customHeight="1">
      <c r="A455" s="565"/>
      <c r="B455" s="565">
        <v>5</v>
      </c>
      <c r="C455" s="565">
        <v>7</v>
      </c>
      <c r="D455" s="565">
        <v>6</v>
      </c>
      <c r="E455" s="208" t="s">
        <v>464</v>
      </c>
      <c r="F455" s="566">
        <f>SUM(F456:F459)</f>
        <v>43290000</v>
      </c>
      <c r="G455" s="566">
        <f>SUM(G456:G459)</f>
        <v>33237427</v>
      </c>
      <c r="H455" s="566">
        <f t="shared" si="7"/>
        <v>10052573</v>
      </c>
      <c r="I455" s="566">
        <f>SUM(I456:I459)</f>
        <v>47335499</v>
      </c>
      <c r="S455" s="535"/>
    </row>
    <row r="456" spans="1:19" s="307" customFormat="1" ht="17.25" customHeight="1">
      <c r="A456" s="567">
        <v>81031</v>
      </c>
      <c r="B456" s="567">
        <v>5</v>
      </c>
      <c r="C456" s="567">
        <v>7</v>
      </c>
      <c r="D456" s="567">
        <v>6</v>
      </c>
      <c r="E456" s="213" t="s">
        <v>465</v>
      </c>
      <c r="F456" s="508">
        <v>11300000</v>
      </c>
      <c r="G456" s="508">
        <v>8300750</v>
      </c>
      <c r="H456" s="508">
        <f t="shared" si="7"/>
        <v>2999250</v>
      </c>
      <c r="I456" s="508">
        <v>10435191</v>
      </c>
      <c r="O456" s="283"/>
      <c r="R456" s="283"/>
      <c r="S456" s="535"/>
    </row>
    <row r="457" spans="1:19" s="307" customFormat="1" ht="17.25" customHeight="1">
      <c r="A457" s="567">
        <v>81032</v>
      </c>
      <c r="B457" s="567">
        <v>5</v>
      </c>
      <c r="C457" s="567">
        <v>7</v>
      </c>
      <c r="D457" s="567">
        <v>6</v>
      </c>
      <c r="E457" s="213" t="s">
        <v>466</v>
      </c>
      <c r="F457" s="508">
        <v>30100000</v>
      </c>
      <c r="G457" s="508">
        <v>24936677</v>
      </c>
      <c r="H457" s="508">
        <f t="shared" si="7"/>
        <v>5163323</v>
      </c>
      <c r="I457" s="508">
        <v>34719255</v>
      </c>
      <c r="O457" s="283"/>
      <c r="R457" s="283"/>
      <c r="S457" s="535"/>
    </row>
    <row r="458" spans="1:19" s="307" customFormat="1" ht="17.25" customHeight="1">
      <c r="A458" s="567">
        <v>81033</v>
      </c>
      <c r="B458" s="567">
        <v>5</v>
      </c>
      <c r="C458" s="567">
        <v>7</v>
      </c>
      <c r="D458" s="567">
        <v>6</v>
      </c>
      <c r="E458" s="213" t="s">
        <v>467</v>
      </c>
      <c r="F458" s="508">
        <v>1890000</v>
      </c>
      <c r="G458" s="484">
        <v>0</v>
      </c>
      <c r="H458" s="508">
        <f t="shared" si="7"/>
        <v>1890000</v>
      </c>
      <c r="I458" s="508">
        <v>2181053</v>
      </c>
      <c r="O458" s="283"/>
      <c r="R458" s="283"/>
      <c r="S458" s="535"/>
    </row>
    <row r="459" spans="1:19" s="307" customFormat="1" hidden="1">
      <c r="A459" s="567">
        <v>81034</v>
      </c>
      <c r="B459" s="567">
        <v>5</v>
      </c>
      <c r="C459" s="567">
        <v>7</v>
      </c>
      <c r="D459" s="567">
        <v>6</v>
      </c>
      <c r="E459" s="213" t="s">
        <v>468</v>
      </c>
      <c r="F459" s="485">
        <v>0</v>
      </c>
      <c r="G459" s="485">
        <v>0</v>
      </c>
      <c r="H459" s="211">
        <f t="shared" si="7"/>
        <v>0</v>
      </c>
      <c r="I459" s="485">
        <v>0</v>
      </c>
      <c r="O459" s="283"/>
      <c r="R459" s="283"/>
      <c r="S459" s="535"/>
    </row>
    <row r="460" spans="1:19" s="283" customFormat="1" ht="17.25" customHeight="1">
      <c r="A460" s="565"/>
      <c r="B460" s="565">
        <v>7</v>
      </c>
      <c r="C460" s="565">
        <v>7</v>
      </c>
      <c r="D460" s="565">
        <v>6</v>
      </c>
      <c r="E460" s="208" t="s">
        <v>701</v>
      </c>
      <c r="F460" s="566">
        <f>SUM(F461:F471)</f>
        <v>241701072</v>
      </c>
      <c r="G460" s="566">
        <f>SUM(G461:G471)</f>
        <v>236454997</v>
      </c>
      <c r="H460" s="566">
        <f t="shared" si="7"/>
        <v>5246075</v>
      </c>
      <c r="I460" s="566">
        <f>SUM(I461:I471)</f>
        <v>239469576</v>
      </c>
      <c r="S460" s="535"/>
    </row>
    <row r="461" spans="1:19" s="307" customFormat="1" ht="17.25" customHeight="1">
      <c r="A461" s="567">
        <v>81011</v>
      </c>
      <c r="B461" s="567">
        <v>7</v>
      </c>
      <c r="C461" s="567">
        <v>7</v>
      </c>
      <c r="D461" s="567">
        <v>6</v>
      </c>
      <c r="E461" s="213" t="s">
        <v>469</v>
      </c>
      <c r="F461" s="484">
        <v>0</v>
      </c>
      <c r="G461" s="508">
        <v>11702</v>
      </c>
      <c r="H461" s="508">
        <f t="shared" si="7"/>
        <v>-11702</v>
      </c>
      <c r="I461" s="484">
        <v>0</v>
      </c>
      <c r="O461" s="283"/>
      <c r="R461" s="283"/>
      <c r="S461" s="535"/>
    </row>
    <row r="462" spans="1:19" s="307" customFormat="1" ht="17.25" customHeight="1">
      <c r="A462" s="567">
        <v>81012</v>
      </c>
      <c r="B462" s="567">
        <v>7</v>
      </c>
      <c r="C462" s="567">
        <v>7</v>
      </c>
      <c r="D462" s="567">
        <v>6</v>
      </c>
      <c r="E462" s="213" t="s">
        <v>470</v>
      </c>
      <c r="F462" s="508">
        <v>368705</v>
      </c>
      <c r="G462" s="508">
        <v>521600</v>
      </c>
      <c r="H462" s="508">
        <f t="shared" si="7"/>
        <v>-152895</v>
      </c>
      <c r="I462" s="508">
        <v>515560</v>
      </c>
      <c r="O462" s="283"/>
      <c r="R462" s="283"/>
      <c r="S462" s="535"/>
    </row>
    <row r="463" spans="1:19" s="307" customFormat="1" ht="17.25" customHeight="1">
      <c r="A463" s="567">
        <v>81013</v>
      </c>
      <c r="B463" s="567">
        <v>7</v>
      </c>
      <c r="C463" s="567">
        <v>7</v>
      </c>
      <c r="D463" s="567">
        <v>6</v>
      </c>
      <c r="E463" s="213" t="s">
        <v>471</v>
      </c>
      <c r="F463" s="508">
        <v>1031619</v>
      </c>
      <c r="G463" s="508">
        <v>1425203</v>
      </c>
      <c r="H463" s="508">
        <f t="shared" si="7"/>
        <v>-393584</v>
      </c>
      <c r="I463" s="508">
        <v>2107774</v>
      </c>
      <c r="O463" s="283"/>
      <c r="R463" s="283"/>
      <c r="S463" s="535"/>
    </row>
    <row r="464" spans="1:19" s="307" customFormat="1" ht="17.25" customHeight="1">
      <c r="A464" s="567">
        <v>81014</v>
      </c>
      <c r="B464" s="567">
        <v>7</v>
      </c>
      <c r="C464" s="567">
        <v>7</v>
      </c>
      <c r="D464" s="567">
        <v>6</v>
      </c>
      <c r="E464" s="213" t="s">
        <v>501</v>
      </c>
      <c r="F464" s="508">
        <v>45000</v>
      </c>
      <c r="G464" s="484">
        <v>0</v>
      </c>
      <c r="H464" s="508">
        <f t="shared" si="7"/>
        <v>45000</v>
      </c>
      <c r="I464" s="508">
        <v>50000</v>
      </c>
      <c r="O464" s="283"/>
      <c r="R464" s="283"/>
      <c r="S464" s="535"/>
    </row>
    <row r="465" spans="1:19" s="307" customFormat="1" ht="17.25" customHeight="1">
      <c r="A465" s="567">
        <v>81015</v>
      </c>
      <c r="B465" s="567">
        <v>7</v>
      </c>
      <c r="C465" s="567">
        <v>7</v>
      </c>
      <c r="D465" s="567">
        <v>6</v>
      </c>
      <c r="E465" s="213" t="s">
        <v>502</v>
      </c>
      <c r="F465" s="508">
        <v>200000</v>
      </c>
      <c r="G465" s="508">
        <v>200000</v>
      </c>
      <c r="H465" s="485">
        <f t="shared" si="7"/>
        <v>0</v>
      </c>
      <c r="I465" s="508">
        <v>187966</v>
      </c>
      <c r="O465" s="283"/>
      <c r="R465" s="283"/>
      <c r="S465" s="535"/>
    </row>
    <row r="466" spans="1:19" s="307" customFormat="1" ht="17.25" customHeight="1">
      <c r="A466" s="567">
        <v>81017</v>
      </c>
      <c r="B466" s="567">
        <v>7</v>
      </c>
      <c r="C466" s="567">
        <v>7</v>
      </c>
      <c r="D466" s="567">
        <v>6</v>
      </c>
      <c r="E466" s="213" t="s">
        <v>702</v>
      </c>
      <c r="F466" s="508">
        <v>17702436</v>
      </c>
      <c r="G466" s="508">
        <v>15962639</v>
      </c>
      <c r="H466" s="508">
        <f t="shared" si="7"/>
        <v>1739797</v>
      </c>
      <c r="I466" s="508">
        <v>14993734</v>
      </c>
      <c r="O466" s="283"/>
      <c r="R466" s="283"/>
      <c r="S466" s="535"/>
    </row>
    <row r="467" spans="1:19" s="307" customFormat="1" ht="17.25" customHeight="1">
      <c r="A467" s="567">
        <v>81018</v>
      </c>
      <c r="B467" s="567">
        <v>7</v>
      </c>
      <c r="C467" s="567">
        <v>7</v>
      </c>
      <c r="D467" s="567">
        <v>6</v>
      </c>
      <c r="E467" s="213" t="s">
        <v>1595</v>
      </c>
      <c r="F467" s="508">
        <v>115000000</v>
      </c>
      <c r="G467" s="508">
        <v>110965180</v>
      </c>
      <c r="H467" s="508">
        <f t="shared" si="7"/>
        <v>4034820</v>
      </c>
      <c r="I467" s="508">
        <v>110392130</v>
      </c>
      <c r="O467" s="283"/>
      <c r="R467" s="283"/>
      <c r="S467" s="535"/>
    </row>
    <row r="468" spans="1:19" s="307" customFormat="1" ht="17.25" customHeight="1">
      <c r="A468" s="567">
        <v>81019</v>
      </c>
      <c r="B468" s="567">
        <v>7</v>
      </c>
      <c r="C468" s="567">
        <v>7</v>
      </c>
      <c r="D468" s="567">
        <v>6</v>
      </c>
      <c r="E468" s="213" t="s">
        <v>1529</v>
      </c>
      <c r="F468" s="508">
        <v>106306937</v>
      </c>
      <c r="G468" s="508">
        <v>106306937</v>
      </c>
      <c r="H468" s="485">
        <f t="shared" si="7"/>
        <v>0</v>
      </c>
      <c r="I468" s="508">
        <v>110438860</v>
      </c>
      <c r="O468" s="283"/>
      <c r="R468" s="283"/>
      <c r="S468" s="535"/>
    </row>
    <row r="469" spans="1:19" s="307" customFormat="1" ht="17.25" customHeight="1">
      <c r="A469" s="567">
        <v>81023</v>
      </c>
      <c r="B469" s="567">
        <v>7</v>
      </c>
      <c r="C469" s="567">
        <v>7</v>
      </c>
      <c r="D469" s="567">
        <v>6</v>
      </c>
      <c r="E469" s="213" t="s">
        <v>1345</v>
      </c>
      <c r="F469" s="508">
        <v>350068</v>
      </c>
      <c r="G469" s="508">
        <v>394654</v>
      </c>
      <c r="H469" s="211">
        <f t="shared" si="7"/>
        <v>-44586</v>
      </c>
      <c r="I469" s="508">
        <v>352600</v>
      </c>
      <c r="O469" s="283"/>
      <c r="R469" s="283"/>
      <c r="S469" s="535"/>
    </row>
    <row r="470" spans="1:19" s="307" customFormat="1" ht="17.25" customHeight="1">
      <c r="A470" s="567">
        <v>81024</v>
      </c>
      <c r="B470" s="567">
        <v>7</v>
      </c>
      <c r="C470" s="567">
        <v>7</v>
      </c>
      <c r="D470" s="567">
        <v>6</v>
      </c>
      <c r="E470" s="213" t="s">
        <v>1346</v>
      </c>
      <c r="F470" s="508">
        <v>626307</v>
      </c>
      <c r="G470" s="508">
        <v>592082</v>
      </c>
      <c r="H470" s="211">
        <f t="shared" si="7"/>
        <v>34225</v>
      </c>
      <c r="I470" s="508">
        <v>400952</v>
      </c>
      <c r="O470" s="283"/>
      <c r="R470" s="283"/>
      <c r="S470" s="535"/>
    </row>
    <row r="471" spans="1:19" s="307" customFormat="1" ht="17.25" customHeight="1">
      <c r="A471" s="567">
        <v>81999</v>
      </c>
      <c r="B471" s="567">
        <v>7</v>
      </c>
      <c r="C471" s="567">
        <v>7</v>
      </c>
      <c r="D471" s="567">
        <v>6</v>
      </c>
      <c r="E471" s="213" t="s">
        <v>472</v>
      </c>
      <c r="F471" s="508">
        <v>70000</v>
      </c>
      <c r="G471" s="508">
        <v>75000</v>
      </c>
      <c r="H471" s="508">
        <f t="shared" si="7"/>
        <v>-5000</v>
      </c>
      <c r="I471" s="508">
        <v>30000</v>
      </c>
      <c r="O471" s="283"/>
      <c r="R471" s="283"/>
      <c r="S471" s="535"/>
    </row>
    <row r="472" spans="1:19" s="283" customFormat="1" ht="17.25" customHeight="1">
      <c r="A472" s="565"/>
      <c r="B472" s="565">
        <v>8</v>
      </c>
      <c r="C472" s="565">
        <v>7</v>
      </c>
      <c r="D472" s="565">
        <v>6</v>
      </c>
      <c r="E472" s="208" t="s">
        <v>153</v>
      </c>
      <c r="F472" s="566">
        <f>SUM(F473)</f>
        <v>40000</v>
      </c>
      <c r="G472" s="566">
        <f>SUM(G473)</f>
        <v>75954</v>
      </c>
      <c r="H472" s="566">
        <f t="shared" si="7"/>
        <v>-35954</v>
      </c>
      <c r="I472" s="566">
        <f>SUM(I473)</f>
        <v>56581</v>
      </c>
      <c r="S472" s="535"/>
    </row>
    <row r="473" spans="1:19" s="307" customFormat="1" ht="17.25" customHeight="1">
      <c r="A473" s="567">
        <v>81021</v>
      </c>
      <c r="B473" s="567">
        <v>8</v>
      </c>
      <c r="C473" s="567">
        <v>7</v>
      </c>
      <c r="D473" s="567">
        <v>6</v>
      </c>
      <c r="E473" s="213" t="s">
        <v>153</v>
      </c>
      <c r="F473" s="508">
        <v>40000</v>
      </c>
      <c r="G473" s="508">
        <v>75954</v>
      </c>
      <c r="H473" s="508">
        <f t="shared" si="7"/>
        <v>-35954</v>
      </c>
      <c r="I473" s="508">
        <v>56581</v>
      </c>
      <c r="O473" s="283"/>
      <c r="R473" s="283"/>
      <c r="S473" s="535"/>
    </row>
    <row r="474" spans="1:19" s="283" customFormat="1" ht="17.25" customHeight="1">
      <c r="A474" s="565"/>
      <c r="B474" s="565">
        <v>9</v>
      </c>
      <c r="C474" s="565">
        <v>7</v>
      </c>
      <c r="D474" s="565">
        <v>6</v>
      </c>
      <c r="E474" s="208" t="s">
        <v>473</v>
      </c>
      <c r="F474" s="566">
        <f>SUM(F475:F478)</f>
        <v>2369983</v>
      </c>
      <c r="G474" s="566">
        <f>SUM(G475:G478)</f>
        <v>1372985</v>
      </c>
      <c r="H474" s="566">
        <f>F474-G474</f>
        <v>996998</v>
      </c>
      <c r="I474" s="566">
        <f>SUM(I475:I478)</f>
        <v>1526575</v>
      </c>
      <c r="S474" s="535"/>
    </row>
    <row r="475" spans="1:19" s="283" customFormat="1" ht="17.25" hidden="1" customHeight="1">
      <c r="A475" s="567">
        <v>81043</v>
      </c>
      <c r="B475" s="567">
        <v>9</v>
      </c>
      <c r="C475" s="567">
        <v>7</v>
      </c>
      <c r="D475" s="567">
        <v>6</v>
      </c>
      <c r="E475" s="213" t="s">
        <v>552</v>
      </c>
      <c r="F475" s="484">
        <v>0</v>
      </c>
      <c r="G475" s="484">
        <v>0</v>
      </c>
      <c r="H475" s="508">
        <f t="shared" si="7"/>
        <v>0</v>
      </c>
      <c r="I475" s="484">
        <v>0</v>
      </c>
      <c r="S475" s="535"/>
    </row>
    <row r="476" spans="1:19" s="307" customFormat="1" ht="17.25" customHeight="1">
      <c r="A476" s="567">
        <v>81999</v>
      </c>
      <c r="B476" s="567">
        <v>9</v>
      </c>
      <c r="C476" s="567">
        <v>7</v>
      </c>
      <c r="D476" s="567">
        <v>6</v>
      </c>
      <c r="E476" s="213" t="s">
        <v>472</v>
      </c>
      <c r="F476" s="508">
        <v>2369983</v>
      </c>
      <c r="G476" s="508">
        <v>1372985</v>
      </c>
      <c r="H476" s="508">
        <f t="shared" si="7"/>
        <v>996998</v>
      </c>
      <c r="I476" s="508">
        <v>1526575</v>
      </c>
      <c r="O476" s="283"/>
      <c r="R476" s="283"/>
      <c r="S476" s="535"/>
    </row>
    <row r="477" spans="1:19" s="307" customFormat="1" hidden="1">
      <c r="A477" s="567">
        <v>88888</v>
      </c>
      <c r="B477" s="567">
        <v>9</v>
      </c>
      <c r="C477" s="567">
        <v>7</v>
      </c>
      <c r="D477" s="567">
        <v>6</v>
      </c>
      <c r="E477" s="213" t="s">
        <v>442</v>
      </c>
      <c r="F477" s="484">
        <v>0</v>
      </c>
      <c r="G477" s="484">
        <v>0</v>
      </c>
      <c r="H477" s="508">
        <f>F477-G477</f>
        <v>0</v>
      </c>
      <c r="I477" s="484">
        <v>0</v>
      </c>
      <c r="R477" s="283"/>
      <c r="S477" s="535"/>
    </row>
    <row r="478" spans="1:19" s="307" customFormat="1" hidden="1">
      <c r="A478" s="567">
        <v>88889</v>
      </c>
      <c r="B478" s="567">
        <v>9</v>
      </c>
      <c r="C478" s="567">
        <v>7</v>
      </c>
      <c r="D478" s="567">
        <v>6</v>
      </c>
      <c r="E478" s="213" t="s">
        <v>443</v>
      </c>
      <c r="F478" s="484">
        <v>0</v>
      </c>
      <c r="G478" s="484">
        <v>0</v>
      </c>
      <c r="H478" s="508">
        <f>F478-G478</f>
        <v>0</v>
      </c>
      <c r="I478" s="484">
        <v>0</v>
      </c>
      <c r="R478" s="283"/>
      <c r="S478" s="535"/>
    </row>
    <row r="479" spans="1:19" s="307" customFormat="1" ht="18.600000000000001" customHeight="1" thickBot="1">
      <c r="A479" s="680" t="s">
        <v>183</v>
      </c>
      <c r="B479" s="681"/>
      <c r="C479" s="681"/>
      <c r="D479" s="681"/>
      <c r="E479" s="681"/>
      <c r="F479" s="585">
        <f>F5+F100+F175+F233+F347+F423+F436</f>
        <v>3188550000</v>
      </c>
      <c r="G479" s="585">
        <f>G5+G100+G175+G233+G347+G423+G436</f>
        <v>3121413053</v>
      </c>
      <c r="H479" s="585">
        <f>H5+H100+H175+H233+H347+H423+H436</f>
        <v>67136947</v>
      </c>
      <c r="I479" s="585">
        <f>I5+I100+I175+I233+I347+I423+I436</f>
        <v>3115736291</v>
      </c>
      <c r="R479" s="283"/>
      <c r="S479" s="535"/>
    </row>
    <row r="480" spans="1:19" s="307" customFormat="1" ht="16.5" thickTop="1">
      <c r="A480" s="279"/>
      <c r="B480" s="279"/>
      <c r="C480" s="279"/>
      <c r="D480" s="279"/>
      <c r="E480" s="315"/>
      <c r="F480" s="316"/>
      <c r="G480" s="316"/>
      <c r="H480" s="317"/>
      <c r="I480" s="316"/>
    </row>
    <row r="481" spans="6:9">
      <c r="F481" s="319"/>
      <c r="G481" s="319"/>
      <c r="I481" s="319"/>
    </row>
    <row r="482" spans="6:9">
      <c r="F482" s="319"/>
      <c r="G482" s="319"/>
      <c r="I482" s="319"/>
    </row>
    <row r="483" spans="6:9">
      <c r="F483" s="319"/>
      <c r="G483" s="319"/>
      <c r="I483" s="319"/>
    </row>
    <row r="484" spans="6:9">
      <c r="F484" s="319"/>
      <c r="G484" s="319"/>
      <c r="I484" s="319"/>
    </row>
    <row r="485" spans="6:9">
      <c r="F485" s="319"/>
      <c r="G485" s="319"/>
      <c r="I485" s="319"/>
    </row>
    <row r="486" spans="6:9">
      <c r="F486" s="319"/>
      <c r="G486" s="319"/>
      <c r="I486" s="319"/>
    </row>
    <row r="487" spans="6:9">
      <c r="F487" s="319"/>
      <c r="G487" s="319"/>
      <c r="I487" s="319"/>
    </row>
    <row r="488" spans="6:9">
      <c r="F488" s="319"/>
      <c r="G488" s="319"/>
      <c r="I488" s="319"/>
    </row>
    <row r="489" spans="6:9">
      <c r="F489" s="319"/>
      <c r="G489" s="319"/>
      <c r="I489" s="319"/>
    </row>
    <row r="490" spans="6:9">
      <c r="F490" s="319"/>
      <c r="G490" s="319"/>
      <c r="I490" s="319"/>
    </row>
    <row r="491" spans="6:9">
      <c r="F491" s="319"/>
      <c r="G491" s="319"/>
      <c r="I491" s="319"/>
    </row>
    <row r="492" spans="6:9">
      <c r="F492" s="319"/>
      <c r="G492" s="319"/>
      <c r="I492" s="319"/>
    </row>
    <row r="493" spans="6:9">
      <c r="F493" s="319"/>
      <c r="G493" s="319"/>
      <c r="I493" s="319"/>
    </row>
    <row r="494" spans="6:9">
      <c r="F494" s="319"/>
      <c r="G494" s="319"/>
      <c r="I494" s="319"/>
    </row>
    <row r="495" spans="6:9">
      <c r="F495" s="319"/>
      <c r="G495" s="319"/>
      <c r="I495" s="319"/>
    </row>
    <row r="496" spans="6:9">
      <c r="F496" s="319"/>
      <c r="G496" s="319"/>
      <c r="I496" s="319"/>
    </row>
    <row r="497" spans="6:9">
      <c r="F497" s="319"/>
      <c r="G497" s="319"/>
      <c r="I497" s="319"/>
    </row>
    <row r="498" spans="6:9">
      <c r="F498" s="319"/>
      <c r="G498" s="319"/>
      <c r="I498" s="319"/>
    </row>
    <row r="499" spans="6:9">
      <c r="F499" s="319"/>
      <c r="G499" s="319"/>
      <c r="I499" s="319"/>
    </row>
    <row r="500" spans="6:9">
      <c r="F500" s="319"/>
      <c r="G500" s="319"/>
      <c r="I500" s="319"/>
    </row>
    <row r="501" spans="6:9">
      <c r="F501" s="319"/>
      <c r="G501" s="319"/>
      <c r="I501" s="319"/>
    </row>
    <row r="502" spans="6:9">
      <c r="F502" s="319"/>
      <c r="G502" s="319"/>
      <c r="I502" s="319"/>
    </row>
    <row r="503" spans="6:9">
      <c r="F503" s="319"/>
      <c r="G503" s="319"/>
      <c r="I503" s="319"/>
    </row>
    <row r="504" spans="6:9">
      <c r="F504" s="319"/>
      <c r="G504" s="319"/>
      <c r="I504" s="319"/>
    </row>
    <row r="505" spans="6:9">
      <c r="F505" s="319"/>
      <c r="G505" s="319"/>
      <c r="I505" s="319"/>
    </row>
    <row r="506" spans="6:9">
      <c r="F506" s="319"/>
      <c r="G506" s="319"/>
      <c r="I506" s="319"/>
    </row>
    <row r="507" spans="6:9">
      <c r="F507" s="319"/>
      <c r="G507" s="319"/>
      <c r="I507" s="319"/>
    </row>
    <row r="508" spans="6:9">
      <c r="F508" s="319"/>
      <c r="G508" s="319"/>
      <c r="I508" s="319"/>
    </row>
    <row r="509" spans="6:9">
      <c r="F509" s="319"/>
      <c r="G509" s="319"/>
      <c r="I509" s="319"/>
    </row>
    <row r="510" spans="6:9">
      <c r="F510" s="321"/>
      <c r="G510" s="321"/>
      <c r="I510" s="321"/>
    </row>
    <row r="511" spans="6:9">
      <c r="F511" s="321"/>
      <c r="G511" s="321"/>
      <c r="I511" s="321"/>
    </row>
    <row r="512" spans="6:9">
      <c r="F512" s="321"/>
      <c r="G512" s="321"/>
      <c r="I512" s="321"/>
    </row>
    <row r="513" spans="6:9">
      <c r="F513" s="321"/>
      <c r="G513" s="321"/>
      <c r="I513" s="321"/>
    </row>
    <row r="514" spans="6:9">
      <c r="F514" s="321"/>
      <c r="G514" s="321"/>
      <c r="I514" s="321"/>
    </row>
    <row r="515" spans="6:9">
      <c r="F515" s="321"/>
      <c r="G515" s="321"/>
      <c r="I515" s="321"/>
    </row>
    <row r="516" spans="6:9">
      <c r="F516" s="321"/>
      <c r="G516" s="321"/>
      <c r="I516" s="321"/>
    </row>
    <row r="517" spans="6:9">
      <c r="F517" s="321"/>
      <c r="G517" s="321"/>
      <c r="I517" s="321"/>
    </row>
    <row r="518" spans="6:9">
      <c r="F518" s="321"/>
      <c r="G518" s="321"/>
      <c r="I518" s="321"/>
    </row>
    <row r="519" spans="6:9">
      <c r="F519" s="321"/>
      <c r="G519" s="321"/>
      <c r="I519" s="321"/>
    </row>
    <row r="520" spans="6:9">
      <c r="F520" s="321"/>
      <c r="G520" s="321"/>
      <c r="I520" s="321"/>
    </row>
    <row r="521" spans="6:9">
      <c r="F521" s="321"/>
      <c r="G521" s="321"/>
      <c r="I521" s="321"/>
    </row>
    <row r="522" spans="6:9">
      <c r="F522" s="321"/>
      <c r="G522" s="321"/>
      <c r="I522" s="321"/>
    </row>
    <row r="523" spans="6:9">
      <c r="F523" s="321"/>
      <c r="G523" s="321"/>
      <c r="I523" s="321"/>
    </row>
    <row r="524" spans="6:9">
      <c r="F524" s="321"/>
      <c r="G524" s="321"/>
      <c r="I524" s="321"/>
    </row>
    <row r="525" spans="6:9">
      <c r="F525" s="321"/>
      <c r="G525" s="321"/>
      <c r="I525" s="321"/>
    </row>
    <row r="526" spans="6:9">
      <c r="F526" s="321"/>
      <c r="G526" s="321"/>
      <c r="I526" s="321"/>
    </row>
    <row r="527" spans="6:9">
      <c r="F527" s="321"/>
      <c r="G527" s="321"/>
      <c r="I527" s="321"/>
    </row>
    <row r="528" spans="6:9">
      <c r="F528" s="321"/>
      <c r="G528" s="321"/>
      <c r="I528" s="321"/>
    </row>
    <row r="529" spans="6:9">
      <c r="F529" s="321"/>
      <c r="G529" s="321"/>
      <c r="I529" s="321"/>
    </row>
    <row r="530" spans="6:9">
      <c r="F530" s="321"/>
      <c r="G530" s="321"/>
      <c r="I530" s="321"/>
    </row>
    <row r="531" spans="6:9">
      <c r="F531" s="321"/>
      <c r="G531" s="321"/>
      <c r="I531" s="321"/>
    </row>
    <row r="532" spans="6:9">
      <c r="F532" s="321"/>
      <c r="G532" s="321"/>
      <c r="I532" s="321"/>
    </row>
    <row r="533" spans="6:9">
      <c r="F533" s="321"/>
      <c r="G533" s="321"/>
      <c r="I533" s="321"/>
    </row>
    <row r="534" spans="6:9">
      <c r="F534" s="321"/>
      <c r="G534" s="321"/>
      <c r="I534" s="321"/>
    </row>
    <row r="535" spans="6:9">
      <c r="F535" s="321"/>
      <c r="G535" s="321"/>
      <c r="I535" s="321"/>
    </row>
    <row r="536" spans="6:9">
      <c r="F536" s="321"/>
      <c r="G536" s="321"/>
      <c r="I536" s="321"/>
    </row>
    <row r="537" spans="6:9">
      <c r="F537" s="321"/>
      <c r="G537" s="321"/>
      <c r="I537" s="321"/>
    </row>
    <row r="538" spans="6:9">
      <c r="F538" s="321"/>
      <c r="G538" s="321"/>
      <c r="I538" s="321"/>
    </row>
    <row r="539" spans="6:9">
      <c r="F539" s="321"/>
      <c r="G539" s="321"/>
      <c r="I539" s="321"/>
    </row>
    <row r="540" spans="6:9">
      <c r="F540" s="321"/>
      <c r="G540" s="321"/>
      <c r="I540" s="321"/>
    </row>
    <row r="541" spans="6:9">
      <c r="F541" s="321"/>
      <c r="G541" s="321"/>
      <c r="I541" s="321"/>
    </row>
    <row r="542" spans="6:9">
      <c r="F542" s="321"/>
      <c r="G542" s="321"/>
      <c r="I542" s="321"/>
    </row>
    <row r="543" spans="6:9">
      <c r="F543" s="321"/>
      <c r="G543" s="321"/>
      <c r="I543" s="321"/>
    </row>
    <row r="544" spans="6:9">
      <c r="F544" s="321"/>
      <c r="G544" s="321"/>
      <c r="I544" s="321"/>
    </row>
    <row r="545" spans="6:9">
      <c r="F545" s="321"/>
      <c r="G545" s="321"/>
      <c r="I545" s="321"/>
    </row>
    <row r="546" spans="6:9">
      <c r="F546" s="321"/>
      <c r="G546" s="321"/>
      <c r="I546" s="321"/>
    </row>
    <row r="547" spans="6:9">
      <c r="F547" s="321"/>
      <c r="G547" s="321"/>
      <c r="I547" s="321"/>
    </row>
    <row r="548" spans="6:9">
      <c r="F548" s="321"/>
      <c r="G548" s="321"/>
      <c r="I548" s="321"/>
    </row>
    <row r="549" spans="6:9">
      <c r="F549" s="321"/>
      <c r="G549" s="321"/>
      <c r="I549" s="321"/>
    </row>
    <row r="550" spans="6:9">
      <c r="F550" s="321"/>
      <c r="G550" s="321"/>
      <c r="I550" s="321"/>
    </row>
    <row r="551" spans="6:9">
      <c r="F551" s="321"/>
      <c r="G551" s="321"/>
      <c r="I551" s="321"/>
    </row>
    <row r="552" spans="6:9">
      <c r="F552" s="321"/>
      <c r="G552" s="321"/>
      <c r="I552" s="321"/>
    </row>
    <row r="553" spans="6:9">
      <c r="F553" s="321"/>
      <c r="G553" s="321"/>
      <c r="I553" s="321"/>
    </row>
    <row r="554" spans="6:9">
      <c r="F554" s="321"/>
      <c r="G554" s="321"/>
      <c r="I554" s="321"/>
    </row>
    <row r="555" spans="6:9">
      <c r="F555" s="321"/>
      <c r="G555" s="321"/>
      <c r="I555" s="321"/>
    </row>
    <row r="556" spans="6:9">
      <c r="F556" s="321"/>
      <c r="G556" s="321"/>
      <c r="I556" s="321"/>
    </row>
    <row r="557" spans="6:9">
      <c r="F557" s="321"/>
      <c r="G557" s="321"/>
      <c r="I557" s="321"/>
    </row>
    <row r="558" spans="6:9">
      <c r="F558" s="321"/>
      <c r="G558" s="321"/>
      <c r="I558" s="321"/>
    </row>
    <row r="559" spans="6:9">
      <c r="F559" s="321"/>
      <c r="G559" s="321"/>
      <c r="I559" s="321"/>
    </row>
    <row r="560" spans="6:9">
      <c r="F560" s="321"/>
      <c r="G560" s="321"/>
      <c r="I560" s="321"/>
    </row>
    <row r="561" spans="6:9">
      <c r="F561" s="321"/>
      <c r="G561" s="321"/>
      <c r="I561" s="321"/>
    </row>
    <row r="562" spans="6:9">
      <c r="F562" s="321"/>
      <c r="G562" s="321"/>
      <c r="I562" s="321"/>
    </row>
    <row r="563" spans="6:9">
      <c r="F563" s="321"/>
      <c r="G563" s="321"/>
      <c r="I563" s="321"/>
    </row>
    <row r="564" spans="6:9">
      <c r="F564" s="321"/>
      <c r="G564" s="321"/>
      <c r="I564" s="321"/>
    </row>
    <row r="565" spans="6:9">
      <c r="F565" s="321"/>
      <c r="G565" s="321"/>
      <c r="I565" s="321"/>
    </row>
  </sheetData>
  <mergeCells count="13">
    <mergeCell ref="A479:E479"/>
    <mergeCell ref="A52:I52"/>
    <mergeCell ref="F53:I53"/>
    <mergeCell ref="A54:D54"/>
    <mergeCell ref="E54:E55"/>
    <mergeCell ref="F54:H54"/>
    <mergeCell ref="I54:I55"/>
    <mergeCell ref="A1:I1"/>
    <mergeCell ref="F2:I2"/>
    <mergeCell ref="A3:D3"/>
    <mergeCell ref="E3:E4"/>
    <mergeCell ref="F3:H3"/>
    <mergeCell ref="I3:I4"/>
  </mergeCells>
  <conditionalFormatting sqref="O5:O87 O89:O118 O121:O122 O124:O476">
    <cfRule type="cellIs" dxfId="4" priority="5" operator="equal">
      <formula>FALSE</formula>
    </cfRule>
  </conditionalFormatting>
  <conditionalFormatting sqref="O88">
    <cfRule type="cellIs" dxfId="3" priority="4" operator="equal">
      <formula>FALSE</formula>
    </cfRule>
  </conditionalFormatting>
  <conditionalFormatting sqref="O119">
    <cfRule type="cellIs" dxfId="2" priority="3" operator="equal">
      <formula>FALSE</formula>
    </cfRule>
  </conditionalFormatting>
  <conditionalFormatting sqref="O120">
    <cfRule type="cellIs" dxfId="1" priority="2" operator="equal">
      <formula>FALSE</formula>
    </cfRule>
  </conditionalFormatting>
  <conditionalFormatting sqref="O123">
    <cfRule type="cellIs" dxfId="0" priority="1" operator="equal">
      <formula>FALSE</formula>
    </cfRule>
  </conditionalFormatting>
  <printOptions horizontalCentered="1"/>
  <pageMargins left="0.7" right="0.7" top="1.25" bottom="0.7" header="0.5" footer="0.25"/>
  <pageSetup paperSize="9" scale="80" firstPageNumber="24" fitToWidth="0" fitToHeight="0" orientation="portrait" useFirstPageNumber="1" r:id="rId1"/>
  <headerFooter alignWithMargins="0">
    <oddHeader>&amp;C&amp;"+,Regular"&amp;20
&amp;"+,Bold"&amp;22____________________________________________________________&amp;R&amp;"Times New Roman,Regular"&amp;12
  مملكة البحرين 
  الحساب الختامي الموحد للدولة للسنة المالية المنتهية في 31 ديسمبر 2016</oddHeader>
    <oddFooter>&amp;C&amp;"Arabic Transparent,Bold"&amp;20______________________________________________________&amp;"Arabic Transparent,Regular"&amp;14
&amp;"Times New Roman,Regular"&amp;16&amp;P</oddFooter>
  </headerFooter>
  <rowBreaks count="2" manualBreakCount="2">
    <brk id="51" max="8" man="1"/>
    <brk id="208"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2"/>
  <sheetViews>
    <sheetView rightToLeft="1" view="pageBreakPreview" zoomScaleNormal="100" zoomScaleSheetLayoutView="100" zoomScalePageLayoutView="110" workbookViewId="0">
      <selection activeCell="B19" sqref="B19"/>
    </sheetView>
  </sheetViews>
  <sheetFormatPr defaultColWidth="9.140625" defaultRowHeight="21.75" customHeight="1"/>
  <cols>
    <col min="1" max="1" width="38" style="109" bestFit="1" customWidth="1"/>
    <col min="2" max="2" width="13.7109375" style="150" customWidth="1"/>
    <col min="3" max="3" width="14.85546875" style="150" customWidth="1"/>
    <col min="4" max="4" width="9.28515625" style="323" customWidth="1"/>
    <col min="5" max="5" width="14" style="150" customWidth="1"/>
    <col min="6" max="16384" width="9.140625" style="109"/>
  </cols>
  <sheetData>
    <row r="1" spans="1:10" s="330" customFormat="1" ht="30.95" customHeight="1">
      <c r="A1" s="682" t="s">
        <v>288</v>
      </c>
      <c r="B1" s="682"/>
      <c r="C1" s="682"/>
      <c r="D1" s="682"/>
      <c r="E1" s="682"/>
    </row>
    <row r="2" spans="1:10" ht="25.15" customHeight="1">
      <c r="A2" s="588"/>
      <c r="B2" s="588"/>
      <c r="C2" s="588"/>
      <c r="D2" s="588"/>
      <c r="E2" s="589" t="s">
        <v>475</v>
      </c>
    </row>
    <row r="3" spans="1:10" ht="18" customHeight="1">
      <c r="A3" s="657" t="s">
        <v>200</v>
      </c>
      <c r="B3" s="683">
        <v>2016</v>
      </c>
      <c r="C3" s="683"/>
      <c r="D3" s="683"/>
      <c r="E3" s="685" t="s">
        <v>1564</v>
      </c>
    </row>
    <row r="4" spans="1:10" s="358" customFormat="1" ht="32.25" customHeight="1">
      <c r="A4" s="684"/>
      <c r="B4" s="151" t="s">
        <v>519</v>
      </c>
      <c r="C4" s="590" t="s">
        <v>515</v>
      </c>
      <c r="D4" s="343" t="s">
        <v>229</v>
      </c>
      <c r="E4" s="686"/>
      <c r="H4" s="359"/>
      <c r="I4" s="359"/>
      <c r="J4" s="359"/>
    </row>
    <row r="5" spans="1:10" s="359" customFormat="1" ht="20.100000000000001" customHeight="1">
      <c r="A5" s="591" t="s">
        <v>266</v>
      </c>
      <c r="B5" s="592">
        <v>160287705</v>
      </c>
      <c r="C5" s="592">
        <v>151846064</v>
      </c>
      <c r="D5" s="593">
        <f>(C5/B5)*100</f>
        <v>94.733444464751685</v>
      </c>
      <c r="E5" s="592">
        <v>158082703</v>
      </c>
    </row>
    <row r="6" spans="1:10" s="367" customFormat="1" ht="20.100000000000001" customHeight="1">
      <c r="A6" s="591" t="s">
        <v>766</v>
      </c>
      <c r="B6" s="592">
        <v>12795806</v>
      </c>
      <c r="C6" s="592">
        <v>12148484</v>
      </c>
      <c r="D6" s="593">
        <f t="shared" ref="D6:D18" si="0">(C6/B6)*100</f>
        <v>94.941139307676281</v>
      </c>
      <c r="E6" s="592">
        <v>14225736</v>
      </c>
      <c r="H6" s="506"/>
      <c r="I6" s="359"/>
      <c r="J6" s="359"/>
    </row>
    <row r="7" spans="1:10" s="367" customFormat="1" ht="20.100000000000001" customHeight="1">
      <c r="A7" s="591" t="s">
        <v>558</v>
      </c>
      <c r="B7" s="592">
        <v>115000000</v>
      </c>
      <c r="C7" s="592">
        <v>110965180</v>
      </c>
      <c r="D7" s="593">
        <f t="shared" si="0"/>
        <v>96.491460869565216</v>
      </c>
      <c r="E7" s="592">
        <v>110392130</v>
      </c>
      <c r="H7" s="359"/>
      <c r="I7" s="359"/>
      <c r="J7" s="359"/>
    </row>
    <row r="8" spans="1:10" s="367" customFormat="1" ht="20.100000000000001" customHeight="1">
      <c r="A8" s="591" t="s">
        <v>717</v>
      </c>
      <c r="B8" s="592">
        <v>43290000</v>
      </c>
      <c r="C8" s="592">
        <v>33237427</v>
      </c>
      <c r="D8" s="593">
        <f t="shared" si="0"/>
        <v>76.778533148533143</v>
      </c>
      <c r="E8" s="592">
        <v>47335499</v>
      </c>
      <c r="H8" s="359"/>
      <c r="I8" s="359"/>
      <c r="J8" s="359"/>
    </row>
    <row r="9" spans="1:10" s="367" customFormat="1" ht="20.100000000000001" customHeight="1">
      <c r="A9" s="591" t="s">
        <v>716</v>
      </c>
      <c r="B9" s="592">
        <v>17890396</v>
      </c>
      <c r="C9" s="592">
        <v>21106758</v>
      </c>
      <c r="D9" s="593">
        <f t="shared" si="0"/>
        <v>117.97814872292373</v>
      </c>
      <c r="E9" s="592">
        <v>18913639</v>
      </c>
      <c r="H9" s="359"/>
      <c r="I9" s="359"/>
      <c r="J9" s="359"/>
    </row>
    <row r="10" spans="1:10" s="367" customFormat="1" ht="20.100000000000001" customHeight="1">
      <c r="A10" s="591" t="s">
        <v>215</v>
      </c>
      <c r="B10" s="592">
        <v>1094169</v>
      </c>
      <c r="C10" s="592">
        <v>1094169</v>
      </c>
      <c r="D10" s="593">
        <f t="shared" si="0"/>
        <v>100</v>
      </c>
      <c r="E10" s="592">
        <v>16835</v>
      </c>
      <c r="H10" s="359"/>
      <c r="I10" s="359"/>
      <c r="J10" s="359"/>
    </row>
    <row r="11" spans="1:10" s="367" customFormat="1" ht="20.100000000000001" customHeight="1">
      <c r="A11" s="591" t="s">
        <v>570</v>
      </c>
      <c r="B11" s="592">
        <v>2706000</v>
      </c>
      <c r="C11" s="594">
        <v>0</v>
      </c>
      <c r="D11" s="594">
        <f t="shared" si="0"/>
        <v>0</v>
      </c>
      <c r="E11" s="594">
        <v>0</v>
      </c>
      <c r="H11" s="359"/>
      <c r="I11" s="359"/>
      <c r="J11" s="359"/>
    </row>
    <row r="12" spans="1:10" s="367" customFormat="1" ht="20.100000000000001" customHeight="1">
      <c r="A12" s="591" t="s">
        <v>292</v>
      </c>
      <c r="B12" s="592">
        <v>18612313</v>
      </c>
      <c r="C12" s="592">
        <v>18612313</v>
      </c>
      <c r="D12" s="593">
        <f t="shared" si="0"/>
        <v>100</v>
      </c>
      <c r="E12" s="592">
        <v>17840821</v>
      </c>
      <c r="H12" s="359"/>
      <c r="I12" s="359"/>
      <c r="J12" s="359"/>
    </row>
    <row r="13" spans="1:10" s="367" customFormat="1" ht="20.100000000000001" customHeight="1">
      <c r="A13" s="591" t="s">
        <v>265</v>
      </c>
      <c r="B13" s="592">
        <v>24910000</v>
      </c>
      <c r="C13" s="592">
        <v>18000000</v>
      </c>
      <c r="D13" s="593">
        <f t="shared" si="0"/>
        <v>72.260136491368925</v>
      </c>
      <c r="E13" s="592">
        <v>17800000</v>
      </c>
      <c r="H13" s="359"/>
      <c r="I13" s="359"/>
      <c r="J13" s="359"/>
    </row>
    <row r="14" spans="1:10" s="367" customFormat="1" ht="20.100000000000001" customHeight="1">
      <c r="A14" s="591" t="s">
        <v>704</v>
      </c>
      <c r="B14" s="592">
        <v>106306937</v>
      </c>
      <c r="C14" s="592">
        <v>106306937</v>
      </c>
      <c r="D14" s="593">
        <f t="shared" si="0"/>
        <v>100</v>
      </c>
      <c r="E14" s="592">
        <v>110438860</v>
      </c>
      <c r="H14" s="359"/>
      <c r="I14" s="359"/>
      <c r="J14" s="359"/>
    </row>
    <row r="15" spans="1:10" s="367" customFormat="1" ht="20.100000000000001" customHeight="1">
      <c r="A15" s="591" t="s">
        <v>1688</v>
      </c>
      <c r="B15" s="592">
        <v>57795400</v>
      </c>
      <c r="C15" s="592">
        <v>57795400</v>
      </c>
      <c r="D15" s="593">
        <f t="shared" si="0"/>
        <v>100</v>
      </c>
      <c r="E15" s="592">
        <v>47952400</v>
      </c>
      <c r="H15" s="359"/>
      <c r="I15" s="359"/>
      <c r="J15" s="359"/>
    </row>
    <row r="16" spans="1:10" s="367" customFormat="1" ht="20.100000000000001" customHeight="1">
      <c r="A16" s="591" t="s">
        <v>214</v>
      </c>
      <c r="B16" s="592">
        <v>7106000</v>
      </c>
      <c r="C16" s="592">
        <v>5350579</v>
      </c>
      <c r="D16" s="593">
        <f t="shared" si="0"/>
        <v>75.296636645088654</v>
      </c>
      <c r="E16" s="592">
        <v>5216165</v>
      </c>
      <c r="H16" s="359"/>
      <c r="I16" s="359"/>
      <c r="J16" s="359"/>
    </row>
    <row r="17" spans="1:10" s="367" customFormat="1" ht="20.100000000000001" customHeight="1">
      <c r="A17" s="591" t="s">
        <v>267</v>
      </c>
      <c r="B17" s="592">
        <v>390000000</v>
      </c>
      <c r="C17" s="592">
        <v>361958391</v>
      </c>
      <c r="D17" s="593">
        <f t="shared" si="0"/>
        <v>92.809843846153854</v>
      </c>
      <c r="E17" s="592">
        <v>269457882</v>
      </c>
      <c r="H17" s="359"/>
      <c r="I17" s="359"/>
      <c r="J17" s="506"/>
    </row>
    <row r="18" spans="1:10" s="367" customFormat="1" ht="20.100000000000001" customHeight="1">
      <c r="A18" s="595" t="s">
        <v>1585</v>
      </c>
      <c r="B18" s="592">
        <v>9982254</v>
      </c>
      <c r="C18" s="592">
        <v>16849824</v>
      </c>
      <c r="D18" s="593">
        <f t="shared" si="0"/>
        <v>168.79778855557072</v>
      </c>
      <c r="E18" s="592">
        <v>21712096</v>
      </c>
    </row>
    <row r="19" spans="1:10" s="367" customFormat="1" ht="21" customHeight="1" thickBot="1">
      <c r="A19" s="98" t="s">
        <v>2</v>
      </c>
      <c r="B19" s="596">
        <f>SUM(B5:B18)</f>
        <v>967776980</v>
      </c>
      <c r="C19" s="596">
        <f>SUM(C5:C18)</f>
        <v>915271526</v>
      </c>
      <c r="D19" s="597">
        <v>95</v>
      </c>
      <c r="E19" s="596">
        <f>SUM(E5:E18)</f>
        <v>839384766</v>
      </c>
    </row>
    <row r="20" spans="1:10" ht="21.75" customHeight="1" thickTop="1">
      <c r="A20" s="113"/>
      <c r="B20" s="154"/>
      <c r="C20" s="154"/>
      <c r="D20" s="598"/>
      <c r="E20" s="154"/>
    </row>
    <row r="21" spans="1:10" ht="21.75" customHeight="1">
      <c r="A21" s="687"/>
      <c r="B21" s="687"/>
      <c r="C21" s="687"/>
      <c r="D21" s="598"/>
      <c r="E21" s="154"/>
    </row>
    <row r="22" spans="1:10" ht="21.75" customHeight="1">
      <c r="A22" s="113"/>
      <c r="B22" s="154"/>
      <c r="C22" s="154"/>
      <c r="D22" s="598"/>
      <c r="E22" s="154"/>
    </row>
  </sheetData>
  <mergeCells count="5">
    <mergeCell ref="A1:E1"/>
    <mergeCell ref="B3:D3"/>
    <mergeCell ref="A3:A4"/>
    <mergeCell ref="E3:E4"/>
    <mergeCell ref="A21:C21"/>
  </mergeCells>
  <phoneticPr fontId="0" type="noConversion"/>
  <printOptions horizontalCentered="1"/>
  <pageMargins left="0.7" right="0.7" top="1.25" bottom="0.7" header="0.5" footer="0.25"/>
  <pageSetup paperSize="9" scale="99" firstPageNumber="33" orientation="portrait" useFirstPageNumber="1" r:id="rId1"/>
  <headerFooter alignWithMargins="0">
    <oddHeader>&amp;L &amp;C&amp;"+,Regular"&amp;16
&amp;"+,Bold"&amp;20________________________________________________&amp;R&amp;"Times New Roman,Regular"&amp;11  
  مملكة البحرين 
  الحساب الختامي الموحد للدولة للسنة المالية المنتهية في 31 ديسمبر 2016</oddHeader>
    <oddFooter>&amp;C&amp;"Arabic Transparent,Bold"&amp;20___________________________________________
&amp;"Times New Roman,Regular"&amp;14&amp;P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3"/>
  <sheetViews>
    <sheetView rightToLeft="1" view="pageBreakPreview" topLeftCell="A12" zoomScaleNormal="100" zoomScaleSheetLayoutView="100" workbookViewId="0">
      <selection activeCell="F38" sqref="F38"/>
    </sheetView>
  </sheetViews>
  <sheetFormatPr defaultColWidth="7.42578125" defaultRowHeight="21.75" customHeight="1"/>
  <cols>
    <col min="1" max="1" width="45.42578125" style="6" customWidth="1"/>
    <col min="2" max="2" width="7.85546875" style="6" hidden="1" customWidth="1"/>
    <col min="3" max="3" width="13.42578125" style="1" customWidth="1"/>
    <col min="4" max="4" width="14.85546875" style="1" customWidth="1"/>
    <col min="5" max="5" width="10.140625" style="4" customWidth="1"/>
    <col min="6" max="6" width="13.42578125" style="1" customWidth="1"/>
    <col min="7" max="16384" width="7.42578125" style="5"/>
  </cols>
  <sheetData>
    <row r="1" spans="1:8" s="9" customFormat="1" ht="30.95" customHeight="1">
      <c r="A1" s="688" t="s">
        <v>510</v>
      </c>
      <c r="B1" s="688"/>
      <c r="C1" s="688"/>
      <c r="D1" s="688"/>
      <c r="E1" s="688"/>
      <c r="F1" s="688"/>
    </row>
    <row r="2" spans="1:8" ht="25.15" customHeight="1">
      <c r="A2" s="353"/>
      <c r="B2" s="353"/>
      <c r="C2" s="353"/>
      <c r="D2" s="353"/>
      <c r="E2" s="353"/>
      <c r="F2" s="364" t="s">
        <v>475</v>
      </c>
    </row>
    <row r="3" spans="1:8" s="2" customFormat="1" ht="18" customHeight="1">
      <c r="A3" s="657" t="s">
        <v>199</v>
      </c>
      <c r="B3" s="98"/>
      <c r="C3" s="683">
        <v>2016</v>
      </c>
      <c r="D3" s="683"/>
      <c r="E3" s="683"/>
      <c r="F3" s="685" t="s">
        <v>1579</v>
      </c>
    </row>
    <row r="4" spans="1:8" s="3" customFormat="1" ht="31.5">
      <c r="A4" s="684"/>
      <c r="B4" s="341" t="s">
        <v>772</v>
      </c>
      <c r="C4" s="329" t="s">
        <v>519</v>
      </c>
      <c r="D4" s="151" t="s">
        <v>515</v>
      </c>
      <c r="E4" s="343" t="s">
        <v>229</v>
      </c>
      <c r="F4" s="686"/>
    </row>
    <row r="5" spans="1:8" s="8" customFormat="1" ht="16.899999999999999" customHeight="1">
      <c r="A5" s="342" t="s">
        <v>185</v>
      </c>
      <c r="B5" s="342">
        <v>13</v>
      </c>
      <c r="C5" s="368">
        <v>22000000</v>
      </c>
      <c r="D5" s="368">
        <v>21997018</v>
      </c>
      <c r="E5" s="81">
        <f>D5/C5*100</f>
        <v>99.986445454545461</v>
      </c>
      <c r="F5" s="508">
        <v>31276833</v>
      </c>
      <c r="H5" s="423"/>
    </row>
    <row r="6" spans="1:8" s="8" customFormat="1" ht="15" hidden="1">
      <c r="A6" s="342" t="s">
        <v>243</v>
      </c>
      <c r="B6" s="342">
        <v>14</v>
      </c>
      <c r="C6" s="368">
        <v>0</v>
      </c>
      <c r="D6" s="368">
        <v>0</v>
      </c>
      <c r="E6" s="81">
        <f>IFERROR(D6/C6*100,0)</f>
        <v>0</v>
      </c>
      <c r="F6" s="81">
        <v>0</v>
      </c>
      <c r="H6" s="423"/>
    </row>
    <row r="7" spans="1:8" s="8" customFormat="1" ht="18" hidden="1" customHeight="1">
      <c r="A7" s="342" t="s">
        <v>710</v>
      </c>
      <c r="B7" s="342">
        <v>15</v>
      </c>
      <c r="C7" s="368">
        <v>0</v>
      </c>
      <c r="D7" s="368">
        <v>0</v>
      </c>
      <c r="E7" s="81">
        <f>IFERROR(D7/C7*100,0)</f>
        <v>0</v>
      </c>
      <c r="F7" s="81">
        <v>0</v>
      </c>
      <c r="H7" s="423"/>
    </row>
    <row r="8" spans="1:8" s="8" customFormat="1" ht="18" customHeight="1">
      <c r="A8" s="342" t="s">
        <v>186</v>
      </c>
      <c r="B8" s="342">
        <v>16</v>
      </c>
      <c r="C8" s="368">
        <v>7055405</v>
      </c>
      <c r="D8" s="368">
        <v>5671647</v>
      </c>
      <c r="E8" s="81">
        <f>D8/C8*100</f>
        <v>80.387263381761926</v>
      </c>
      <c r="F8" s="508">
        <v>987912</v>
      </c>
      <c r="H8" s="423"/>
    </row>
    <row r="9" spans="1:8" s="8" customFormat="1" ht="18" customHeight="1">
      <c r="A9" s="342" t="s">
        <v>1679</v>
      </c>
      <c r="B9" s="342" t="s">
        <v>891</v>
      </c>
      <c r="C9" s="368">
        <v>60000</v>
      </c>
      <c r="D9" s="368">
        <v>60000</v>
      </c>
      <c r="E9" s="81">
        <f t="shared" ref="E9:E30" si="0">D9/C9*100</f>
        <v>100</v>
      </c>
      <c r="F9" s="508">
        <v>15000</v>
      </c>
      <c r="H9" s="423"/>
    </row>
    <row r="10" spans="1:8" s="8" customFormat="1" ht="18" customHeight="1">
      <c r="A10" s="342" t="s">
        <v>1339</v>
      </c>
      <c r="B10" s="342">
        <v>18</v>
      </c>
      <c r="C10" s="368">
        <v>1565500</v>
      </c>
      <c r="D10" s="368">
        <v>401395</v>
      </c>
      <c r="E10" s="81">
        <f t="shared" si="0"/>
        <v>25.640051101884382</v>
      </c>
      <c r="F10" s="508">
        <v>200090</v>
      </c>
      <c r="H10" s="423"/>
    </row>
    <row r="11" spans="1:8" s="8" customFormat="1" ht="18" customHeight="1">
      <c r="A11" s="342" t="s">
        <v>187</v>
      </c>
      <c r="B11" s="342">
        <v>21</v>
      </c>
      <c r="C11" s="368">
        <v>10380801</v>
      </c>
      <c r="D11" s="368">
        <v>5271730</v>
      </c>
      <c r="E11" s="81">
        <f t="shared" si="0"/>
        <v>50.783460736796705</v>
      </c>
      <c r="F11" s="508">
        <v>4432953</v>
      </c>
      <c r="H11" s="423"/>
    </row>
    <row r="12" spans="1:8" s="8" customFormat="1" ht="18" customHeight="1">
      <c r="A12" s="342" t="s">
        <v>188</v>
      </c>
      <c r="B12" s="342">
        <v>22</v>
      </c>
      <c r="C12" s="368">
        <v>10487893</v>
      </c>
      <c r="D12" s="368">
        <v>10487893</v>
      </c>
      <c r="E12" s="81">
        <f t="shared" si="0"/>
        <v>100</v>
      </c>
      <c r="F12" s="508">
        <v>8570086</v>
      </c>
      <c r="H12" s="423"/>
    </row>
    <row r="13" spans="1:8" s="8" customFormat="1" ht="47.45" customHeight="1">
      <c r="A13" s="425" t="s">
        <v>1624</v>
      </c>
      <c r="B13" s="342">
        <v>23</v>
      </c>
      <c r="C13" s="368">
        <v>17678608</v>
      </c>
      <c r="D13" s="368">
        <v>11601891</v>
      </c>
      <c r="E13" s="81">
        <f t="shared" si="0"/>
        <v>65.626722420679272</v>
      </c>
      <c r="F13" s="508">
        <v>8548357</v>
      </c>
      <c r="H13" s="423"/>
    </row>
    <row r="14" spans="1:8" s="8" customFormat="1" ht="18" customHeight="1">
      <c r="A14" s="342" t="s">
        <v>1581</v>
      </c>
      <c r="B14" s="350">
        <v>24</v>
      </c>
      <c r="C14" s="618">
        <v>193666</v>
      </c>
      <c r="D14" s="618">
        <v>95560</v>
      </c>
      <c r="E14" s="272">
        <f t="shared" si="0"/>
        <v>49.342682763107618</v>
      </c>
      <c r="F14" s="508">
        <v>181466</v>
      </c>
      <c r="H14" s="423"/>
    </row>
    <row r="15" spans="1:8" s="8" customFormat="1" ht="18" customHeight="1">
      <c r="A15" s="342" t="s">
        <v>1643</v>
      </c>
      <c r="B15" s="363">
        <v>26</v>
      </c>
      <c r="C15" s="368">
        <v>5298704</v>
      </c>
      <c r="D15" s="368">
        <v>5298704</v>
      </c>
      <c r="E15" s="81">
        <f t="shared" si="0"/>
        <v>100</v>
      </c>
      <c r="F15" s="508">
        <v>6911289</v>
      </c>
      <c r="H15" s="423"/>
    </row>
    <row r="16" spans="1:8" s="8" customFormat="1" ht="18" customHeight="1">
      <c r="A16" s="342" t="s">
        <v>553</v>
      </c>
      <c r="B16" s="342">
        <v>28</v>
      </c>
      <c r="C16" s="368">
        <v>35408</v>
      </c>
      <c r="D16" s="368">
        <v>21478</v>
      </c>
      <c r="E16" s="81">
        <f t="shared" si="0"/>
        <v>60.658608224130141</v>
      </c>
      <c r="F16" s="508">
        <v>261070</v>
      </c>
      <c r="H16" s="423"/>
    </row>
    <row r="17" spans="1:8" s="8" customFormat="1" ht="18" customHeight="1">
      <c r="A17" s="342" t="s">
        <v>1582</v>
      </c>
      <c r="B17" s="342">
        <v>29</v>
      </c>
      <c r="C17" s="368">
        <v>1348397</v>
      </c>
      <c r="D17" s="368">
        <v>800656</v>
      </c>
      <c r="E17" s="81">
        <f t="shared" si="0"/>
        <v>59.378358154163791</v>
      </c>
      <c r="F17" s="508">
        <v>970328</v>
      </c>
      <c r="H17" s="423"/>
    </row>
    <row r="18" spans="1:8" s="8" customFormat="1" ht="18" customHeight="1">
      <c r="A18" s="342" t="s">
        <v>1350</v>
      </c>
      <c r="B18" s="342">
        <v>34</v>
      </c>
      <c r="C18" s="368">
        <v>4810000</v>
      </c>
      <c r="D18" s="368">
        <v>4603811</v>
      </c>
      <c r="E18" s="81">
        <f t="shared" si="0"/>
        <v>95.713326403326406</v>
      </c>
      <c r="F18" s="508">
        <v>4793449</v>
      </c>
      <c r="H18" s="423"/>
    </row>
    <row r="19" spans="1:8" s="8" customFormat="1" ht="18" customHeight="1">
      <c r="A19" s="342" t="s">
        <v>295</v>
      </c>
      <c r="B19" s="342">
        <v>36</v>
      </c>
      <c r="C19" s="368">
        <v>157738569</v>
      </c>
      <c r="D19" s="368">
        <v>143004455</v>
      </c>
      <c r="E19" s="81">
        <f t="shared" si="0"/>
        <v>90.659155783263117</v>
      </c>
      <c r="F19" s="508">
        <v>141827915</v>
      </c>
      <c r="H19" s="423"/>
    </row>
    <row r="20" spans="1:8" s="8" customFormat="1" ht="18" customHeight="1">
      <c r="A20" s="342" t="s">
        <v>597</v>
      </c>
      <c r="B20" s="342">
        <v>41</v>
      </c>
      <c r="C20" s="368">
        <v>1000000</v>
      </c>
      <c r="D20" s="368">
        <v>195681</v>
      </c>
      <c r="E20" s="81">
        <f t="shared" si="0"/>
        <v>19.568100000000001</v>
      </c>
      <c r="F20" s="508">
        <v>211391</v>
      </c>
      <c r="H20" s="423"/>
    </row>
    <row r="21" spans="1:8" s="8" customFormat="1" ht="18" customHeight="1">
      <c r="A21" s="425" t="s">
        <v>1583</v>
      </c>
      <c r="B21" s="342">
        <v>46</v>
      </c>
      <c r="C21" s="368">
        <v>108762065</v>
      </c>
      <c r="D21" s="368">
        <v>62029663</v>
      </c>
      <c r="E21" s="81">
        <f t="shared" si="0"/>
        <v>57.032443251238384</v>
      </c>
      <c r="F21" s="508">
        <v>86617663</v>
      </c>
      <c r="H21" s="423"/>
    </row>
    <row r="22" spans="1:8" s="8" customFormat="1" ht="18" customHeight="1">
      <c r="A22" s="342" t="s">
        <v>738</v>
      </c>
      <c r="B22" s="363">
        <v>48</v>
      </c>
      <c r="C22" s="368">
        <v>6748789</v>
      </c>
      <c r="D22" s="368">
        <v>3708048</v>
      </c>
      <c r="E22" s="81">
        <f t="shared" si="0"/>
        <v>54.943901787416969</v>
      </c>
      <c r="F22" s="508">
        <v>4039329</v>
      </c>
      <c r="H22" s="423"/>
    </row>
    <row r="23" spans="1:8" s="8" customFormat="1" ht="18" customHeight="1">
      <c r="A23" s="342" t="s">
        <v>201</v>
      </c>
      <c r="B23" s="342">
        <v>50</v>
      </c>
      <c r="C23" s="368">
        <v>4080115</v>
      </c>
      <c r="D23" s="368">
        <v>4070533</v>
      </c>
      <c r="E23" s="81">
        <f t="shared" si="0"/>
        <v>99.765153678266415</v>
      </c>
      <c r="F23" s="508">
        <v>5953424</v>
      </c>
      <c r="H23" s="423"/>
    </row>
    <row r="24" spans="1:8" s="8" customFormat="1" ht="18" customHeight="1">
      <c r="A24" s="342" t="s">
        <v>1642</v>
      </c>
      <c r="B24" s="342">
        <v>55</v>
      </c>
      <c r="C24" s="368">
        <v>13154161</v>
      </c>
      <c r="D24" s="368">
        <v>6348337</v>
      </c>
      <c r="E24" s="81">
        <f t="shared" si="0"/>
        <v>48.261055950280671</v>
      </c>
      <c r="F24" s="508">
        <f>1091600+7511345</f>
        <v>8602945</v>
      </c>
    </row>
    <row r="25" spans="1:8" s="8" customFormat="1" ht="18" customHeight="1">
      <c r="A25" s="342" t="s">
        <v>909</v>
      </c>
      <c r="B25" s="342">
        <v>59</v>
      </c>
      <c r="C25" s="368">
        <v>200000</v>
      </c>
      <c r="D25" s="368">
        <v>137365</v>
      </c>
      <c r="E25" s="81">
        <f t="shared" si="0"/>
        <v>68.682500000000005</v>
      </c>
      <c r="F25" s="508">
        <v>114432</v>
      </c>
      <c r="H25" s="423"/>
    </row>
    <row r="26" spans="1:8" s="8" customFormat="1" ht="18" customHeight="1">
      <c r="A26" s="342" t="s">
        <v>255</v>
      </c>
      <c r="B26" s="342">
        <v>60</v>
      </c>
      <c r="C26" s="368">
        <v>141803770</v>
      </c>
      <c r="D26" s="368">
        <v>93671803</v>
      </c>
      <c r="E26" s="81">
        <f t="shared" si="0"/>
        <v>66.057343186291874</v>
      </c>
      <c r="F26" s="508">
        <v>100302253</v>
      </c>
      <c r="H26" s="423"/>
    </row>
    <row r="27" spans="1:8" s="8" customFormat="1" ht="18" customHeight="1">
      <c r="A27" s="342" t="s">
        <v>888</v>
      </c>
      <c r="B27" s="342">
        <v>66</v>
      </c>
      <c r="C27" s="368">
        <v>8416185</v>
      </c>
      <c r="D27" s="368">
        <v>6609206</v>
      </c>
      <c r="E27" s="81">
        <f t="shared" si="0"/>
        <v>78.529713878675437</v>
      </c>
      <c r="F27" s="508">
        <v>4650195</v>
      </c>
      <c r="H27" s="423"/>
    </row>
    <row r="28" spans="1:8" s="8" customFormat="1" ht="18" customHeight="1">
      <c r="A28" s="342" t="s">
        <v>703</v>
      </c>
      <c r="B28" s="342">
        <v>67</v>
      </c>
      <c r="C28" s="368">
        <v>1600000</v>
      </c>
      <c r="D28" s="368">
        <v>248534</v>
      </c>
      <c r="E28" s="81">
        <f t="shared" si="0"/>
        <v>15.533374999999999</v>
      </c>
      <c r="F28" s="508">
        <v>237637</v>
      </c>
      <c r="H28" s="423"/>
    </row>
    <row r="29" spans="1:8" s="8" customFormat="1" ht="18" customHeight="1">
      <c r="A29" s="342" t="s">
        <v>712</v>
      </c>
      <c r="B29" s="342">
        <v>70</v>
      </c>
      <c r="C29" s="368">
        <v>3000000</v>
      </c>
      <c r="D29" s="368">
        <v>3000000</v>
      </c>
      <c r="E29" s="81">
        <f t="shared" si="0"/>
        <v>100</v>
      </c>
      <c r="F29" s="508">
        <v>3000000</v>
      </c>
      <c r="H29" s="423"/>
    </row>
    <row r="30" spans="1:8" s="8" customFormat="1" ht="18" customHeight="1">
      <c r="A30" s="342" t="s">
        <v>190</v>
      </c>
      <c r="B30" s="342">
        <v>72</v>
      </c>
      <c r="C30" s="368">
        <v>700000</v>
      </c>
      <c r="D30" s="368">
        <v>175796</v>
      </c>
      <c r="E30" s="81">
        <f t="shared" si="0"/>
        <v>25.113714285714284</v>
      </c>
      <c r="F30" s="508">
        <v>134694</v>
      </c>
      <c r="H30" s="423"/>
    </row>
    <row r="31" spans="1:8" s="8" customFormat="1" ht="18" customHeight="1">
      <c r="A31" s="425" t="s">
        <v>1681</v>
      </c>
      <c r="B31" s="342">
        <v>73</v>
      </c>
      <c r="C31" s="368">
        <v>2508644</v>
      </c>
      <c r="D31" s="368">
        <v>977881</v>
      </c>
      <c r="E31" s="81">
        <f t="shared" ref="E31:E35" si="1">D31/C31*100</f>
        <v>38.980461157501821</v>
      </c>
      <c r="F31" s="508">
        <v>4768215</v>
      </c>
      <c r="H31" s="423"/>
    </row>
    <row r="32" spans="1:8" s="8" customFormat="1" ht="18" customHeight="1">
      <c r="A32" s="342" t="s">
        <v>637</v>
      </c>
      <c r="B32" s="354">
        <v>76</v>
      </c>
      <c r="C32" s="368">
        <v>150000</v>
      </c>
      <c r="D32" s="368">
        <v>105607</v>
      </c>
      <c r="E32" s="81">
        <f t="shared" si="1"/>
        <v>70.404666666666671</v>
      </c>
      <c r="F32" s="508">
        <v>123848</v>
      </c>
      <c r="H32" s="423"/>
    </row>
    <row r="33" spans="1:8" s="8" customFormat="1" ht="18" customHeight="1">
      <c r="A33" s="342" t="s">
        <v>1340</v>
      </c>
      <c r="B33" s="354">
        <v>77</v>
      </c>
      <c r="C33" s="368">
        <v>1100000</v>
      </c>
      <c r="D33" s="368">
        <v>1063630</v>
      </c>
      <c r="E33" s="81">
        <f t="shared" si="1"/>
        <v>96.693636363636358</v>
      </c>
      <c r="F33" s="508">
        <v>1037004</v>
      </c>
      <c r="H33" s="423"/>
    </row>
    <row r="34" spans="1:8" s="8" customFormat="1" ht="18" customHeight="1">
      <c r="A34" s="342" t="s">
        <v>202</v>
      </c>
      <c r="B34" s="342">
        <v>78</v>
      </c>
      <c r="C34" s="368">
        <v>1000000</v>
      </c>
      <c r="D34" s="368">
        <v>434961</v>
      </c>
      <c r="E34" s="81">
        <f t="shared" si="1"/>
        <v>43.496099999999998</v>
      </c>
      <c r="F34" s="508">
        <v>543113</v>
      </c>
      <c r="H34" s="423"/>
    </row>
    <row r="35" spans="1:8" s="8" customFormat="1" ht="18" customHeight="1">
      <c r="A35" s="342" t="s">
        <v>225</v>
      </c>
      <c r="B35" s="363">
        <v>81</v>
      </c>
      <c r="C35" s="368">
        <v>2500000</v>
      </c>
      <c r="D35" s="368">
        <v>1728391</v>
      </c>
      <c r="E35" s="81">
        <f t="shared" si="1"/>
        <v>69.135639999999995</v>
      </c>
      <c r="F35" s="508">
        <v>2483482</v>
      </c>
      <c r="H35" s="423"/>
    </row>
    <row r="36" spans="1:8" s="8" customFormat="1" ht="18" customHeight="1">
      <c r="A36" s="342" t="s">
        <v>291</v>
      </c>
      <c r="B36" s="342">
        <v>83</v>
      </c>
      <c r="C36" s="368">
        <v>1700000</v>
      </c>
      <c r="D36" s="368">
        <v>1138004</v>
      </c>
      <c r="E36" s="81">
        <f t="shared" ref="E36:E37" si="2">D36/C36*100</f>
        <v>66.941411764705876</v>
      </c>
      <c r="F36" s="508">
        <v>1648470</v>
      </c>
      <c r="H36" s="423"/>
    </row>
    <row r="37" spans="1:8" s="8" customFormat="1" ht="18" customHeight="1">
      <c r="A37" s="342" t="s">
        <v>1683</v>
      </c>
      <c r="B37" s="342">
        <v>88</v>
      </c>
      <c r="C37" s="368">
        <v>15923320</v>
      </c>
      <c r="D37" s="368">
        <v>15923320</v>
      </c>
      <c r="E37" s="81">
        <f t="shared" si="2"/>
        <v>100</v>
      </c>
      <c r="F37" s="508">
        <v>10234270</v>
      </c>
      <c r="H37" s="423"/>
    </row>
    <row r="38" spans="1:8" s="8" customFormat="1" ht="22.15" customHeight="1" thickBot="1">
      <c r="A38" s="599" t="s">
        <v>2</v>
      </c>
      <c r="B38" s="328"/>
      <c r="C38" s="528">
        <f>SUM(C5:C37)</f>
        <v>553000000</v>
      </c>
      <c r="D38" s="528">
        <f>SUM(D5:D37)</f>
        <v>410882998</v>
      </c>
      <c r="E38" s="90">
        <f t="shared" ref="E38" si="3">D38/C38*100</f>
        <v>74.300722965641953</v>
      </c>
      <c r="F38" s="90">
        <f>SUM(F5:F37)</f>
        <v>443679113</v>
      </c>
    </row>
    <row r="39" spans="1:8" ht="21.75" customHeight="1" thickTop="1">
      <c r="A39" s="7"/>
      <c r="B39" s="7"/>
    </row>
    <row r="40" spans="1:8" ht="21.75" customHeight="1">
      <c r="A40" s="7"/>
      <c r="B40" s="7"/>
    </row>
    <row r="41" spans="1:8" ht="21.75" customHeight="1">
      <c r="A41" s="7"/>
      <c r="B41" s="7"/>
    </row>
    <row r="42" spans="1:8" ht="21.75" customHeight="1">
      <c r="A42" s="7"/>
      <c r="B42" s="7"/>
    </row>
    <row r="43" spans="1:8" ht="21.75" customHeight="1">
      <c r="A43" s="7"/>
      <c r="B43" s="7"/>
    </row>
  </sheetData>
  <mergeCells count="4">
    <mergeCell ref="A1:F1"/>
    <mergeCell ref="A3:A4"/>
    <mergeCell ref="C3:E3"/>
    <mergeCell ref="F3:F4"/>
  </mergeCells>
  <printOptions horizontalCentered="1"/>
  <pageMargins left="0.7" right="0.7" top="1.25" bottom="0.7" header="0.5" footer="0.25"/>
  <pageSetup paperSize="9" scale="91" firstPageNumber="34" orientation="portrait" useFirstPageNumber="1" r:id="rId1"/>
  <headerFooter alignWithMargins="0">
    <oddHeader>&amp;C&amp;"+,Bold"&amp;16
&amp;20________________________________________________________&amp;R&amp;"Times New Roman,Regular"&amp;11
  مملكة البحرين 
  الحساب الختامي الموحد للدولة للسنة المالية المنتهية في 31 ديسمبر 2016</oddHeader>
    <oddFooter>&amp;C&amp;"Arabic Transparent,Bold"&amp;20_______________________________________________&amp;"Arabic Transparent,Regular"&amp;14
&amp;"Times New Roman,Regular"&amp;P</oddFooter>
  </headerFooter>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G88"/>
  <sheetViews>
    <sheetView rightToLeft="1" view="pageLayout" topLeftCell="A27" zoomScaleNormal="100" zoomScaleSheetLayoutView="100" workbookViewId="0">
      <selection sqref="A1:C1"/>
    </sheetView>
  </sheetViews>
  <sheetFormatPr defaultColWidth="9.140625" defaultRowHeight="21.75" customHeight="1"/>
  <cols>
    <col min="1" max="1" width="75.7109375" style="109" customWidth="1"/>
    <col min="2" max="2" width="12.5703125" style="516" customWidth="1"/>
    <col min="3" max="3" width="20.140625" style="109" customWidth="1"/>
    <col min="4" max="6" width="9.140625" style="109"/>
    <col min="7" max="7" width="14.28515625" style="505" bestFit="1" customWidth="1"/>
    <col min="8" max="16384" width="9.140625" style="109"/>
  </cols>
  <sheetData>
    <row r="1" spans="1:7" s="113" customFormat="1" ht="30.95" customHeight="1">
      <c r="A1" s="689"/>
      <c r="B1" s="689"/>
      <c r="C1" s="690"/>
      <c r="G1" s="526"/>
    </row>
    <row r="2" spans="1:7" ht="21.75" customHeight="1">
      <c r="A2" s="691"/>
      <c r="B2" s="691"/>
      <c r="C2" s="691"/>
    </row>
    <row r="3" spans="1:7" s="113" customFormat="1" ht="21.6" customHeight="1">
      <c r="B3" s="516"/>
      <c r="G3" s="526"/>
    </row>
    <row r="4" spans="1:7" ht="25.35" customHeight="1">
      <c r="A4" s="689"/>
      <c r="B4" s="689"/>
      <c r="C4" s="690"/>
    </row>
    <row r="5" spans="1:7" ht="101.25" customHeight="1">
      <c r="A5" s="691"/>
      <c r="B5" s="691"/>
      <c r="C5" s="691"/>
    </row>
    <row r="6" spans="1:7" s="113" customFormat="1" ht="21.6" customHeight="1">
      <c r="B6" s="516"/>
      <c r="G6" s="526"/>
    </row>
    <row r="7" spans="1:7" ht="25.35" customHeight="1">
      <c r="A7" s="689"/>
      <c r="B7" s="689"/>
      <c r="C7" s="690"/>
    </row>
    <row r="8" spans="1:7" ht="65.25" customHeight="1">
      <c r="A8" s="692"/>
      <c r="B8" s="692"/>
      <c r="C8" s="692"/>
    </row>
    <row r="9" spans="1:7" s="113" customFormat="1" ht="21.6" customHeight="1">
      <c r="B9" s="516"/>
      <c r="G9" s="526"/>
    </row>
    <row r="10" spans="1:7" s="367" customFormat="1" ht="25.35" customHeight="1">
      <c r="A10" s="689"/>
      <c r="B10" s="689"/>
      <c r="C10" s="690"/>
      <c r="G10" s="509"/>
    </row>
    <row r="11" spans="1:7" s="404" customFormat="1" ht="39.950000000000003" customHeight="1">
      <c r="A11" s="692"/>
      <c r="B11" s="692"/>
      <c r="C11" s="692"/>
      <c r="G11" s="512"/>
    </row>
    <row r="12" spans="1:7" s="65" customFormat="1" ht="21.6" customHeight="1">
      <c r="A12" s="407"/>
      <c r="B12" s="523"/>
      <c r="C12" s="404"/>
      <c r="G12" s="513"/>
    </row>
    <row r="13" spans="1:7" s="65" customFormat="1" ht="21" hidden="1" customHeight="1">
      <c r="A13" s="407"/>
      <c r="B13" s="694"/>
      <c r="C13" s="694"/>
      <c r="G13" s="513"/>
    </row>
    <row r="14" spans="1:7" s="65" customFormat="1" ht="15" hidden="1" customHeight="1">
      <c r="A14" s="695"/>
      <c r="B14" s="697"/>
      <c r="C14" s="697"/>
      <c r="G14" s="513"/>
    </row>
    <row r="15" spans="1:7" s="65" customFormat="1" ht="12.75" hidden="1" customHeight="1">
      <c r="A15" s="696"/>
      <c r="B15" s="698"/>
      <c r="C15" s="698"/>
      <c r="G15" s="513"/>
    </row>
    <row r="16" spans="1:7" s="65" customFormat="1" ht="25.5" hidden="1" customHeight="1">
      <c r="A16" s="510"/>
      <c r="B16" s="527"/>
      <c r="C16" s="525"/>
      <c r="G16" s="513"/>
    </row>
    <row r="17" spans="1:7" s="65" customFormat="1" ht="18.75" hidden="1" customHeight="1">
      <c r="A17" s="510"/>
      <c r="B17" s="514"/>
      <c r="C17" s="525"/>
      <c r="G17" s="513"/>
    </row>
    <row r="18" spans="1:7" s="65" customFormat="1" ht="18.75" hidden="1" customHeight="1">
      <c r="A18" s="510"/>
      <c r="B18" s="514"/>
      <c r="C18" s="525"/>
      <c r="G18" s="513"/>
    </row>
    <row r="19" spans="1:7" s="65" customFormat="1" ht="18.75" hidden="1" customHeight="1">
      <c r="A19" s="510"/>
      <c r="B19" s="514"/>
      <c r="C19" s="525"/>
      <c r="G19" s="513"/>
    </row>
    <row r="20" spans="1:7" s="65" customFormat="1" ht="18.75" hidden="1" customHeight="1">
      <c r="A20" s="510"/>
      <c r="B20" s="514"/>
      <c r="C20" s="525"/>
      <c r="G20" s="513"/>
    </row>
    <row r="21" spans="1:7" s="65" customFormat="1" ht="18.75" hidden="1" customHeight="1">
      <c r="A21" s="510"/>
      <c r="B21" s="514"/>
      <c r="C21" s="525"/>
      <c r="G21" s="513"/>
    </row>
    <row r="22" spans="1:7" s="65" customFormat="1" ht="18.75" hidden="1" customHeight="1">
      <c r="A22" s="510"/>
      <c r="B22" s="514"/>
      <c r="C22" s="525"/>
      <c r="G22" s="513"/>
    </row>
    <row r="23" spans="1:7" s="65" customFormat="1" ht="18.75" hidden="1" customHeight="1">
      <c r="A23" s="510"/>
      <c r="B23" s="514"/>
      <c r="C23" s="525"/>
      <c r="G23" s="513"/>
    </row>
    <row r="24" spans="1:7" s="65" customFormat="1" ht="18.75" hidden="1" customHeight="1">
      <c r="A24" s="517"/>
      <c r="B24" s="514"/>
      <c r="C24" s="525"/>
      <c r="G24" s="513"/>
    </row>
    <row r="25" spans="1:7" s="65" customFormat="1" ht="21" hidden="1" customHeight="1" thickBot="1">
      <c r="A25" s="507"/>
      <c r="B25" s="511"/>
      <c r="C25" s="524"/>
      <c r="G25" s="513"/>
    </row>
    <row r="26" spans="1:7" s="65" customFormat="1" ht="25.35" hidden="1" customHeight="1">
      <c r="A26" s="519"/>
      <c r="B26" s="518"/>
      <c r="C26" s="518"/>
      <c r="G26" s="513"/>
    </row>
    <row r="27" spans="1:7" s="63" customFormat="1" ht="25.35" customHeight="1">
      <c r="A27" s="689"/>
      <c r="B27" s="689"/>
      <c r="C27" s="690"/>
      <c r="G27" s="521"/>
    </row>
    <row r="28" spans="1:7" s="64" customFormat="1" ht="150.75" customHeight="1">
      <c r="A28" s="693"/>
      <c r="B28" s="693"/>
      <c r="C28" s="693"/>
      <c r="G28" s="515"/>
    </row>
    <row r="29" spans="1:7" s="64" customFormat="1" ht="114.75" customHeight="1">
      <c r="A29" s="520"/>
      <c r="B29" s="520"/>
      <c r="C29" s="520"/>
      <c r="G29" s="515"/>
    </row>
    <row r="30" spans="1:7" ht="21.75" customHeight="1">
      <c r="A30" s="113"/>
      <c r="B30" s="154"/>
      <c r="C30" s="113"/>
    </row>
    <row r="31" spans="1:7" ht="21.75" customHeight="1">
      <c r="A31" s="113"/>
      <c r="B31" s="154"/>
      <c r="C31" s="113"/>
    </row>
    <row r="32" spans="1:7" ht="21.75" customHeight="1">
      <c r="A32" s="113"/>
      <c r="B32" s="154"/>
      <c r="C32" s="113"/>
    </row>
    <row r="33" spans="1:3" ht="21.75" customHeight="1">
      <c r="A33" s="113"/>
      <c r="B33" s="154"/>
      <c r="C33" s="113"/>
    </row>
    <row r="34" spans="1:3" ht="21.75" customHeight="1">
      <c r="A34" s="113"/>
      <c r="B34" s="154"/>
      <c r="C34" s="113"/>
    </row>
    <row r="35" spans="1:3" ht="21.75" customHeight="1">
      <c r="A35" s="113"/>
      <c r="B35" s="154"/>
      <c r="C35" s="113"/>
    </row>
    <row r="36" spans="1:3" ht="21.75" customHeight="1">
      <c r="A36" s="113"/>
      <c r="B36" s="154"/>
      <c r="C36" s="113"/>
    </row>
    <row r="37" spans="1:3" ht="21.75" customHeight="1">
      <c r="A37" s="113"/>
      <c r="B37" s="154"/>
      <c r="C37" s="113"/>
    </row>
    <row r="38" spans="1:3" ht="21.75" customHeight="1">
      <c r="A38" s="113"/>
      <c r="B38" s="154"/>
      <c r="C38" s="113"/>
    </row>
    <row r="39" spans="1:3" ht="21.75" customHeight="1">
      <c r="A39" s="113"/>
      <c r="B39" s="154"/>
      <c r="C39" s="113"/>
    </row>
    <row r="40" spans="1:3" ht="21.75" customHeight="1">
      <c r="A40" s="113"/>
      <c r="B40" s="154"/>
      <c r="C40" s="113"/>
    </row>
    <row r="41" spans="1:3" ht="21.75" customHeight="1">
      <c r="A41" s="113"/>
      <c r="B41" s="154"/>
      <c r="C41" s="113"/>
    </row>
    <row r="42" spans="1:3" ht="21.75" customHeight="1">
      <c r="A42" s="113"/>
      <c r="B42" s="154"/>
      <c r="C42" s="113"/>
    </row>
    <row r="43" spans="1:3" ht="21.75" customHeight="1">
      <c r="A43" s="113"/>
      <c r="B43" s="154"/>
      <c r="C43" s="113"/>
    </row>
    <row r="44" spans="1:3" ht="21.75" customHeight="1">
      <c r="A44" s="113"/>
      <c r="B44" s="154"/>
      <c r="C44" s="113"/>
    </row>
    <row r="45" spans="1:3" ht="21.75" customHeight="1">
      <c r="A45" s="113"/>
      <c r="B45" s="154"/>
      <c r="C45" s="113"/>
    </row>
    <row r="46" spans="1:3" ht="21.75" customHeight="1">
      <c r="A46" s="113"/>
      <c r="B46" s="154"/>
      <c r="C46" s="113"/>
    </row>
    <row r="47" spans="1:3" ht="21.75" customHeight="1">
      <c r="A47" s="113"/>
      <c r="B47" s="154"/>
      <c r="C47" s="113"/>
    </row>
    <row r="48" spans="1:3" ht="21.75" customHeight="1">
      <c r="A48" s="113"/>
      <c r="B48" s="154"/>
      <c r="C48" s="113"/>
    </row>
    <row r="49" spans="1:3" ht="21.75" customHeight="1">
      <c r="A49" s="113"/>
      <c r="B49" s="154"/>
      <c r="C49" s="113"/>
    </row>
    <row r="50" spans="1:3" ht="21.75" customHeight="1">
      <c r="A50" s="113"/>
      <c r="B50" s="154"/>
      <c r="C50" s="113"/>
    </row>
    <row r="51" spans="1:3" ht="21.75" customHeight="1">
      <c r="A51" s="113"/>
      <c r="B51" s="154"/>
      <c r="C51" s="113"/>
    </row>
    <row r="52" spans="1:3" ht="21.75" customHeight="1">
      <c r="A52" s="113"/>
      <c r="B52" s="154"/>
      <c r="C52" s="113"/>
    </row>
    <row r="53" spans="1:3" ht="21.75" customHeight="1">
      <c r="A53" s="113"/>
      <c r="B53" s="154"/>
      <c r="C53" s="113"/>
    </row>
    <row r="54" spans="1:3" ht="21.75" customHeight="1">
      <c r="A54" s="113"/>
      <c r="B54" s="154"/>
      <c r="C54" s="113"/>
    </row>
    <row r="55" spans="1:3" ht="21.75" customHeight="1">
      <c r="A55" s="113"/>
      <c r="B55" s="154"/>
      <c r="C55" s="113"/>
    </row>
    <row r="56" spans="1:3" ht="21.75" customHeight="1">
      <c r="A56" s="113"/>
      <c r="B56" s="154"/>
      <c r="C56" s="113"/>
    </row>
    <row r="57" spans="1:3" ht="21.75" customHeight="1">
      <c r="A57" s="113"/>
      <c r="B57" s="154"/>
      <c r="C57" s="113"/>
    </row>
    <row r="58" spans="1:3" ht="21.75" customHeight="1">
      <c r="A58" s="113"/>
      <c r="B58" s="154"/>
      <c r="C58" s="113"/>
    </row>
    <row r="59" spans="1:3" ht="21.75" customHeight="1">
      <c r="A59" s="113"/>
      <c r="B59" s="154"/>
      <c r="C59" s="113"/>
    </row>
    <row r="60" spans="1:3" ht="21.75" customHeight="1">
      <c r="A60" s="113"/>
      <c r="B60" s="154"/>
      <c r="C60" s="113"/>
    </row>
    <row r="61" spans="1:3" ht="21.75" customHeight="1">
      <c r="A61" s="113"/>
      <c r="B61" s="154"/>
      <c r="C61" s="113"/>
    </row>
    <row r="62" spans="1:3" ht="21.75" customHeight="1">
      <c r="A62" s="113"/>
      <c r="B62" s="154"/>
      <c r="C62" s="113"/>
    </row>
    <row r="63" spans="1:3" ht="21.75" customHeight="1">
      <c r="A63" s="113"/>
      <c r="B63" s="154"/>
      <c r="C63" s="113"/>
    </row>
    <row r="64" spans="1:3" ht="21.75" customHeight="1">
      <c r="A64" s="113"/>
      <c r="B64" s="154"/>
      <c r="C64" s="113"/>
    </row>
    <row r="65" spans="1:3" ht="21.75" customHeight="1">
      <c r="A65" s="113"/>
      <c r="B65" s="154"/>
      <c r="C65" s="113"/>
    </row>
    <row r="66" spans="1:3" ht="21.75" customHeight="1">
      <c r="A66" s="113"/>
      <c r="B66" s="154"/>
      <c r="C66" s="113"/>
    </row>
    <row r="67" spans="1:3" ht="21.75" customHeight="1">
      <c r="B67" s="154"/>
    </row>
    <row r="68" spans="1:3" ht="21.75" customHeight="1">
      <c r="B68" s="154"/>
    </row>
    <row r="69" spans="1:3" ht="21.75" customHeight="1">
      <c r="B69" s="154"/>
    </row>
    <row r="70" spans="1:3" ht="21.75" customHeight="1">
      <c r="B70" s="154"/>
    </row>
    <row r="71" spans="1:3" ht="21.75" customHeight="1">
      <c r="B71" s="154"/>
    </row>
    <row r="72" spans="1:3" ht="21.75" customHeight="1">
      <c r="B72" s="154"/>
    </row>
    <row r="73" spans="1:3" ht="21.75" customHeight="1">
      <c r="B73" s="154"/>
    </row>
    <row r="74" spans="1:3" ht="21.75" customHeight="1">
      <c r="B74" s="154"/>
    </row>
    <row r="75" spans="1:3" ht="21.75" customHeight="1">
      <c r="B75" s="154"/>
    </row>
    <row r="76" spans="1:3" ht="21.75" customHeight="1">
      <c r="B76" s="154"/>
    </row>
    <row r="77" spans="1:3" ht="21.75" customHeight="1">
      <c r="B77" s="154"/>
    </row>
    <row r="78" spans="1:3" ht="21.75" customHeight="1">
      <c r="B78" s="154"/>
    </row>
    <row r="79" spans="1:3" ht="21.75" customHeight="1">
      <c r="B79" s="154"/>
    </row>
    <row r="80" spans="1:3" ht="21.75" customHeight="1">
      <c r="B80" s="154"/>
    </row>
    <row r="81" spans="2:2" ht="21.75" customHeight="1">
      <c r="B81" s="154"/>
    </row>
    <row r="82" spans="2:2" ht="21.75" customHeight="1">
      <c r="B82" s="154"/>
    </row>
    <row r="83" spans="2:2" ht="21.75" customHeight="1">
      <c r="B83" s="154"/>
    </row>
    <row r="84" spans="2:2" ht="21.75" customHeight="1">
      <c r="B84" s="154"/>
    </row>
    <row r="85" spans="2:2" ht="21.75" customHeight="1">
      <c r="B85" s="154"/>
    </row>
    <row r="86" spans="2:2" ht="21.75" customHeight="1">
      <c r="B86" s="154"/>
    </row>
    <row r="87" spans="2:2" ht="21.75" customHeight="1">
      <c r="B87" s="154"/>
    </row>
    <row r="88" spans="2:2" ht="21.75" customHeight="1">
      <c r="B88" s="154"/>
    </row>
  </sheetData>
  <mergeCells count="14">
    <mergeCell ref="A8:C8"/>
    <mergeCell ref="A28:C28"/>
    <mergeCell ref="A10:C10"/>
    <mergeCell ref="A11:C11"/>
    <mergeCell ref="B13:C13"/>
    <mergeCell ref="A14:A15"/>
    <mergeCell ref="B14:B15"/>
    <mergeCell ref="C14:C15"/>
    <mergeCell ref="A27:C27"/>
    <mergeCell ref="A4:C4"/>
    <mergeCell ref="A5:C5"/>
    <mergeCell ref="A1:C1"/>
    <mergeCell ref="A2:C2"/>
    <mergeCell ref="A7:C7"/>
  </mergeCells>
  <phoneticPr fontId="17" type="noConversion"/>
  <printOptions horizontalCentered="1"/>
  <pageMargins left="0.7" right="0.7" top="1.25" bottom="0.7" header="0.5" footer="0.25"/>
  <pageSetup paperSize="9" firstPageNumber="35" orientation="portrait" useFirstPageNumber="1" r:id="rId1"/>
  <headerFooter alignWithMargins="0">
    <oddHeader xml:space="preserve">&amp;C&amp;"Arabic Transparent,Bold"&amp;20
______________________________________________________&amp;R&amp;"Times New Roman,Regular"&amp;11
  مملكة البحرين 
  الحساب الختامي الموحد للدولة للسنة المالية المنتهية في 31 ديسمبر 2016&amp;"+,Regular"
</oddHeader>
    <oddFooter>&amp;C&amp;"Arabic Transparent,Bold"&amp;20___________________________________________&amp;"Arabic Transparent,Regular"&amp;14
&amp;"+,Regular"&amp;P</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0"/>
  <sheetViews>
    <sheetView rightToLeft="1" view="pageBreakPreview" zoomScaleNormal="100" zoomScaleSheetLayoutView="100" zoomScalePageLayoutView="110" workbookViewId="0">
      <selection sqref="A1:D1"/>
    </sheetView>
  </sheetViews>
  <sheetFormatPr defaultColWidth="9.140625" defaultRowHeight="13.5"/>
  <cols>
    <col min="1" max="1" width="37.7109375" style="13" customWidth="1"/>
    <col min="2" max="2" width="12" style="10" customWidth="1"/>
    <col min="3" max="3" width="18" style="12" customWidth="1"/>
    <col min="4" max="4" width="15.7109375" style="11" bestFit="1" customWidth="1"/>
    <col min="5" max="5" width="10.5703125" style="10" bestFit="1" customWidth="1"/>
    <col min="6" max="7" width="9.140625" style="10"/>
    <col min="8" max="8" width="12.85546875" style="10" customWidth="1"/>
    <col min="9" max="9" width="9.7109375" style="10" customWidth="1"/>
    <col min="10" max="16384" width="9.140625" style="10"/>
  </cols>
  <sheetData>
    <row r="1" spans="1:9" ht="30.95" customHeight="1">
      <c r="A1" s="699" t="s">
        <v>268</v>
      </c>
      <c r="B1" s="675"/>
      <c r="C1" s="675"/>
      <c r="D1" s="675"/>
    </row>
    <row r="2" spans="1:9" ht="25.15" customHeight="1">
      <c r="A2" s="340" t="s">
        <v>283</v>
      </c>
      <c r="B2" s="340"/>
      <c r="C2" s="270"/>
      <c r="D2" s="600" t="s">
        <v>476</v>
      </c>
    </row>
    <row r="3" spans="1:9" ht="18.75" hidden="1" customHeight="1" thickBot="1">
      <c r="A3" s="212"/>
      <c r="B3" s="212"/>
      <c r="C3" s="345" t="s">
        <v>230</v>
      </c>
      <c r="D3" s="346"/>
    </row>
    <row r="4" spans="1:9" s="16" customFormat="1" ht="26.1" customHeight="1">
      <c r="A4" s="218" t="s">
        <v>200</v>
      </c>
      <c r="B4" s="218" t="s">
        <v>283</v>
      </c>
      <c r="C4" s="601">
        <v>2016</v>
      </c>
      <c r="D4" s="218">
        <v>2015</v>
      </c>
      <c r="E4" s="20"/>
    </row>
    <row r="5" spans="1:9" s="16" customFormat="1" ht="19.350000000000001" customHeight="1">
      <c r="A5" s="349" t="s">
        <v>574</v>
      </c>
      <c r="B5" s="207"/>
      <c r="C5" s="326"/>
      <c r="D5" s="326"/>
      <c r="I5" s="19"/>
    </row>
    <row r="6" spans="1:9" s="16" customFormat="1" ht="19.350000000000001" customHeight="1">
      <c r="A6" s="349" t="s">
        <v>269</v>
      </c>
      <c r="B6" s="209"/>
      <c r="C6" s="357"/>
      <c r="D6" s="357"/>
      <c r="I6" s="19"/>
    </row>
    <row r="7" spans="1:9" s="16" customFormat="1" ht="19.350000000000001" customHeight="1">
      <c r="A7" s="355" t="s">
        <v>270</v>
      </c>
      <c r="B7" s="207"/>
      <c r="C7" s="415">
        <v>1371254693</v>
      </c>
      <c r="D7" s="415">
        <v>1594647700</v>
      </c>
      <c r="I7" s="19"/>
    </row>
    <row r="8" spans="1:9" s="16" customFormat="1" ht="19.350000000000001" customHeight="1">
      <c r="A8" s="355" t="s">
        <v>271</v>
      </c>
      <c r="B8" s="207"/>
      <c r="C8" s="415">
        <v>237048710</v>
      </c>
      <c r="D8" s="415">
        <v>225242429</v>
      </c>
      <c r="I8" s="19"/>
    </row>
    <row r="9" spans="1:9" s="16" customFormat="1" ht="19.350000000000001" customHeight="1">
      <c r="A9" s="355" t="s">
        <v>767</v>
      </c>
      <c r="B9" s="207"/>
      <c r="C9" s="415">
        <v>79893153</v>
      </c>
      <c r="D9" s="415">
        <v>72825570</v>
      </c>
      <c r="I9" s="19"/>
    </row>
    <row r="10" spans="1:9" s="16" customFormat="1" ht="19.350000000000001" customHeight="1">
      <c r="A10" s="355" t="s">
        <v>272</v>
      </c>
      <c r="B10" s="331"/>
      <c r="C10" s="415">
        <v>28356558</v>
      </c>
      <c r="D10" s="415">
        <v>28169590</v>
      </c>
      <c r="I10" s="19"/>
    </row>
    <row r="11" spans="1:9" s="16" customFormat="1" ht="19.350000000000001" customHeight="1">
      <c r="A11" s="355" t="s">
        <v>1673</v>
      </c>
      <c r="B11" s="207"/>
      <c r="C11" s="415">
        <v>60531504</v>
      </c>
      <c r="D11" s="415">
        <v>32728661</v>
      </c>
      <c r="I11" s="19"/>
    </row>
    <row r="12" spans="1:9" s="16" customFormat="1" ht="19.350000000000001" customHeight="1">
      <c r="A12" s="355" t="s">
        <v>605</v>
      </c>
      <c r="B12" s="207"/>
      <c r="C12" s="415">
        <v>112641881</v>
      </c>
      <c r="D12" s="415">
        <v>127506183</v>
      </c>
      <c r="I12" s="19"/>
    </row>
    <row r="13" spans="1:9" s="16" customFormat="1" ht="21.6" customHeight="1">
      <c r="A13" s="208" t="s">
        <v>293</v>
      </c>
      <c r="B13" s="207"/>
      <c r="C13" s="533">
        <f>SUM(C7:C12)</f>
        <v>1889726499</v>
      </c>
      <c r="D13" s="421">
        <f>SUM(D7:D12)</f>
        <v>2081120133</v>
      </c>
      <c r="I13" s="19"/>
    </row>
    <row r="14" spans="1:9" s="14" customFormat="1" ht="19.350000000000001" customHeight="1">
      <c r="A14" s="349" t="s">
        <v>573</v>
      </c>
      <c r="B14" s="213"/>
      <c r="C14" s="532"/>
      <c r="D14" s="415"/>
      <c r="I14" s="18"/>
    </row>
    <row r="15" spans="1:9" s="16" customFormat="1" ht="19.350000000000001" customHeight="1">
      <c r="A15" s="355" t="s">
        <v>273</v>
      </c>
      <c r="B15" s="213"/>
      <c r="C15" s="415">
        <v>-1396162455</v>
      </c>
      <c r="D15" s="415">
        <v>-1405109874</v>
      </c>
      <c r="G15" s="422"/>
    </row>
    <row r="16" spans="1:9" s="16" customFormat="1" ht="19.350000000000001" customHeight="1">
      <c r="A16" s="355" t="s">
        <v>274</v>
      </c>
      <c r="B16" s="207"/>
      <c r="C16" s="415">
        <v>-228630910</v>
      </c>
      <c r="D16" s="415">
        <v>-207446158</v>
      </c>
      <c r="E16" s="17"/>
      <c r="G16" s="422"/>
    </row>
    <row r="17" spans="1:7" s="14" customFormat="1" ht="19.350000000000001" customHeight="1">
      <c r="A17" s="355" t="s">
        <v>1674</v>
      </c>
      <c r="B17" s="207"/>
      <c r="C17" s="415">
        <v>-66187854</v>
      </c>
      <c r="D17" s="415">
        <v>-61021900</v>
      </c>
      <c r="E17" s="15"/>
      <c r="G17" s="418"/>
    </row>
    <row r="18" spans="1:7" s="14" customFormat="1" ht="19.350000000000001" customHeight="1">
      <c r="A18" s="355" t="s">
        <v>275</v>
      </c>
      <c r="B18" s="207"/>
      <c r="C18" s="415">
        <v>-64471161</v>
      </c>
      <c r="D18" s="415">
        <v>-58507370</v>
      </c>
      <c r="E18" s="15"/>
      <c r="G18" s="418"/>
    </row>
    <row r="19" spans="1:7" s="14" customFormat="1" ht="19.350000000000001" customHeight="1">
      <c r="A19" s="355" t="s">
        <v>276</v>
      </c>
      <c r="B19" s="207"/>
      <c r="C19" s="415">
        <v>-579617014</v>
      </c>
      <c r="D19" s="415">
        <v>-597765145</v>
      </c>
      <c r="E19" s="15"/>
      <c r="G19" s="418"/>
    </row>
    <row r="20" spans="1:7" s="14" customFormat="1" ht="19.350000000000001" customHeight="1">
      <c r="A20" s="355" t="s">
        <v>718</v>
      </c>
      <c r="B20" s="207"/>
      <c r="C20" s="415">
        <v>-585120832</v>
      </c>
      <c r="D20" s="415">
        <v>-549126532</v>
      </c>
      <c r="E20" s="15"/>
      <c r="G20" s="418"/>
    </row>
    <row r="21" spans="1:7" s="14" customFormat="1" ht="19.350000000000001" customHeight="1">
      <c r="A21" s="355" t="s">
        <v>571</v>
      </c>
      <c r="B21" s="207"/>
      <c r="C21" s="415">
        <v>-249356725</v>
      </c>
      <c r="D21" s="415">
        <v>-102001080</v>
      </c>
      <c r="E21" s="15"/>
      <c r="G21" s="418"/>
    </row>
    <row r="22" spans="1:7" s="14" customFormat="1" ht="19.350000000000001" customHeight="1">
      <c r="A22" s="355" t="s">
        <v>277</v>
      </c>
      <c r="B22" s="207"/>
      <c r="C22" s="415">
        <v>-72338376</v>
      </c>
      <c r="D22" s="415">
        <v>-62091438</v>
      </c>
      <c r="G22" s="418"/>
    </row>
    <row r="23" spans="1:7" s="14" customFormat="1" ht="20.25" hidden="1" customHeight="1">
      <c r="A23" s="355" t="s">
        <v>278</v>
      </c>
      <c r="B23" s="207"/>
      <c r="C23" s="522">
        <v>0</v>
      </c>
      <c r="D23" s="415">
        <v>0</v>
      </c>
    </row>
    <row r="24" spans="1:7" s="14" customFormat="1" ht="21.6" customHeight="1">
      <c r="A24" s="208" t="s">
        <v>294</v>
      </c>
      <c r="B24" s="207"/>
      <c r="C24" s="533">
        <f>SUM(C15:C23)</f>
        <v>-3241885327</v>
      </c>
      <c r="D24" s="421">
        <f>SUM(D15:D23)</f>
        <v>-3043069497</v>
      </c>
    </row>
    <row r="25" spans="1:7" s="14" customFormat="1" ht="21.6" customHeight="1">
      <c r="A25" s="355" t="s">
        <v>279</v>
      </c>
      <c r="B25" s="209"/>
      <c r="C25" s="533">
        <f>C13+C24</f>
        <v>-1352158828</v>
      </c>
      <c r="D25" s="421">
        <f>D13+D24</f>
        <v>-961949364</v>
      </c>
    </row>
    <row r="26" spans="1:7" s="14" customFormat="1" ht="19.350000000000001" customHeight="1">
      <c r="A26" s="349" t="s">
        <v>572</v>
      </c>
      <c r="B26" s="207"/>
      <c r="C26" s="532"/>
      <c r="D26" s="415"/>
      <c r="G26" s="418"/>
    </row>
    <row r="27" spans="1:7" s="14" customFormat="1" ht="19.350000000000001" customHeight="1">
      <c r="A27" s="355" t="s">
        <v>575</v>
      </c>
      <c r="B27" s="207"/>
      <c r="C27" s="415">
        <v>-401228531</v>
      </c>
      <c r="D27" s="415">
        <v>-364949179</v>
      </c>
      <c r="G27" s="418"/>
    </row>
    <row r="28" spans="1:7" s="14" customFormat="1" ht="19.350000000000001" customHeight="1">
      <c r="A28" s="355" t="s">
        <v>720</v>
      </c>
      <c r="B28" s="207"/>
      <c r="C28" s="415">
        <v>-28126348</v>
      </c>
      <c r="D28" s="415">
        <v>-30220067</v>
      </c>
      <c r="G28" s="418"/>
    </row>
    <row r="29" spans="1:7" s="14" customFormat="1" ht="19.350000000000001" customHeight="1">
      <c r="A29" s="355" t="s">
        <v>280</v>
      </c>
      <c r="B29" s="207"/>
      <c r="C29" s="415">
        <v>50735222</v>
      </c>
      <c r="D29" s="415">
        <v>83417958</v>
      </c>
      <c r="G29" s="418"/>
    </row>
    <row r="30" spans="1:7" s="14" customFormat="1" ht="19.350000000000001" customHeight="1">
      <c r="A30" s="355" t="s">
        <v>721</v>
      </c>
      <c r="B30" s="207"/>
      <c r="C30" s="415">
        <v>601135</v>
      </c>
      <c r="D30" s="415">
        <v>564281</v>
      </c>
      <c r="G30" s="418"/>
    </row>
    <row r="31" spans="1:7" s="14" customFormat="1" ht="19.350000000000001" customHeight="1">
      <c r="A31" s="208" t="s">
        <v>576</v>
      </c>
      <c r="B31" s="207"/>
      <c r="C31" s="533">
        <f>SUM(C27:C30)</f>
        <v>-378018522</v>
      </c>
      <c r="D31" s="421">
        <f>SUM(D27:D30)</f>
        <v>-311187007</v>
      </c>
    </row>
    <row r="32" spans="1:7" s="14" customFormat="1" ht="19.350000000000001" customHeight="1">
      <c r="A32" s="349" t="s">
        <v>577</v>
      </c>
      <c r="B32" s="209"/>
      <c r="C32" s="532"/>
      <c r="D32" s="415"/>
    </row>
    <row r="33" spans="1:4" s="14" customFormat="1" ht="19.350000000000001" customHeight="1">
      <c r="A33" s="355" t="s">
        <v>719</v>
      </c>
      <c r="B33" s="209"/>
      <c r="C33" s="415">
        <v>6860289631</v>
      </c>
      <c r="D33" s="415">
        <v>6138000000</v>
      </c>
    </row>
    <row r="34" spans="1:4" s="14" customFormat="1" ht="19.350000000000001" customHeight="1">
      <c r="A34" s="355" t="s">
        <v>1614</v>
      </c>
      <c r="B34" s="209"/>
      <c r="C34" s="415">
        <v>-5224553860</v>
      </c>
      <c r="D34" s="415">
        <v>-4472629354</v>
      </c>
    </row>
    <row r="35" spans="1:4" s="14" customFormat="1" ht="21.6" customHeight="1">
      <c r="A35" s="208" t="s">
        <v>578</v>
      </c>
      <c r="B35" s="209"/>
      <c r="C35" s="533">
        <f>SUM(C33:C34)</f>
        <v>1635735771</v>
      </c>
      <c r="D35" s="421">
        <f>SUM(D33:D34)</f>
        <v>1665370646</v>
      </c>
    </row>
    <row r="36" spans="1:4" s="14" customFormat="1" ht="21.6" customHeight="1" thickBot="1">
      <c r="A36" s="355" t="s">
        <v>769</v>
      </c>
      <c r="B36" s="207"/>
      <c r="C36" s="420">
        <f>C25+C31+C35</f>
        <v>-94441579</v>
      </c>
      <c r="D36" s="420">
        <f>D25+D31+D35</f>
        <v>392234275</v>
      </c>
    </row>
    <row r="37" spans="1:4" ht="14.25" thickTop="1">
      <c r="A37" s="21"/>
      <c r="B37" s="12"/>
      <c r="D37" s="27"/>
    </row>
    <row r="38" spans="1:4">
      <c r="A38" s="21"/>
      <c r="B38" s="12"/>
      <c r="D38" s="27"/>
    </row>
    <row r="39" spans="1:4">
      <c r="A39" s="21"/>
      <c r="B39" s="12"/>
      <c r="D39" s="27"/>
    </row>
    <row r="40" spans="1:4">
      <c r="A40" s="21"/>
      <c r="B40" s="12"/>
      <c r="D40" s="27"/>
    </row>
  </sheetData>
  <mergeCells count="1">
    <mergeCell ref="A1:D1"/>
  </mergeCells>
  <printOptions horizontalCentered="1"/>
  <pageMargins left="0.7" right="0.7" top="1.25" bottom="0.7" header="0.5" footer="0.25"/>
  <pageSetup paperSize="9" firstPageNumber="36"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2016</oddHeader>
    <oddFooter>&amp;C&amp;"Arabic Transparent,Bold"&amp;20___________________________________________&amp;"Arabic Transparent,Regular"&amp;14
&amp;"Times New Roman,Regular"&amp;P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52"/>
  <sheetViews>
    <sheetView rightToLeft="1" view="pageBreakPreview" zoomScaleNormal="100" zoomScaleSheetLayoutView="100" workbookViewId="0">
      <selection activeCell="G13" sqref="G13"/>
    </sheetView>
  </sheetViews>
  <sheetFormatPr defaultColWidth="9.140625" defaultRowHeight="12.75"/>
  <cols>
    <col min="1" max="1" width="8.7109375" style="199" customWidth="1"/>
    <col min="2" max="2" width="30.42578125" style="198" customWidth="1"/>
    <col min="3" max="3" width="10.85546875" style="198" customWidth="1"/>
    <col min="4" max="4" width="19.28515625" style="348" customWidth="1"/>
    <col min="5" max="5" width="16.5703125" style="198" bestFit="1" customWidth="1"/>
    <col min="6" max="7" width="9.140625" style="198"/>
    <col min="8" max="8" width="10.28515625" style="198" bestFit="1" customWidth="1"/>
    <col min="9" max="16384" width="9.140625" style="198"/>
  </cols>
  <sheetData>
    <row r="1" spans="1:5" s="339" customFormat="1" ht="30.95" customHeight="1">
      <c r="A1" s="675" t="s">
        <v>281</v>
      </c>
      <c r="B1" s="675"/>
      <c r="C1" s="675"/>
      <c r="D1" s="675"/>
      <c r="E1" s="675"/>
    </row>
    <row r="2" spans="1:5" ht="25.15" customHeight="1">
      <c r="A2" s="217"/>
      <c r="B2" s="221"/>
      <c r="C2" s="221"/>
      <c r="D2" s="338"/>
      <c r="E2" s="602" t="s">
        <v>475</v>
      </c>
    </row>
    <row r="3" spans="1:5" ht="36" customHeight="1">
      <c r="A3" s="347" t="s">
        <v>0</v>
      </c>
      <c r="B3" s="347" t="s">
        <v>219</v>
      </c>
      <c r="C3" s="347"/>
      <c r="D3" s="633" t="s">
        <v>1689</v>
      </c>
      <c r="E3" s="337" t="s">
        <v>1690</v>
      </c>
    </row>
    <row r="4" spans="1:5" s="288" customFormat="1" ht="25.15" customHeight="1">
      <c r="A4" s="327">
        <v>1</v>
      </c>
      <c r="B4" s="361" t="s">
        <v>3</v>
      </c>
      <c r="C4" s="361"/>
      <c r="D4" s="324">
        <v>6098248</v>
      </c>
      <c r="E4" s="324">
        <v>2422896</v>
      </c>
    </row>
    <row r="5" spans="1:5" s="288" customFormat="1" ht="25.15" customHeight="1">
      <c r="A5" s="327">
        <v>2</v>
      </c>
      <c r="B5" s="361" t="s">
        <v>4</v>
      </c>
      <c r="C5" s="361"/>
      <c r="D5" s="324">
        <v>12311680</v>
      </c>
      <c r="E5" s="324">
        <v>14852823</v>
      </c>
    </row>
    <row r="6" spans="1:5" s="288" customFormat="1" ht="25.15" customHeight="1">
      <c r="A6" s="327">
        <v>3</v>
      </c>
      <c r="B6" s="361" t="s">
        <v>1622</v>
      </c>
      <c r="C6" s="361"/>
      <c r="D6" s="324">
        <v>679142</v>
      </c>
      <c r="E6" s="324">
        <v>508447</v>
      </c>
    </row>
    <row r="7" spans="1:5" s="288" customFormat="1" ht="25.15" customHeight="1">
      <c r="A7" s="327">
        <v>4</v>
      </c>
      <c r="B7" s="361" t="s">
        <v>5</v>
      </c>
      <c r="C7" s="361"/>
      <c r="D7" s="324">
        <v>585789</v>
      </c>
      <c r="E7" s="324">
        <v>534579</v>
      </c>
    </row>
    <row r="8" spans="1:5" s="288" customFormat="1" ht="25.15" customHeight="1">
      <c r="A8" s="327">
        <v>5</v>
      </c>
      <c r="B8" s="361" t="s">
        <v>6</v>
      </c>
      <c r="C8" s="361"/>
      <c r="D8" s="324">
        <v>798538</v>
      </c>
      <c r="E8" s="324">
        <v>657903</v>
      </c>
    </row>
    <row r="9" spans="1:5" s="288" customFormat="1" ht="25.15" customHeight="1">
      <c r="A9" s="327">
        <v>6</v>
      </c>
      <c r="B9" s="361" t="s">
        <v>25</v>
      </c>
      <c r="C9" s="361"/>
      <c r="D9" s="324">
        <v>6711377</v>
      </c>
      <c r="E9" s="324">
        <v>17127489</v>
      </c>
    </row>
    <row r="10" spans="1:5" s="288" customFormat="1" ht="25.15" customHeight="1">
      <c r="A10" s="327">
        <v>7</v>
      </c>
      <c r="B10" s="700" t="s">
        <v>302</v>
      </c>
      <c r="C10" s="700"/>
      <c r="D10" s="324">
        <v>21051864</v>
      </c>
      <c r="E10" s="324">
        <v>745890</v>
      </c>
    </row>
    <row r="11" spans="1:5" s="288" customFormat="1" ht="25.15" customHeight="1">
      <c r="A11" s="327">
        <v>8</v>
      </c>
      <c r="B11" s="361" t="s">
        <v>7</v>
      </c>
      <c r="C11" s="361"/>
      <c r="D11" s="324">
        <v>67759843</v>
      </c>
      <c r="E11" s="324">
        <v>71884962</v>
      </c>
    </row>
    <row r="12" spans="1:5" s="288" customFormat="1" ht="25.15" customHeight="1">
      <c r="A12" s="325" t="s">
        <v>474</v>
      </c>
      <c r="B12" s="356" t="s">
        <v>722</v>
      </c>
      <c r="C12" s="356"/>
      <c r="D12" s="536">
        <v>8795971</v>
      </c>
      <c r="E12" s="416">
        <f>92268137+1095+276-14123-25652</f>
        <v>92229733</v>
      </c>
    </row>
    <row r="13" spans="1:5" s="288" customFormat="1" ht="30" customHeight="1" thickBot="1">
      <c r="A13" s="352"/>
      <c r="B13" s="351" t="s">
        <v>2</v>
      </c>
      <c r="C13" s="222"/>
      <c r="D13" s="138">
        <f>SUM(D4:D12)</f>
        <v>124792452</v>
      </c>
      <c r="E13" s="332">
        <f>SUM(E4:E12)</f>
        <v>200964722</v>
      </c>
    </row>
    <row r="14" spans="1:5" ht="35.25" customHeight="1" thickTop="1">
      <c r="A14" s="333"/>
      <c r="B14" s="336"/>
      <c r="C14" s="336"/>
      <c r="D14" s="335"/>
      <c r="E14" s="334"/>
    </row>
    <row r="15" spans="1:5" s="126" customFormat="1" ht="25.5" customHeight="1">
      <c r="A15" s="701" t="s">
        <v>222</v>
      </c>
      <c r="B15" s="701"/>
      <c r="C15" s="360"/>
      <c r="D15" s="366"/>
      <c r="E15" s="127"/>
    </row>
    <row r="16" spans="1:5" s="126" customFormat="1" ht="54.75" customHeight="1">
      <c r="A16" s="702" t="s">
        <v>223</v>
      </c>
      <c r="B16" s="702"/>
      <c r="C16" s="702"/>
      <c r="D16" s="702"/>
      <c r="E16" s="702"/>
    </row>
    <row r="17" spans="1:5" ht="21.75" customHeight="1">
      <c r="A17" s="365"/>
      <c r="B17" s="365"/>
      <c r="C17" s="365"/>
      <c r="D17" s="365"/>
      <c r="E17" s="365"/>
    </row>
    <row r="18" spans="1:5" ht="21.75" customHeight="1">
      <c r="A18" s="365"/>
      <c r="B18" s="365"/>
      <c r="C18" s="365"/>
      <c r="D18" s="365"/>
      <c r="E18" s="365"/>
    </row>
    <row r="19" spans="1:5" ht="6" customHeight="1">
      <c r="A19" s="365"/>
      <c r="B19" s="365"/>
      <c r="C19" s="365"/>
      <c r="D19" s="365"/>
      <c r="E19" s="365"/>
    </row>
    <row r="20" spans="1:5" ht="3.75" customHeight="1">
      <c r="A20" s="365"/>
      <c r="B20" s="365"/>
      <c r="C20" s="365"/>
      <c r="D20" s="365"/>
      <c r="E20" s="365"/>
    </row>
    <row r="21" spans="1:5">
      <c r="A21" s="217"/>
      <c r="B21" s="221"/>
      <c r="C21" s="221"/>
      <c r="D21" s="362"/>
      <c r="E21" s="221"/>
    </row>
    <row r="22" spans="1:5">
      <c r="A22" s="217"/>
      <c r="B22" s="221"/>
      <c r="C22" s="221"/>
      <c r="D22" s="362"/>
      <c r="E22" s="221"/>
    </row>
    <row r="23" spans="1:5">
      <c r="A23" s="217"/>
      <c r="B23" s="221"/>
      <c r="C23" s="221"/>
      <c r="D23" s="362"/>
      <c r="E23" s="221"/>
    </row>
    <row r="24" spans="1:5">
      <c r="A24" s="217"/>
      <c r="B24" s="221"/>
      <c r="C24" s="221"/>
      <c r="D24" s="362"/>
      <c r="E24" s="221"/>
    </row>
    <row r="25" spans="1:5">
      <c r="A25" s="217"/>
      <c r="B25" s="221"/>
      <c r="C25" s="221"/>
      <c r="D25" s="362"/>
      <c r="E25" s="221"/>
    </row>
    <row r="26" spans="1:5">
      <c r="A26" s="217"/>
      <c r="B26" s="221"/>
      <c r="C26" s="221"/>
      <c r="D26" s="362"/>
      <c r="E26" s="221"/>
    </row>
    <row r="27" spans="1:5">
      <c r="A27" s="217"/>
      <c r="B27" s="221"/>
      <c r="C27" s="221"/>
      <c r="D27" s="362"/>
      <c r="E27" s="221"/>
    </row>
    <row r="28" spans="1:5">
      <c r="A28" s="217"/>
      <c r="B28" s="221"/>
      <c r="C28" s="221"/>
      <c r="D28" s="362"/>
      <c r="E28" s="221"/>
    </row>
    <row r="29" spans="1:5">
      <c r="A29" s="217"/>
      <c r="B29" s="221"/>
      <c r="C29" s="221"/>
      <c r="D29" s="362"/>
      <c r="E29" s="221"/>
    </row>
    <row r="30" spans="1:5">
      <c r="A30" s="217"/>
      <c r="B30" s="221"/>
      <c r="C30" s="221"/>
      <c r="D30" s="362"/>
      <c r="E30" s="221"/>
    </row>
    <row r="31" spans="1:5">
      <c r="A31" s="217"/>
      <c r="B31" s="221"/>
      <c r="C31" s="221"/>
      <c r="D31" s="362"/>
      <c r="E31" s="221"/>
    </row>
    <row r="32" spans="1:5">
      <c r="A32" s="217"/>
      <c r="B32" s="221"/>
      <c r="C32" s="221"/>
      <c r="D32" s="362"/>
      <c r="E32" s="221"/>
    </row>
    <row r="33" spans="1:5">
      <c r="A33" s="217"/>
      <c r="B33" s="221"/>
      <c r="C33" s="221"/>
      <c r="D33" s="362"/>
      <c r="E33" s="221"/>
    </row>
    <row r="34" spans="1:5">
      <c r="A34" s="217"/>
      <c r="B34" s="221"/>
      <c r="C34" s="221"/>
      <c r="D34" s="362"/>
      <c r="E34" s="221"/>
    </row>
    <row r="35" spans="1:5">
      <c r="A35" s="217"/>
      <c r="B35" s="221"/>
      <c r="C35" s="221"/>
      <c r="D35" s="362"/>
      <c r="E35" s="221"/>
    </row>
    <row r="36" spans="1:5">
      <c r="A36" s="217"/>
      <c r="B36" s="221"/>
      <c r="C36" s="221"/>
      <c r="D36" s="362"/>
      <c r="E36" s="221"/>
    </row>
    <row r="37" spans="1:5">
      <c r="A37" s="217"/>
      <c r="B37" s="221"/>
      <c r="C37" s="221"/>
      <c r="D37" s="362"/>
      <c r="E37" s="221"/>
    </row>
    <row r="38" spans="1:5">
      <c r="A38" s="217"/>
      <c r="B38" s="221"/>
      <c r="C38" s="221"/>
      <c r="D38" s="362"/>
      <c r="E38" s="221"/>
    </row>
    <row r="39" spans="1:5">
      <c r="A39" s="217"/>
      <c r="B39" s="221"/>
      <c r="C39" s="221"/>
      <c r="D39" s="362"/>
      <c r="E39" s="221"/>
    </row>
    <row r="40" spans="1:5">
      <c r="A40" s="217"/>
      <c r="B40" s="221"/>
      <c r="C40" s="221"/>
      <c r="D40" s="362"/>
      <c r="E40" s="221"/>
    </row>
    <row r="41" spans="1:5">
      <c r="A41" s="217"/>
      <c r="B41" s="221"/>
      <c r="C41" s="221"/>
      <c r="D41" s="362"/>
      <c r="E41" s="221"/>
    </row>
    <row r="42" spans="1:5">
      <c r="A42" s="217"/>
      <c r="B42" s="221"/>
      <c r="C42" s="221"/>
      <c r="D42" s="362"/>
      <c r="E42" s="221"/>
    </row>
    <row r="43" spans="1:5">
      <c r="A43" s="217"/>
      <c r="B43" s="221"/>
      <c r="C43" s="221"/>
      <c r="D43" s="362"/>
      <c r="E43" s="221"/>
    </row>
    <row r="44" spans="1:5">
      <c r="A44" s="217"/>
      <c r="B44" s="221"/>
      <c r="C44" s="221"/>
      <c r="D44" s="362"/>
      <c r="E44" s="221"/>
    </row>
    <row r="45" spans="1:5">
      <c r="A45" s="217"/>
      <c r="B45" s="221"/>
      <c r="C45" s="221"/>
      <c r="D45" s="362"/>
      <c r="E45" s="221"/>
    </row>
    <row r="46" spans="1:5">
      <c r="A46" s="217"/>
      <c r="B46" s="221"/>
      <c r="C46" s="221"/>
      <c r="D46" s="362"/>
      <c r="E46" s="221"/>
    </row>
    <row r="47" spans="1:5">
      <c r="A47" s="217"/>
      <c r="B47" s="221"/>
      <c r="C47" s="221"/>
      <c r="D47" s="362"/>
      <c r="E47" s="221"/>
    </row>
    <row r="48" spans="1:5">
      <c r="A48" s="217"/>
      <c r="B48" s="221"/>
      <c r="C48" s="221"/>
      <c r="D48" s="362"/>
      <c r="E48" s="221"/>
    </row>
    <row r="49" spans="1:5">
      <c r="A49" s="217"/>
      <c r="B49" s="221"/>
      <c r="C49" s="221"/>
      <c r="D49" s="362"/>
      <c r="E49" s="221"/>
    </row>
    <row r="50" spans="1:5">
      <c r="A50" s="217"/>
      <c r="B50" s="221"/>
      <c r="C50" s="221"/>
      <c r="D50" s="362"/>
      <c r="E50" s="221"/>
    </row>
    <row r="51" spans="1:5">
      <c r="A51" s="217"/>
      <c r="B51" s="221"/>
      <c r="C51" s="221"/>
      <c r="D51" s="362"/>
      <c r="E51" s="221"/>
    </row>
    <row r="52" spans="1:5">
      <c r="A52" s="217"/>
      <c r="B52" s="221"/>
      <c r="C52" s="221"/>
      <c r="D52" s="362"/>
      <c r="E52" s="221"/>
    </row>
    <row r="53" spans="1:5">
      <c r="A53" s="217"/>
      <c r="B53" s="221"/>
      <c r="C53" s="221"/>
      <c r="D53" s="362"/>
      <c r="E53" s="221"/>
    </row>
    <row r="54" spans="1:5">
      <c r="A54" s="217"/>
      <c r="B54" s="221"/>
      <c r="C54" s="221"/>
      <c r="D54" s="362"/>
      <c r="E54" s="221"/>
    </row>
    <row r="55" spans="1:5">
      <c r="A55" s="217"/>
      <c r="B55" s="221"/>
      <c r="C55" s="221"/>
      <c r="D55" s="362"/>
      <c r="E55" s="221"/>
    </row>
    <row r="56" spans="1:5">
      <c r="A56" s="217"/>
      <c r="B56" s="221"/>
      <c r="C56" s="221"/>
      <c r="D56" s="362"/>
      <c r="E56" s="221"/>
    </row>
    <row r="57" spans="1:5">
      <c r="A57" s="217"/>
      <c r="B57" s="221"/>
      <c r="C57" s="221"/>
      <c r="D57" s="362"/>
      <c r="E57" s="221"/>
    </row>
    <row r="58" spans="1:5">
      <c r="A58" s="217"/>
      <c r="B58" s="221"/>
      <c r="C58" s="221"/>
      <c r="D58" s="362"/>
      <c r="E58" s="221"/>
    </row>
    <row r="59" spans="1:5">
      <c r="A59" s="217"/>
      <c r="B59" s="221"/>
      <c r="C59" s="221"/>
      <c r="D59" s="362"/>
      <c r="E59" s="221"/>
    </row>
    <row r="60" spans="1:5">
      <c r="A60" s="217"/>
      <c r="B60" s="221"/>
      <c r="C60" s="221"/>
      <c r="D60" s="362"/>
      <c r="E60" s="221"/>
    </row>
    <row r="61" spans="1:5">
      <c r="A61" s="217"/>
      <c r="B61" s="221"/>
      <c r="C61" s="221"/>
      <c r="D61" s="362"/>
      <c r="E61" s="221"/>
    </row>
    <row r="62" spans="1:5">
      <c r="A62" s="217"/>
      <c r="B62" s="221"/>
      <c r="C62" s="221"/>
      <c r="D62" s="362"/>
      <c r="E62" s="221"/>
    </row>
    <row r="63" spans="1:5">
      <c r="A63" s="217"/>
      <c r="B63" s="221"/>
      <c r="C63" s="221"/>
      <c r="D63" s="362"/>
      <c r="E63" s="221"/>
    </row>
    <row r="64" spans="1:5">
      <c r="A64" s="217"/>
      <c r="B64" s="221"/>
      <c r="C64" s="221"/>
      <c r="D64" s="362"/>
      <c r="E64" s="221"/>
    </row>
    <row r="65" spans="1:5">
      <c r="A65" s="217"/>
      <c r="B65" s="221"/>
      <c r="C65" s="221"/>
      <c r="D65" s="362"/>
      <c r="E65" s="221"/>
    </row>
    <row r="66" spans="1:5">
      <c r="A66" s="217"/>
      <c r="B66" s="221"/>
      <c r="C66" s="221"/>
      <c r="D66" s="362"/>
      <c r="E66" s="221"/>
    </row>
    <row r="67" spans="1:5">
      <c r="A67" s="217"/>
      <c r="B67" s="221"/>
      <c r="C67" s="221"/>
      <c r="D67" s="362"/>
      <c r="E67" s="221"/>
    </row>
    <row r="68" spans="1:5">
      <c r="A68" s="217"/>
      <c r="B68" s="221"/>
      <c r="C68" s="221"/>
      <c r="D68" s="362"/>
      <c r="E68" s="221"/>
    </row>
    <row r="69" spans="1:5">
      <c r="A69" s="217"/>
      <c r="B69" s="221"/>
      <c r="C69" s="221"/>
      <c r="D69" s="362"/>
      <c r="E69" s="221"/>
    </row>
    <row r="70" spans="1:5">
      <c r="A70" s="217"/>
      <c r="B70" s="221"/>
      <c r="C70" s="221"/>
      <c r="D70" s="362"/>
      <c r="E70" s="221"/>
    </row>
    <row r="71" spans="1:5">
      <c r="A71" s="217"/>
      <c r="B71" s="221"/>
      <c r="C71" s="221"/>
      <c r="D71" s="362"/>
      <c r="E71" s="221"/>
    </row>
    <row r="72" spans="1:5">
      <c r="A72" s="217"/>
      <c r="B72" s="221"/>
      <c r="C72" s="221"/>
      <c r="D72" s="362"/>
      <c r="E72" s="221"/>
    </row>
    <row r="73" spans="1:5">
      <c r="A73" s="217"/>
      <c r="B73" s="221"/>
      <c r="C73" s="221"/>
      <c r="D73" s="362"/>
      <c r="E73" s="221"/>
    </row>
    <row r="74" spans="1:5">
      <c r="A74" s="217"/>
      <c r="B74" s="221"/>
      <c r="C74" s="221"/>
      <c r="D74" s="362"/>
      <c r="E74" s="221"/>
    </row>
    <row r="75" spans="1:5">
      <c r="A75" s="217"/>
      <c r="B75" s="221"/>
      <c r="C75" s="221"/>
      <c r="D75" s="362"/>
      <c r="E75" s="221"/>
    </row>
    <row r="76" spans="1:5">
      <c r="A76" s="217"/>
      <c r="B76" s="221"/>
      <c r="C76" s="221"/>
      <c r="D76" s="362"/>
      <c r="E76" s="221"/>
    </row>
    <row r="77" spans="1:5">
      <c r="A77" s="217"/>
      <c r="B77" s="221"/>
      <c r="C77" s="221"/>
      <c r="D77" s="362"/>
      <c r="E77" s="221"/>
    </row>
    <row r="78" spans="1:5">
      <c r="A78" s="217"/>
      <c r="B78" s="221"/>
      <c r="C78" s="221"/>
      <c r="D78" s="362"/>
      <c r="E78" s="221"/>
    </row>
    <row r="79" spans="1:5">
      <c r="A79" s="217"/>
      <c r="B79" s="221"/>
      <c r="C79" s="221"/>
      <c r="D79" s="362"/>
      <c r="E79" s="221"/>
    </row>
    <row r="80" spans="1:5">
      <c r="A80" s="217"/>
      <c r="B80" s="221"/>
      <c r="C80" s="221"/>
      <c r="D80" s="362"/>
      <c r="E80" s="221"/>
    </row>
    <row r="81" spans="1:5">
      <c r="A81" s="217"/>
      <c r="B81" s="221"/>
      <c r="C81" s="221"/>
      <c r="D81" s="362"/>
      <c r="E81" s="221"/>
    </row>
    <row r="82" spans="1:5">
      <c r="A82" s="217"/>
      <c r="B82" s="221"/>
      <c r="C82" s="221"/>
      <c r="D82" s="362"/>
      <c r="E82" s="221"/>
    </row>
    <row r="83" spans="1:5">
      <c r="A83" s="217"/>
      <c r="B83" s="221"/>
      <c r="C83" s="221"/>
      <c r="D83" s="362"/>
      <c r="E83" s="221"/>
    </row>
    <row r="84" spans="1:5">
      <c r="A84" s="217"/>
      <c r="B84" s="221"/>
      <c r="C84" s="221"/>
      <c r="D84" s="362"/>
      <c r="E84" s="221"/>
    </row>
    <row r="85" spans="1:5">
      <c r="A85" s="217"/>
      <c r="B85" s="221"/>
      <c r="C85" s="221"/>
      <c r="D85" s="362"/>
      <c r="E85" s="221"/>
    </row>
    <row r="86" spans="1:5">
      <c r="A86" s="217"/>
      <c r="B86" s="221"/>
      <c r="C86" s="221"/>
      <c r="D86" s="362"/>
      <c r="E86" s="221"/>
    </row>
    <row r="87" spans="1:5">
      <c r="A87" s="217"/>
      <c r="B87" s="221"/>
      <c r="C87" s="221"/>
      <c r="D87" s="362"/>
      <c r="E87" s="221"/>
    </row>
    <row r="88" spans="1:5">
      <c r="A88" s="217"/>
      <c r="B88" s="221"/>
      <c r="C88" s="221"/>
      <c r="D88" s="362"/>
      <c r="E88" s="221"/>
    </row>
    <row r="89" spans="1:5">
      <c r="A89" s="217"/>
      <c r="B89" s="221"/>
      <c r="C89" s="221"/>
      <c r="D89" s="362"/>
      <c r="E89" s="221"/>
    </row>
    <row r="90" spans="1:5">
      <c r="A90" s="217"/>
      <c r="B90" s="221"/>
      <c r="C90" s="221"/>
      <c r="D90" s="362"/>
      <c r="E90" s="221"/>
    </row>
    <row r="91" spans="1:5">
      <c r="A91" s="217"/>
      <c r="B91" s="221"/>
      <c r="C91" s="221"/>
      <c r="D91" s="362"/>
      <c r="E91" s="221"/>
    </row>
    <row r="92" spans="1:5">
      <c r="A92" s="217"/>
      <c r="B92" s="221"/>
      <c r="C92" s="221"/>
      <c r="D92" s="362"/>
      <c r="E92" s="221"/>
    </row>
    <row r="93" spans="1:5">
      <c r="A93" s="217"/>
      <c r="B93" s="221"/>
      <c r="C93" s="221"/>
      <c r="D93" s="362"/>
      <c r="E93" s="221"/>
    </row>
    <row r="94" spans="1:5">
      <c r="A94" s="217"/>
      <c r="B94" s="221"/>
      <c r="C94" s="221"/>
      <c r="D94" s="362"/>
      <c r="E94" s="221"/>
    </row>
    <row r="95" spans="1:5">
      <c r="A95" s="217"/>
      <c r="B95" s="221"/>
      <c r="C95" s="221"/>
      <c r="D95" s="362"/>
      <c r="E95" s="221"/>
    </row>
    <row r="96" spans="1:5">
      <c r="A96" s="217"/>
      <c r="B96" s="221"/>
      <c r="C96" s="221"/>
      <c r="D96" s="362"/>
      <c r="E96" s="221"/>
    </row>
    <row r="97" spans="1:5">
      <c r="A97" s="217"/>
      <c r="B97" s="221"/>
      <c r="C97" s="221"/>
      <c r="D97" s="362"/>
      <c r="E97" s="221"/>
    </row>
    <row r="98" spans="1:5">
      <c r="A98" s="217"/>
      <c r="B98" s="221"/>
      <c r="C98" s="221"/>
      <c r="D98" s="362"/>
      <c r="E98" s="221"/>
    </row>
    <row r="99" spans="1:5">
      <c r="A99" s="217"/>
      <c r="B99" s="221"/>
      <c r="C99" s="221"/>
      <c r="D99" s="362"/>
      <c r="E99" s="221"/>
    </row>
    <row r="100" spans="1:5">
      <c r="A100" s="217"/>
      <c r="B100" s="221"/>
      <c r="C100" s="221"/>
      <c r="D100" s="362"/>
      <c r="E100" s="221"/>
    </row>
    <row r="101" spans="1:5">
      <c r="A101" s="217"/>
      <c r="B101" s="221"/>
      <c r="C101" s="221"/>
      <c r="D101" s="362"/>
      <c r="E101" s="221"/>
    </row>
    <row r="102" spans="1:5">
      <c r="A102" s="217"/>
      <c r="B102" s="221"/>
      <c r="C102" s="221"/>
      <c r="D102" s="362"/>
      <c r="E102" s="221"/>
    </row>
    <row r="103" spans="1:5">
      <c r="A103" s="217"/>
      <c r="B103" s="221"/>
      <c r="C103" s="221"/>
      <c r="D103" s="362"/>
      <c r="E103" s="221"/>
    </row>
    <row r="104" spans="1:5">
      <c r="A104" s="217"/>
      <c r="B104" s="221"/>
      <c r="C104" s="221"/>
      <c r="D104" s="362"/>
      <c r="E104" s="221"/>
    </row>
    <row r="105" spans="1:5">
      <c r="A105" s="217"/>
      <c r="B105" s="221"/>
      <c r="C105" s="221"/>
      <c r="D105" s="362"/>
      <c r="E105" s="221"/>
    </row>
    <row r="106" spans="1:5">
      <c r="A106" s="217"/>
      <c r="B106" s="221"/>
      <c r="C106" s="221"/>
      <c r="D106" s="362"/>
      <c r="E106" s="221"/>
    </row>
    <row r="107" spans="1:5">
      <c r="A107" s="217"/>
      <c r="B107" s="221"/>
      <c r="C107" s="221"/>
      <c r="D107" s="362"/>
      <c r="E107" s="221"/>
    </row>
    <row r="108" spans="1:5">
      <c r="A108" s="217"/>
      <c r="B108" s="221"/>
      <c r="C108" s="221"/>
      <c r="D108" s="362"/>
      <c r="E108" s="221"/>
    </row>
    <row r="109" spans="1:5">
      <c r="A109" s="217"/>
      <c r="B109" s="221"/>
      <c r="C109" s="221"/>
      <c r="D109" s="362"/>
      <c r="E109" s="221"/>
    </row>
    <row r="110" spans="1:5">
      <c r="A110" s="217"/>
      <c r="B110" s="221"/>
      <c r="C110" s="221"/>
      <c r="D110" s="362"/>
      <c r="E110" s="221"/>
    </row>
    <row r="111" spans="1:5">
      <c r="A111" s="217"/>
      <c r="B111" s="221"/>
      <c r="C111" s="221"/>
      <c r="D111" s="362"/>
      <c r="E111" s="221"/>
    </row>
    <row r="112" spans="1:5">
      <c r="A112" s="217"/>
      <c r="B112" s="221"/>
      <c r="C112" s="221"/>
      <c r="D112" s="362"/>
      <c r="E112" s="221"/>
    </row>
    <row r="113" spans="1:5">
      <c r="A113" s="217"/>
      <c r="B113" s="221"/>
      <c r="C113" s="221"/>
      <c r="D113" s="362"/>
      <c r="E113" s="221"/>
    </row>
    <row r="114" spans="1:5">
      <c r="A114" s="217"/>
      <c r="B114" s="221"/>
      <c r="C114" s="221"/>
      <c r="D114" s="362"/>
      <c r="E114" s="221"/>
    </row>
    <row r="115" spans="1:5">
      <c r="A115" s="217"/>
      <c r="B115" s="221"/>
      <c r="C115" s="221"/>
      <c r="D115" s="362"/>
      <c r="E115" s="221"/>
    </row>
    <row r="116" spans="1:5">
      <c r="A116" s="217"/>
      <c r="B116" s="221"/>
      <c r="C116" s="221"/>
      <c r="D116" s="362"/>
      <c r="E116" s="221"/>
    </row>
    <row r="117" spans="1:5">
      <c r="A117" s="217"/>
      <c r="B117" s="221"/>
      <c r="C117" s="221"/>
      <c r="D117" s="362"/>
      <c r="E117" s="221"/>
    </row>
    <row r="118" spans="1:5">
      <c r="A118" s="217"/>
      <c r="B118" s="221"/>
      <c r="C118" s="221"/>
      <c r="D118" s="362"/>
      <c r="E118" s="221"/>
    </row>
    <row r="119" spans="1:5">
      <c r="A119" s="217"/>
      <c r="B119" s="221"/>
      <c r="C119" s="221"/>
      <c r="D119" s="362"/>
      <c r="E119" s="221"/>
    </row>
    <row r="120" spans="1:5">
      <c r="A120" s="217"/>
      <c r="B120" s="221"/>
      <c r="C120" s="221"/>
      <c r="D120" s="362"/>
      <c r="E120" s="221"/>
    </row>
    <row r="121" spans="1:5">
      <c r="A121" s="217"/>
      <c r="B121" s="221"/>
      <c r="C121" s="221"/>
      <c r="D121" s="362"/>
      <c r="E121" s="221"/>
    </row>
    <row r="122" spans="1:5">
      <c r="A122" s="217"/>
      <c r="B122" s="221"/>
      <c r="C122" s="221"/>
      <c r="D122" s="362"/>
      <c r="E122" s="221"/>
    </row>
    <row r="123" spans="1:5">
      <c r="A123" s="217"/>
      <c r="B123" s="221"/>
      <c r="C123" s="221"/>
      <c r="D123" s="362"/>
      <c r="E123" s="221"/>
    </row>
    <row r="124" spans="1:5">
      <c r="A124" s="217"/>
      <c r="B124" s="221"/>
      <c r="C124" s="221"/>
      <c r="D124" s="362"/>
      <c r="E124" s="221"/>
    </row>
    <row r="125" spans="1:5">
      <c r="A125" s="217"/>
      <c r="B125" s="221"/>
      <c r="C125" s="221"/>
      <c r="D125" s="362"/>
      <c r="E125" s="221"/>
    </row>
    <row r="126" spans="1:5">
      <c r="A126" s="217"/>
      <c r="B126" s="221"/>
      <c r="C126" s="221"/>
      <c r="D126" s="362"/>
      <c r="E126" s="221"/>
    </row>
    <row r="127" spans="1:5">
      <c r="A127" s="217"/>
      <c r="B127" s="221"/>
      <c r="C127" s="221"/>
      <c r="D127" s="362"/>
      <c r="E127" s="221"/>
    </row>
    <row r="128" spans="1:5">
      <c r="A128" s="217"/>
      <c r="B128" s="221"/>
      <c r="C128" s="221"/>
      <c r="D128" s="362"/>
      <c r="E128" s="221"/>
    </row>
    <row r="129" spans="1:5">
      <c r="A129" s="217"/>
      <c r="B129" s="221"/>
      <c r="C129" s="221"/>
      <c r="D129" s="362"/>
      <c r="E129" s="221"/>
    </row>
    <row r="130" spans="1:5">
      <c r="A130" s="217"/>
      <c r="B130" s="221"/>
      <c r="C130" s="221"/>
      <c r="D130" s="362"/>
      <c r="E130" s="221"/>
    </row>
    <row r="131" spans="1:5">
      <c r="A131" s="217"/>
      <c r="B131" s="221"/>
      <c r="C131" s="221"/>
      <c r="D131" s="362"/>
      <c r="E131" s="221"/>
    </row>
    <row r="132" spans="1:5">
      <c r="A132" s="217"/>
      <c r="B132" s="221"/>
      <c r="C132" s="221"/>
      <c r="D132" s="362"/>
      <c r="E132" s="221"/>
    </row>
    <row r="133" spans="1:5">
      <c r="A133" s="217"/>
      <c r="B133" s="221"/>
      <c r="C133" s="221"/>
      <c r="D133" s="362"/>
      <c r="E133" s="221"/>
    </row>
    <row r="134" spans="1:5">
      <c r="A134" s="217"/>
      <c r="B134" s="221"/>
      <c r="C134" s="221"/>
      <c r="D134" s="362"/>
      <c r="E134" s="221"/>
    </row>
    <row r="135" spans="1:5">
      <c r="A135" s="217"/>
      <c r="B135" s="221"/>
      <c r="C135" s="221"/>
      <c r="D135" s="362"/>
      <c r="E135" s="221"/>
    </row>
    <row r="136" spans="1:5">
      <c r="A136" s="217"/>
      <c r="B136" s="221"/>
      <c r="C136" s="221"/>
      <c r="D136" s="362"/>
      <c r="E136" s="221"/>
    </row>
    <row r="137" spans="1:5">
      <c r="A137" s="217"/>
      <c r="B137" s="221"/>
      <c r="C137" s="221"/>
      <c r="D137" s="362"/>
      <c r="E137" s="221"/>
    </row>
    <row r="138" spans="1:5">
      <c r="A138" s="217"/>
      <c r="B138" s="221"/>
      <c r="C138" s="221"/>
      <c r="D138" s="362"/>
      <c r="E138" s="221"/>
    </row>
    <row r="139" spans="1:5">
      <c r="A139" s="217"/>
      <c r="B139" s="221"/>
      <c r="C139" s="221"/>
      <c r="D139" s="362"/>
      <c r="E139" s="221"/>
    </row>
    <row r="140" spans="1:5">
      <c r="A140" s="217"/>
      <c r="B140" s="221"/>
      <c r="C140" s="221"/>
      <c r="D140" s="362"/>
      <c r="E140" s="221"/>
    </row>
    <row r="141" spans="1:5">
      <c r="A141" s="217"/>
      <c r="B141" s="221"/>
      <c r="C141" s="221"/>
      <c r="D141" s="362"/>
      <c r="E141" s="221"/>
    </row>
    <row r="142" spans="1:5">
      <c r="A142" s="217"/>
      <c r="B142" s="221"/>
      <c r="C142" s="221"/>
      <c r="D142" s="362"/>
      <c r="E142" s="221"/>
    </row>
    <row r="143" spans="1:5">
      <c r="A143" s="217"/>
      <c r="B143" s="221"/>
      <c r="C143" s="221"/>
      <c r="D143" s="362"/>
      <c r="E143" s="221"/>
    </row>
    <row r="144" spans="1:5">
      <c r="A144" s="217"/>
      <c r="B144" s="221"/>
      <c r="C144" s="221"/>
      <c r="D144" s="362"/>
      <c r="E144" s="221"/>
    </row>
    <row r="145" spans="1:5">
      <c r="A145" s="217"/>
      <c r="B145" s="221"/>
      <c r="C145" s="221"/>
      <c r="D145" s="362"/>
      <c r="E145" s="221"/>
    </row>
    <row r="146" spans="1:5">
      <c r="A146" s="217"/>
      <c r="B146" s="221"/>
      <c r="C146" s="221"/>
      <c r="D146" s="362"/>
      <c r="E146" s="221"/>
    </row>
    <row r="147" spans="1:5">
      <c r="A147" s="217"/>
      <c r="B147" s="221"/>
      <c r="C147" s="221"/>
      <c r="D147" s="362"/>
      <c r="E147" s="221"/>
    </row>
    <row r="148" spans="1:5">
      <c r="A148" s="217"/>
      <c r="B148" s="221"/>
      <c r="C148" s="221"/>
      <c r="D148" s="362"/>
      <c r="E148" s="221"/>
    </row>
    <row r="149" spans="1:5">
      <c r="A149" s="217"/>
      <c r="B149" s="221"/>
      <c r="C149" s="221"/>
      <c r="D149" s="362"/>
      <c r="E149" s="221"/>
    </row>
    <row r="150" spans="1:5">
      <c r="A150" s="217"/>
      <c r="B150" s="221"/>
      <c r="C150" s="221"/>
      <c r="D150" s="362"/>
      <c r="E150" s="221"/>
    </row>
    <row r="151" spans="1:5">
      <c r="A151" s="217"/>
      <c r="B151" s="221"/>
      <c r="C151" s="221"/>
      <c r="D151" s="362"/>
      <c r="E151" s="221"/>
    </row>
    <row r="152" spans="1:5">
      <c r="A152" s="217"/>
      <c r="B152" s="221"/>
      <c r="C152" s="221"/>
      <c r="D152" s="362"/>
      <c r="E152" s="221"/>
    </row>
    <row r="153" spans="1:5">
      <c r="A153" s="217"/>
      <c r="B153" s="221"/>
      <c r="C153" s="221"/>
      <c r="D153" s="362"/>
      <c r="E153" s="221"/>
    </row>
    <row r="154" spans="1:5">
      <c r="A154" s="217"/>
      <c r="B154" s="221"/>
      <c r="C154" s="221"/>
      <c r="D154" s="362"/>
      <c r="E154" s="221"/>
    </row>
    <row r="155" spans="1:5">
      <c r="A155" s="217"/>
      <c r="B155" s="221"/>
      <c r="C155" s="221"/>
      <c r="D155" s="362"/>
      <c r="E155" s="221"/>
    </row>
    <row r="156" spans="1:5">
      <c r="A156" s="217"/>
      <c r="B156" s="221"/>
      <c r="C156" s="221"/>
      <c r="D156" s="362"/>
      <c r="E156" s="221"/>
    </row>
    <row r="157" spans="1:5">
      <c r="A157" s="217"/>
      <c r="B157" s="221"/>
      <c r="C157" s="221"/>
      <c r="D157" s="362"/>
      <c r="E157" s="221"/>
    </row>
    <row r="158" spans="1:5">
      <c r="A158" s="217"/>
      <c r="B158" s="221"/>
      <c r="C158" s="221"/>
      <c r="D158" s="362"/>
      <c r="E158" s="221"/>
    </row>
    <row r="159" spans="1:5">
      <c r="A159" s="217"/>
      <c r="B159" s="221"/>
      <c r="C159" s="221"/>
      <c r="D159" s="362"/>
      <c r="E159" s="221"/>
    </row>
    <row r="160" spans="1:5">
      <c r="A160" s="217"/>
      <c r="B160" s="221"/>
      <c r="C160" s="221"/>
      <c r="D160" s="362"/>
      <c r="E160" s="221"/>
    </row>
    <row r="161" spans="1:5">
      <c r="A161" s="217"/>
      <c r="B161" s="221"/>
      <c r="C161" s="221"/>
      <c r="D161" s="362"/>
      <c r="E161" s="221"/>
    </row>
    <row r="162" spans="1:5">
      <c r="A162" s="217"/>
      <c r="B162" s="221"/>
      <c r="C162" s="221"/>
      <c r="D162" s="362"/>
      <c r="E162" s="221"/>
    </row>
    <row r="163" spans="1:5">
      <c r="A163" s="217"/>
      <c r="B163" s="221"/>
      <c r="C163" s="221"/>
      <c r="D163" s="362"/>
      <c r="E163" s="221"/>
    </row>
    <row r="164" spans="1:5">
      <c r="A164" s="217"/>
      <c r="B164" s="221"/>
      <c r="C164" s="221"/>
      <c r="D164" s="362"/>
      <c r="E164" s="221"/>
    </row>
    <row r="165" spans="1:5">
      <c r="A165" s="217"/>
      <c r="B165" s="221"/>
      <c r="C165" s="221"/>
      <c r="D165" s="362"/>
      <c r="E165" s="221"/>
    </row>
    <row r="166" spans="1:5">
      <c r="A166" s="217"/>
      <c r="B166" s="221"/>
      <c r="C166" s="221"/>
      <c r="D166" s="362"/>
      <c r="E166" s="221"/>
    </row>
    <row r="167" spans="1:5">
      <c r="A167" s="217"/>
      <c r="B167" s="221"/>
      <c r="C167" s="221"/>
      <c r="D167" s="362"/>
      <c r="E167" s="221"/>
    </row>
    <row r="168" spans="1:5">
      <c r="A168" s="217"/>
      <c r="B168" s="221"/>
      <c r="C168" s="221"/>
      <c r="D168" s="362"/>
      <c r="E168" s="221"/>
    </row>
    <row r="169" spans="1:5">
      <c r="A169" s="217"/>
      <c r="B169" s="221"/>
      <c r="C169" s="221"/>
      <c r="D169" s="362"/>
      <c r="E169" s="221"/>
    </row>
    <row r="170" spans="1:5">
      <c r="A170" s="217"/>
      <c r="B170" s="221"/>
      <c r="C170" s="221"/>
      <c r="D170" s="362"/>
      <c r="E170" s="221"/>
    </row>
    <row r="171" spans="1:5">
      <c r="A171" s="217"/>
      <c r="B171" s="221"/>
      <c r="C171" s="221"/>
      <c r="D171" s="362"/>
      <c r="E171" s="221"/>
    </row>
    <row r="172" spans="1:5">
      <c r="A172" s="217"/>
      <c r="B172" s="221"/>
      <c r="C172" s="221"/>
      <c r="D172" s="362"/>
      <c r="E172" s="221"/>
    </row>
    <row r="173" spans="1:5">
      <c r="A173" s="217"/>
      <c r="B173" s="221"/>
      <c r="C173" s="221"/>
      <c r="D173" s="362"/>
      <c r="E173" s="221"/>
    </row>
    <row r="174" spans="1:5">
      <c r="A174" s="217"/>
      <c r="B174" s="221"/>
      <c r="C174" s="221"/>
      <c r="D174" s="362"/>
      <c r="E174" s="221"/>
    </row>
    <row r="175" spans="1:5">
      <c r="A175" s="217"/>
      <c r="B175" s="221"/>
      <c r="C175" s="221"/>
      <c r="D175" s="362"/>
      <c r="E175" s="221"/>
    </row>
    <row r="176" spans="1:5">
      <c r="A176" s="217"/>
      <c r="B176" s="221"/>
      <c r="C176" s="221"/>
      <c r="D176" s="362"/>
      <c r="E176" s="221"/>
    </row>
    <row r="177" spans="1:5">
      <c r="A177" s="217"/>
      <c r="B177" s="221"/>
      <c r="C177" s="221"/>
      <c r="D177" s="362"/>
      <c r="E177" s="221"/>
    </row>
    <row r="178" spans="1:5">
      <c r="A178" s="217"/>
      <c r="B178" s="221"/>
      <c r="C178" s="221"/>
      <c r="D178" s="362"/>
      <c r="E178" s="221"/>
    </row>
    <row r="179" spans="1:5">
      <c r="A179" s="217"/>
      <c r="B179" s="221"/>
      <c r="C179" s="221"/>
      <c r="D179" s="362"/>
      <c r="E179" s="221"/>
    </row>
    <row r="180" spans="1:5">
      <c r="A180" s="217"/>
      <c r="B180" s="221"/>
      <c r="C180" s="221"/>
      <c r="D180" s="362"/>
      <c r="E180" s="221"/>
    </row>
    <row r="181" spans="1:5">
      <c r="A181" s="217"/>
      <c r="B181" s="221"/>
      <c r="C181" s="221"/>
      <c r="D181" s="362"/>
      <c r="E181" s="221"/>
    </row>
    <row r="182" spans="1:5">
      <c r="A182" s="217"/>
      <c r="B182" s="221"/>
      <c r="C182" s="221"/>
      <c r="D182" s="362"/>
      <c r="E182" s="221"/>
    </row>
    <row r="183" spans="1:5">
      <c r="A183" s="217"/>
      <c r="B183" s="221"/>
      <c r="C183" s="221"/>
      <c r="D183" s="362"/>
      <c r="E183" s="221"/>
    </row>
    <row r="184" spans="1:5">
      <c r="A184" s="217"/>
      <c r="B184" s="221"/>
      <c r="C184" s="221"/>
      <c r="D184" s="362"/>
      <c r="E184" s="221"/>
    </row>
    <row r="185" spans="1:5">
      <c r="A185" s="217"/>
      <c r="B185" s="221"/>
      <c r="C185" s="221"/>
      <c r="D185" s="362"/>
      <c r="E185" s="221"/>
    </row>
    <row r="186" spans="1:5">
      <c r="A186" s="217"/>
      <c r="B186" s="221"/>
      <c r="C186" s="221"/>
      <c r="D186" s="362"/>
      <c r="E186" s="221"/>
    </row>
    <row r="187" spans="1:5">
      <c r="A187" s="217"/>
      <c r="B187" s="221"/>
      <c r="C187" s="221"/>
      <c r="D187" s="362"/>
      <c r="E187" s="221"/>
    </row>
    <row r="188" spans="1:5">
      <c r="A188" s="217"/>
      <c r="B188" s="221"/>
      <c r="C188" s="221"/>
      <c r="D188" s="362"/>
      <c r="E188" s="221"/>
    </row>
    <row r="189" spans="1:5">
      <c r="A189" s="217"/>
      <c r="B189" s="221"/>
      <c r="C189" s="221"/>
      <c r="D189" s="362"/>
      <c r="E189" s="221"/>
    </row>
    <row r="190" spans="1:5">
      <c r="A190" s="217"/>
      <c r="B190" s="221"/>
      <c r="C190" s="221"/>
      <c r="D190" s="362"/>
      <c r="E190" s="221"/>
    </row>
    <row r="191" spans="1:5">
      <c r="A191" s="217"/>
      <c r="B191" s="221"/>
      <c r="C191" s="221"/>
      <c r="D191" s="362"/>
      <c r="E191" s="221"/>
    </row>
    <row r="192" spans="1:5">
      <c r="A192" s="217"/>
      <c r="B192" s="221"/>
      <c r="C192" s="221"/>
      <c r="D192" s="362"/>
      <c r="E192" s="221"/>
    </row>
    <row r="193" spans="1:5">
      <c r="A193" s="217"/>
      <c r="B193" s="221"/>
      <c r="C193" s="221"/>
      <c r="D193" s="362"/>
      <c r="E193" s="221"/>
    </row>
    <row r="194" spans="1:5">
      <c r="A194" s="217"/>
      <c r="B194" s="221"/>
      <c r="C194" s="221"/>
      <c r="D194" s="362"/>
      <c r="E194" s="221"/>
    </row>
    <row r="195" spans="1:5">
      <c r="A195" s="217"/>
      <c r="B195" s="221"/>
      <c r="C195" s="221"/>
      <c r="D195" s="362"/>
      <c r="E195" s="221"/>
    </row>
    <row r="196" spans="1:5">
      <c r="A196" s="217"/>
      <c r="B196" s="221"/>
      <c r="C196" s="221"/>
      <c r="D196" s="362"/>
      <c r="E196" s="221"/>
    </row>
    <row r="197" spans="1:5">
      <c r="A197" s="217"/>
      <c r="B197" s="221"/>
      <c r="C197" s="221"/>
      <c r="D197" s="362"/>
      <c r="E197" s="221"/>
    </row>
    <row r="198" spans="1:5">
      <c r="A198" s="217"/>
      <c r="B198" s="221"/>
      <c r="C198" s="221"/>
      <c r="D198" s="362"/>
      <c r="E198" s="221"/>
    </row>
    <row r="199" spans="1:5">
      <c r="A199" s="217"/>
      <c r="B199" s="221"/>
      <c r="C199" s="221"/>
      <c r="D199" s="362"/>
      <c r="E199" s="221"/>
    </row>
    <row r="200" spans="1:5">
      <c r="A200" s="217"/>
      <c r="B200" s="221"/>
      <c r="C200" s="221"/>
      <c r="D200" s="362"/>
      <c r="E200" s="221"/>
    </row>
    <row r="201" spans="1:5">
      <c r="A201" s="217"/>
      <c r="B201" s="221"/>
      <c r="C201" s="221"/>
      <c r="D201" s="362"/>
      <c r="E201" s="221"/>
    </row>
    <row r="202" spans="1:5">
      <c r="A202" s="217"/>
      <c r="B202" s="221"/>
      <c r="C202" s="221"/>
      <c r="D202" s="362"/>
      <c r="E202" s="221"/>
    </row>
    <row r="203" spans="1:5">
      <c r="A203" s="217"/>
      <c r="B203" s="221"/>
      <c r="C203" s="221"/>
      <c r="D203" s="362"/>
      <c r="E203" s="221"/>
    </row>
    <row r="204" spans="1:5">
      <c r="A204" s="217"/>
      <c r="B204" s="221"/>
      <c r="C204" s="221"/>
      <c r="D204" s="362"/>
      <c r="E204" s="221"/>
    </row>
    <row r="205" spans="1:5">
      <c r="A205" s="217"/>
      <c r="B205" s="221"/>
      <c r="C205" s="221"/>
      <c r="D205" s="362"/>
      <c r="E205" s="221"/>
    </row>
    <row r="206" spans="1:5">
      <c r="A206" s="217"/>
      <c r="B206" s="221"/>
      <c r="C206" s="221"/>
      <c r="D206" s="362"/>
      <c r="E206" s="221"/>
    </row>
    <row r="207" spans="1:5">
      <c r="A207" s="217"/>
      <c r="B207" s="221"/>
      <c r="C207" s="221"/>
      <c r="D207" s="362"/>
      <c r="E207" s="221"/>
    </row>
    <row r="208" spans="1:5">
      <c r="A208" s="217"/>
      <c r="B208" s="221"/>
      <c r="C208" s="221"/>
      <c r="D208" s="362"/>
      <c r="E208" s="221"/>
    </row>
    <row r="209" spans="1:5">
      <c r="A209" s="217"/>
      <c r="B209" s="221"/>
      <c r="C209" s="221"/>
      <c r="D209" s="362"/>
      <c r="E209" s="221"/>
    </row>
    <row r="210" spans="1:5">
      <c r="A210" s="217"/>
      <c r="B210" s="221"/>
      <c r="C210" s="221"/>
      <c r="D210" s="362"/>
      <c r="E210" s="221"/>
    </row>
    <row r="211" spans="1:5">
      <c r="A211" s="217"/>
      <c r="B211" s="221"/>
      <c r="C211" s="221"/>
      <c r="D211" s="362"/>
      <c r="E211" s="221"/>
    </row>
    <row r="212" spans="1:5">
      <c r="A212" s="217"/>
      <c r="B212" s="221"/>
      <c r="C212" s="221"/>
      <c r="D212" s="362"/>
      <c r="E212" s="221"/>
    </row>
    <row r="213" spans="1:5">
      <c r="A213" s="217"/>
      <c r="B213" s="221"/>
      <c r="C213" s="221"/>
      <c r="D213" s="362"/>
      <c r="E213" s="221"/>
    </row>
    <row r="214" spans="1:5">
      <c r="A214" s="217"/>
      <c r="B214" s="221"/>
      <c r="C214" s="221"/>
      <c r="D214" s="362"/>
      <c r="E214" s="221"/>
    </row>
    <row r="215" spans="1:5">
      <c r="A215" s="217"/>
      <c r="B215" s="221"/>
      <c r="C215" s="221"/>
      <c r="D215" s="362"/>
      <c r="E215" s="221"/>
    </row>
    <row r="216" spans="1:5">
      <c r="A216" s="217"/>
      <c r="B216" s="221"/>
      <c r="C216" s="221"/>
      <c r="D216" s="362"/>
      <c r="E216" s="221"/>
    </row>
    <row r="217" spans="1:5">
      <c r="A217" s="217"/>
      <c r="B217" s="221"/>
      <c r="C217" s="221"/>
      <c r="D217" s="362"/>
      <c r="E217" s="221"/>
    </row>
    <row r="218" spans="1:5">
      <c r="A218" s="217"/>
      <c r="B218" s="221"/>
      <c r="C218" s="221"/>
      <c r="D218" s="362"/>
      <c r="E218" s="221"/>
    </row>
    <row r="219" spans="1:5">
      <c r="A219" s="217"/>
      <c r="B219" s="221"/>
      <c r="C219" s="221"/>
      <c r="D219" s="362"/>
      <c r="E219" s="221"/>
    </row>
    <row r="220" spans="1:5">
      <c r="A220" s="217"/>
      <c r="B220" s="221"/>
      <c r="C220" s="221"/>
      <c r="D220" s="362"/>
      <c r="E220" s="221"/>
    </row>
    <row r="221" spans="1:5">
      <c r="A221" s="217"/>
      <c r="B221" s="221"/>
      <c r="C221" s="221"/>
      <c r="D221" s="362"/>
      <c r="E221" s="221"/>
    </row>
    <row r="222" spans="1:5">
      <c r="A222" s="217"/>
      <c r="B222" s="221"/>
      <c r="C222" s="221"/>
      <c r="D222" s="362"/>
      <c r="E222" s="221"/>
    </row>
    <row r="223" spans="1:5">
      <c r="A223" s="217"/>
      <c r="B223" s="221"/>
      <c r="C223" s="221"/>
      <c r="D223" s="362"/>
      <c r="E223" s="221"/>
    </row>
    <row r="224" spans="1:5">
      <c r="A224" s="217"/>
      <c r="B224" s="221"/>
      <c r="C224" s="221"/>
      <c r="D224" s="362"/>
      <c r="E224" s="221"/>
    </row>
    <row r="225" spans="1:5">
      <c r="A225" s="217"/>
      <c r="B225" s="221"/>
      <c r="C225" s="221"/>
      <c r="D225" s="362"/>
      <c r="E225" s="221"/>
    </row>
    <row r="226" spans="1:5">
      <c r="A226" s="217"/>
      <c r="B226" s="221"/>
      <c r="C226" s="221"/>
      <c r="D226" s="362"/>
      <c r="E226" s="221"/>
    </row>
    <row r="227" spans="1:5">
      <c r="A227" s="217"/>
      <c r="B227" s="221"/>
      <c r="C227" s="221"/>
      <c r="D227" s="362"/>
      <c r="E227" s="221"/>
    </row>
    <row r="228" spans="1:5">
      <c r="A228" s="217"/>
      <c r="B228" s="221"/>
      <c r="C228" s="221"/>
      <c r="D228" s="362"/>
      <c r="E228" s="221"/>
    </row>
    <row r="229" spans="1:5">
      <c r="A229" s="217"/>
      <c r="B229" s="221"/>
      <c r="C229" s="221"/>
      <c r="D229" s="362"/>
      <c r="E229" s="221"/>
    </row>
    <row r="230" spans="1:5">
      <c r="A230" s="217"/>
      <c r="B230" s="221"/>
      <c r="C230" s="221"/>
      <c r="D230" s="362"/>
      <c r="E230" s="221"/>
    </row>
    <row r="231" spans="1:5">
      <c r="A231" s="217"/>
      <c r="B231" s="221"/>
      <c r="C231" s="221"/>
      <c r="D231" s="362"/>
      <c r="E231" s="221"/>
    </row>
    <row r="232" spans="1:5">
      <c r="A232" s="217"/>
      <c r="B232" s="221"/>
      <c r="C232" s="221"/>
      <c r="D232" s="362"/>
      <c r="E232" s="221"/>
    </row>
    <row r="233" spans="1:5">
      <c r="A233" s="217"/>
      <c r="B233" s="221"/>
      <c r="C233" s="221"/>
      <c r="D233" s="362"/>
      <c r="E233" s="221"/>
    </row>
    <row r="234" spans="1:5">
      <c r="A234" s="217"/>
      <c r="B234" s="221"/>
      <c r="C234" s="221"/>
      <c r="D234" s="362"/>
      <c r="E234" s="221"/>
    </row>
    <row r="235" spans="1:5">
      <c r="A235" s="217"/>
      <c r="B235" s="221"/>
      <c r="C235" s="221"/>
      <c r="D235" s="362"/>
      <c r="E235" s="221"/>
    </row>
    <row r="236" spans="1:5">
      <c r="A236" s="217"/>
      <c r="B236" s="221"/>
      <c r="C236" s="221"/>
      <c r="D236" s="362"/>
      <c r="E236" s="221"/>
    </row>
    <row r="237" spans="1:5">
      <c r="A237" s="217"/>
      <c r="B237" s="221"/>
      <c r="C237" s="221"/>
      <c r="D237" s="362"/>
      <c r="E237" s="221"/>
    </row>
    <row r="238" spans="1:5">
      <c r="A238" s="217"/>
      <c r="B238" s="221"/>
      <c r="C238" s="221"/>
      <c r="D238" s="362"/>
      <c r="E238" s="221"/>
    </row>
    <row r="239" spans="1:5">
      <c r="A239" s="217"/>
      <c r="B239" s="221"/>
      <c r="C239" s="221"/>
      <c r="D239" s="362"/>
      <c r="E239" s="221"/>
    </row>
    <row r="240" spans="1:5">
      <c r="A240" s="217"/>
      <c r="B240" s="221"/>
      <c r="C240" s="221"/>
      <c r="D240" s="362"/>
      <c r="E240" s="221"/>
    </row>
    <row r="241" spans="1:5">
      <c r="A241" s="217"/>
      <c r="B241" s="221"/>
      <c r="C241" s="221"/>
      <c r="D241" s="362"/>
      <c r="E241" s="221"/>
    </row>
    <row r="242" spans="1:5">
      <c r="A242" s="217"/>
      <c r="B242" s="221"/>
      <c r="C242" s="221"/>
      <c r="D242" s="362"/>
      <c r="E242" s="221"/>
    </row>
    <row r="243" spans="1:5">
      <c r="A243" s="217"/>
      <c r="B243" s="221"/>
      <c r="C243" s="221"/>
      <c r="D243" s="362"/>
      <c r="E243" s="221"/>
    </row>
    <row r="244" spans="1:5">
      <c r="A244" s="217"/>
      <c r="B244" s="221"/>
      <c r="C244" s="221"/>
      <c r="D244" s="362"/>
      <c r="E244" s="221"/>
    </row>
    <row r="245" spans="1:5">
      <c r="A245" s="217"/>
      <c r="B245" s="221"/>
      <c r="C245" s="221"/>
      <c r="D245" s="362"/>
      <c r="E245" s="221"/>
    </row>
    <row r="246" spans="1:5">
      <c r="A246" s="217"/>
      <c r="B246" s="221"/>
      <c r="C246" s="221"/>
      <c r="D246" s="362"/>
      <c r="E246" s="221"/>
    </row>
    <row r="247" spans="1:5">
      <c r="A247" s="217"/>
      <c r="B247" s="221"/>
      <c r="C247" s="221"/>
      <c r="D247" s="362"/>
      <c r="E247" s="221"/>
    </row>
    <row r="248" spans="1:5">
      <c r="A248" s="217"/>
      <c r="B248" s="221"/>
      <c r="C248" s="221"/>
      <c r="D248" s="362"/>
      <c r="E248" s="221"/>
    </row>
    <row r="249" spans="1:5">
      <c r="A249" s="217"/>
      <c r="B249" s="221"/>
      <c r="C249" s="221"/>
      <c r="D249" s="362"/>
      <c r="E249" s="221"/>
    </row>
    <row r="250" spans="1:5">
      <c r="A250" s="217"/>
      <c r="B250" s="221"/>
      <c r="C250" s="221"/>
      <c r="D250" s="362"/>
      <c r="E250" s="221"/>
    </row>
    <row r="251" spans="1:5">
      <c r="A251" s="217"/>
      <c r="B251" s="221"/>
      <c r="C251" s="221"/>
      <c r="D251" s="362"/>
      <c r="E251" s="221"/>
    </row>
    <row r="252" spans="1:5">
      <c r="A252" s="217"/>
      <c r="B252" s="221"/>
      <c r="C252" s="221"/>
      <c r="D252" s="362"/>
      <c r="E252" s="221"/>
    </row>
    <row r="253" spans="1:5">
      <c r="A253" s="217"/>
      <c r="B253" s="221"/>
      <c r="C253" s="221"/>
      <c r="D253" s="362"/>
      <c r="E253" s="221"/>
    </row>
    <row r="254" spans="1:5">
      <c r="A254" s="217"/>
      <c r="B254" s="221"/>
      <c r="C254" s="221"/>
      <c r="D254" s="362"/>
      <c r="E254" s="221"/>
    </row>
    <row r="255" spans="1:5">
      <c r="A255" s="217"/>
      <c r="B255" s="221"/>
      <c r="C255" s="221"/>
      <c r="D255" s="362"/>
      <c r="E255" s="221"/>
    </row>
    <row r="256" spans="1:5">
      <c r="A256" s="217"/>
      <c r="B256" s="221"/>
      <c r="C256" s="221"/>
      <c r="D256" s="362"/>
      <c r="E256" s="221"/>
    </row>
    <row r="257" spans="1:5">
      <c r="A257" s="217"/>
      <c r="B257" s="221"/>
      <c r="C257" s="221"/>
      <c r="D257" s="362"/>
      <c r="E257" s="221"/>
    </row>
    <row r="258" spans="1:5">
      <c r="A258" s="217"/>
      <c r="B258" s="221"/>
      <c r="C258" s="221"/>
      <c r="D258" s="362"/>
      <c r="E258" s="221"/>
    </row>
    <row r="259" spans="1:5">
      <c r="A259" s="217"/>
      <c r="B259" s="221"/>
      <c r="C259" s="221"/>
      <c r="D259" s="362"/>
      <c r="E259" s="221"/>
    </row>
    <row r="260" spans="1:5">
      <c r="A260" s="217"/>
      <c r="B260" s="221"/>
      <c r="C260" s="221"/>
      <c r="D260" s="362"/>
      <c r="E260" s="221"/>
    </row>
    <row r="261" spans="1:5">
      <c r="A261" s="217"/>
      <c r="B261" s="221"/>
      <c r="C261" s="221"/>
      <c r="D261" s="362"/>
      <c r="E261" s="221"/>
    </row>
    <row r="262" spans="1:5">
      <c r="A262" s="217"/>
      <c r="B262" s="221"/>
      <c r="C262" s="221"/>
      <c r="D262" s="362"/>
      <c r="E262" s="221"/>
    </row>
    <row r="263" spans="1:5">
      <c r="A263" s="217"/>
      <c r="B263" s="221"/>
      <c r="C263" s="221"/>
      <c r="D263" s="362"/>
      <c r="E263" s="221"/>
    </row>
    <row r="264" spans="1:5">
      <c r="A264" s="217"/>
      <c r="B264" s="221"/>
      <c r="C264" s="221"/>
      <c r="D264" s="362"/>
      <c r="E264" s="221"/>
    </row>
    <row r="265" spans="1:5">
      <c r="A265" s="217"/>
      <c r="B265" s="221"/>
      <c r="C265" s="221"/>
      <c r="D265" s="362"/>
      <c r="E265" s="221"/>
    </row>
    <row r="266" spans="1:5">
      <c r="A266" s="217"/>
      <c r="B266" s="221"/>
      <c r="C266" s="221"/>
      <c r="D266" s="362"/>
      <c r="E266" s="221"/>
    </row>
    <row r="267" spans="1:5">
      <c r="A267" s="217"/>
      <c r="B267" s="221"/>
      <c r="C267" s="221"/>
      <c r="D267" s="362"/>
      <c r="E267" s="221"/>
    </row>
    <row r="268" spans="1:5">
      <c r="A268" s="217"/>
      <c r="B268" s="221"/>
      <c r="C268" s="221"/>
      <c r="D268" s="362"/>
      <c r="E268" s="221"/>
    </row>
    <row r="269" spans="1:5">
      <c r="A269" s="217"/>
      <c r="B269" s="221"/>
      <c r="C269" s="221"/>
      <c r="D269" s="362"/>
      <c r="E269" s="221"/>
    </row>
    <row r="270" spans="1:5">
      <c r="A270" s="217"/>
      <c r="B270" s="221"/>
      <c r="C270" s="221"/>
      <c r="D270" s="362"/>
      <c r="E270" s="221"/>
    </row>
    <row r="271" spans="1:5">
      <c r="A271" s="217"/>
      <c r="B271" s="221"/>
      <c r="C271" s="221"/>
      <c r="D271" s="362"/>
      <c r="E271" s="221"/>
    </row>
    <row r="272" spans="1:5">
      <c r="A272" s="217"/>
      <c r="B272" s="221"/>
      <c r="C272" s="221"/>
      <c r="D272" s="362"/>
      <c r="E272" s="221"/>
    </row>
    <row r="273" spans="1:5">
      <c r="A273" s="217"/>
      <c r="B273" s="221"/>
      <c r="C273" s="221"/>
      <c r="D273" s="362"/>
      <c r="E273" s="221"/>
    </row>
    <row r="274" spans="1:5">
      <c r="A274" s="217"/>
      <c r="B274" s="221"/>
      <c r="C274" s="221"/>
      <c r="D274" s="362"/>
      <c r="E274" s="221"/>
    </row>
    <row r="275" spans="1:5">
      <c r="A275" s="217"/>
      <c r="B275" s="221"/>
      <c r="C275" s="221"/>
      <c r="D275" s="362"/>
      <c r="E275" s="221"/>
    </row>
    <row r="276" spans="1:5">
      <c r="A276" s="217"/>
      <c r="B276" s="221"/>
      <c r="C276" s="221"/>
      <c r="D276" s="362"/>
      <c r="E276" s="221"/>
    </row>
    <row r="277" spans="1:5">
      <c r="A277" s="217"/>
      <c r="B277" s="221"/>
      <c r="C277" s="221"/>
      <c r="D277" s="362"/>
      <c r="E277" s="221"/>
    </row>
    <row r="278" spans="1:5">
      <c r="A278" s="217"/>
      <c r="B278" s="221"/>
      <c r="C278" s="221"/>
      <c r="D278" s="362"/>
      <c r="E278" s="221"/>
    </row>
    <row r="279" spans="1:5">
      <c r="A279" s="217"/>
      <c r="B279" s="221"/>
      <c r="C279" s="221"/>
      <c r="D279" s="362"/>
      <c r="E279" s="221"/>
    </row>
    <row r="280" spans="1:5">
      <c r="A280" s="217"/>
      <c r="B280" s="221"/>
      <c r="C280" s="221"/>
      <c r="D280" s="362"/>
      <c r="E280" s="221"/>
    </row>
    <row r="281" spans="1:5">
      <c r="A281" s="217"/>
      <c r="B281" s="221"/>
      <c r="C281" s="221"/>
      <c r="D281" s="362"/>
      <c r="E281" s="221"/>
    </row>
    <row r="282" spans="1:5">
      <c r="A282" s="217"/>
      <c r="B282" s="221"/>
      <c r="C282" s="221"/>
      <c r="D282" s="362"/>
      <c r="E282" s="221"/>
    </row>
    <row r="283" spans="1:5">
      <c r="A283" s="217"/>
      <c r="B283" s="221"/>
      <c r="C283" s="221"/>
      <c r="D283" s="362"/>
      <c r="E283" s="221"/>
    </row>
    <row r="284" spans="1:5">
      <c r="A284" s="217"/>
      <c r="B284" s="221"/>
      <c r="C284" s="221"/>
      <c r="D284" s="362"/>
      <c r="E284" s="221"/>
    </row>
    <row r="285" spans="1:5">
      <c r="A285" s="217"/>
      <c r="B285" s="221"/>
      <c r="C285" s="221"/>
      <c r="D285" s="362"/>
      <c r="E285" s="221"/>
    </row>
    <row r="286" spans="1:5">
      <c r="A286" s="217"/>
      <c r="B286" s="221"/>
      <c r="C286" s="221"/>
      <c r="D286" s="362"/>
      <c r="E286" s="221"/>
    </row>
    <row r="287" spans="1:5">
      <c r="A287" s="217"/>
      <c r="B287" s="221"/>
      <c r="C287" s="221"/>
      <c r="D287" s="362"/>
      <c r="E287" s="221"/>
    </row>
    <row r="288" spans="1:5">
      <c r="A288" s="217"/>
      <c r="B288" s="221"/>
      <c r="C288" s="221"/>
      <c r="D288" s="362"/>
      <c r="E288" s="221"/>
    </row>
    <row r="289" spans="1:5">
      <c r="A289" s="217"/>
      <c r="B289" s="221"/>
      <c r="C289" s="221"/>
      <c r="D289" s="362"/>
      <c r="E289" s="221"/>
    </row>
    <row r="290" spans="1:5">
      <c r="A290" s="217"/>
      <c r="B290" s="221"/>
      <c r="C290" s="221"/>
      <c r="D290" s="362"/>
      <c r="E290" s="221"/>
    </row>
    <row r="291" spans="1:5">
      <c r="A291" s="217"/>
      <c r="B291" s="221"/>
      <c r="C291" s="221"/>
      <c r="D291" s="362"/>
      <c r="E291" s="221"/>
    </row>
    <row r="292" spans="1:5">
      <c r="A292" s="217"/>
      <c r="B292" s="221"/>
      <c r="C292" s="221"/>
      <c r="D292" s="362"/>
      <c r="E292" s="221"/>
    </row>
    <row r="293" spans="1:5">
      <c r="A293" s="217"/>
      <c r="B293" s="221"/>
      <c r="C293" s="221"/>
      <c r="D293" s="362"/>
      <c r="E293" s="221"/>
    </row>
    <row r="294" spans="1:5">
      <c r="A294" s="217"/>
      <c r="B294" s="221"/>
      <c r="C294" s="221"/>
      <c r="D294" s="362"/>
      <c r="E294" s="221"/>
    </row>
    <row r="295" spans="1:5">
      <c r="A295" s="217"/>
      <c r="B295" s="221"/>
      <c r="C295" s="221"/>
      <c r="D295" s="362"/>
      <c r="E295" s="221"/>
    </row>
    <row r="296" spans="1:5">
      <c r="A296" s="217"/>
      <c r="B296" s="221"/>
      <c r="C296" s="221"/>
      <c r="D296" s="362"/>
      <c r="E296" s="221"/>
    </row>
    <row r="297" spans="1:5">
      <c r="A297" s="217"/>
      <c r="B297" s="221"/>
      <c r="C297" s="221"/>
      <c r="D297" s="362"/>
      <c r="E297" s="221"/>
    </row>
    <row r="298" spans="1:5">
      <c r="A298" s="217"/>
      <c r="B298" s="221"/>
      <c r="C298" s="221"/>
      <c r="D298" s="362"/>
      <c r="E298" s="221"/>
    </row>
    <row r="299" spans="1:5">
      <c r="A299" s="217"/>
      <c r="B299" s="221"/>
      <c r="C299" s="221"/>
      <c r="D299" s="362"/>
      <c r="E299" s="221"/>
    </row>
    <row r="300" spans="1:5">
      <c r="A300" s="217"/>
      <c r="B300" s="221"/>
      <c r="C300" s="221"/>
      <c r="D300" s="362"/>
      <c r="E300" s="221"/>
    </row>
    <row r="301" spans="1:5">
      <c r="A301" s="217"/>
      <c r="B301" s="221"/>
      <c r="C301" s="221"/>
      <c r="D301" s="362"/>
      <c r="E301" s="221"/>
    </row>
    <row r="302" spans="1:5">
      <c r="A302" s="217"/>
      <c r="B302" s="221"/>
      <c r="C302" s="221"/>
      <c r="D302" s="362"/>
      <c r="E302" s="221"/>
    </row>
    <row r="303" spans="1:5">
      <c r="A303" s="217"/>
      <c r="B303" s="221"/>
      <c r="C303" s="221"/>
      <c r="D303" s="362"/>
      <c r="E303" s="221"/>
    </row>
    <row r="304" spans="1:5">
      <c r="A304" s="217"/>
      <c r="B304" s="221"/>
      <c r="C304" s="221"/>
      <c r="D304" s="362"/>
      <c r="E304" s="221"/>
    </row>
    <row r="305" spans="1:5">
      <c r="A305" s="217"/>
      <c r="B305" s="221"/>
      <c r="C305" s="221"/>
      <c r="D305" s="362"/>
      <c r="E305" s="221"/>
    </row>
    <row r="306" spans="1:5">
      <c r="A306" s="217"/>
      <c r="B306" s="221"/>
      <c r="C306" s="221"/>
      <c r="D306" s="362"/>
      <c r="E306" s="221"/>
    </row>
    <row r="307" spans="1:5">
      <c r="A307" s="217"/>
      <c r="B307" s="221"/>
      <c r="C307" s="221"/>
      <c r="D307" s="362"/>
      <c r="E307" s="221"/>
    </row>
    <row r="308" spans="1:5">
      <c r="A308" s="217"/>
      <c r="B308" s="221"/>
      <c r="C308" s="221"/>
      <c r="D308" s="362"/>
      <c r="E308" s="221"/>
    </row>
    <row r="309" spans="1:5">
      <c r="A309" s="217"/>
      <c r="B309" s="221"/>
      <c r="C309" s="221"/>
      <c r="D309" s="362"/>
      <c r="E309" s="221"/>
    </row>
    <row r="310" spans="1:5">
      <c r="A310" s="217"/>
      <c r="B310" s="221"/>
      <c r="C310" s="221"/>
      <c r="D310" s="362"/>
      <c r="E310" s="221"/>
    </row>
    <row r="311" spans="1:5">
      <c r="A311" s="217"/>
      <c r="B311" s="221"/>
      <c r="C311" s="221"/>
      <c r="D311" s="362"/>
      <c r="E311" s="221"/>
    </row>
    <row r="312" spans="1:5">
      <c r="A312" s="217"/>
      <c r="B312" s="221"/>
      <c r="C312" s="221"/>
      <c r="D312" s="362"/>
      <c r="E312" s="221"/>
    </row>
    <row r="313" spans="1:5">
      <c r="A313" s="217"/>
      <c r="B313" s="221"/>
      <c r="C313" s="221"/>
      <c r="D313" s="362"/>
      <c r="E313" s="221"/>
    </row>
    <row r="314" spans="1:5">
      <c r="A314" s="217"/>
      <c r="B314" s="221"/>
      <c r="C314" s="221"/>
      <c r="D314" s="362"/>
      <c r="E314" s="221"/>
    </row>
    <row r="315" spans="1:5">
      <c r="A315" s="217"/>
      <c r="B315" s="221"/>
      <c r="C315" s="221"/>
      <c r="D315" s="362"/>
      <c r="E315" s="221"/>
    </row>
    <row r="316" spans="1:5">
      <c r="A316" s="217"/>
      <c r="B316" s="221"/>
      <c r="C316" s="221"/>
      <c r="D316" s="362"/>
      <c r="E316" s="221"/>
    </row>
    <row r="317" spans="1:5">
      <c r="A317" s="217"/>
      <c r="B317" s="221"/>
      <c r="C317" s="221"/>
      <c r="D317" s="362"/>
      <c r="E317" s="221"/>
    </row>
    <row r="318" spans="1:5">
      <c r="A318" s="217"/>
      <c r="B318" s="221"/>
      <c r="C318" s="221"/>
      <c r="D318" s="362"/>
      <c r="E318" s="221"/>
    </row>
    <row r="319" spans="1:5">
      <c r="A319" s="217"/>
      <c r="B319" s="221"/>
      <c r="C319" s="221"/>
      <c r="D319" s="362"/>
      <c r="E319" s="221"/>
    </row>
    <row r="320" spans="1:5">
      <c r="A320" s="217"/>
      <c r="B320" s="221"/>
      <c r="C320" s="221"/>
      <c r="D320" s="362"/>
      <c r="E320" s="221"/>
    </row>
    <row r="321" spans="1:5">
      <c r="A321" s="217"/>
      <c r="B321" s="221"/>
      <c r="C321" s="221"/>
      <c r="D321" s="362"/>
      <c r="E321" s="221"/>
    </row>
    <row r="322" spans="1:5">
      <c r="A322" s="217"/>
      <c r="B322" s="221"/>
      <c r="C322" s="221"/>
      <c r="D322" s="362"/>
      <c r="E322" s="221"/>
    </row>
    <row r="323" spans="1:5">
      <c r="A323" s="217"/>
      <c r="B323" s="221"/>
      <c r="C323" s="221"/>
      <c r="D323" s="362"/>
      <c r="E323" s="221"/>
    </row>
    <row r="324" spans="1:5">
      <c r="A324" s="217"/>
      <c r="B324" s="221"/>
      <c r="C324" s="221"/>
      <c r="D324" s="362"/>
      <c r="E324" s="221"/>
    </row>
    <row r="325" spans="1:5">
      <c r="A325" s="217"/>
      <c r="B325" s="221"/>
      <c r="C325" s="221"/>
      <c r="D325" s="362"/>
      <c r="E325" s="221"/>
    </row>
    <row r="326" spans="1:5">
      <c r="A326" s="217"/>
      <c r="B326" s="221"/>
      <c r="C326" s="221"/>
      <c r="D326" s="362"/>
      <c r="E326" s="221"/>
    </row>
    <row r="327" spans="1:5">
      <c r="A327" s="217"/>
      <c r="B327" s="221"/>
      <c r="C327" s="221"/>
      <c r="D327" s="362"/>
      <c r="E327" s="221"/>
    </row>
    <row r="328" spans="1:5">
      <c r="A328" s="217"/>
      <c r="B328" s="221"/>
      <c r="C328" s="221"/>
      <c r="D328" s="362"/>
      <c r="E328" s="221"/>
    </row>
    <row r="329" spans="1:5">
      <c r="A329" s="217"/>
      <c r="B329" s="221"/>
      <c r="C329" s="221"/>
      <c r="D329" s="362"/>
      <c r="E329" s="221"/>
    </row>
    <row r="330" spans="1:5">
      <c r="A330" s="217"/>
      <c r="B330" s="221"/>
      <c r="C330" s="221"/>
      <c r="D330" s="362"/>
      <c r="E330" s="221"/>
    </row>
    <row r="331" spans="1:5">
      <c r="A331" s="217"/>
      <c r="B331" s="221"/>
      <c r="C331" s="221"/>
      <c r="D331" s="362"/>
      <c r="E331" s="221"/>
    </row>
    <row r="332" spans="1:5">
      <c r="A332" s="217"/>
      <c r="B332" s="221"/>
      <c r="C332" s="221"/>
      <c r="D332" s="362"/>
      <c r="E332" s="221"/>
    </row>
    <row r="333" spans="1:5">
      <c r="A333" s="217"/>
      <c r="B333" s="221"/>
      <c r="C333" s="221"/>
      <c r="D333" s="362"/>
      <c r="E333" s="221"/>
    </row>
    <row r="334" spans="1:5">
      <c r="A334" s="217"/>
      <c r="B334" s="221"/>
      <c r="C334" s="221"/>
      <c r="D334" s="362"/>
      <c r="E334" s="221"/>
    </row>
    <row r="335" spans="1:5">
      <c r="A335" s="217"/>
      <c r="B335" s="221"/>
      <c r="C335" s="221"/>
      <c r="D335" s="362"/>
      <c r="E335" s="221"/>
    </row>
    <row r="336" spans="1:5">
      <c r="A336" s="217"/>
      <c r="B336" s="221"/>
      <c r="C336" s="221"/>
      <c r="D336" s="362"/>
      <c r="E336" s="221"/>
    </row>
    <row r="337" spans="1:5">
      <c r="A337" s="217"/>
      <c r="B337" s="221"/>
      <c r="C337" s="221"/>
      <c r="D337" s="362"/>
      <c r="E337" s="221"/>
    </row>
    <row r="338" spans="1:5">
      <c r="A338" s="217"/>
      <c r="B338" s="221"/>
      <c r="C338" s="221"/>
      <c r="D338" s="362"/>
      <c r="E338" s="221"/>
    </row>
    <row r="339" spans="1:5">
      <c r="A339" s="217"/>
      <c r="B339" s="221"/>
      <c r="C339" s="221"/>
      <c r="D339" s="362"/>
      <c r="E339" s="221"/>
    </row>
    <row r="340" spans="1:5">
      <c r="A340" s="217"/>
      <c r="B340" s="221"/>
      <c r="C340" s="221"/>
      <c r="D340" s="362"/>
      <c r="E340" s="221"/>
    </row>
    <row r="341" spans="1:5">
      <c r="A341" s="217"/>
      <c r="B341" s="221"/>
      <c r="C341" s="221"/>
      <c r="D341" s="362"/>
      <c r="E341" s="221"/>
    </row>
    <row r="342" spans="1:5">
      <c r="A342" s="217"/>
      <c r="B342" s="221"/>
      <c r="C342" s="221"/>
      <c r="D342" s="362"/>
      <c r="E342" s="221"/>
    </row>
    <row r="343" spans="1:5">
      <c r="A343" s="217"/>
      <c r="B343" s="221"/>
      <c r="C343" s="221"/>
      <c r="D343" s="362"/>
      <c r="E343" s="221"/>
    </row>
    <row r="344" spans="1:5">
      <c r="A344" s="217"/>
      <c r="B344" s="221"/>
      <c r="C344" s="221"/>
      <c r="D344" s="362"/>
      <c r="E344" s="221"/>
    </row>
    <row r="345" spans="1:5">
      <c r="A345" s="217"/>
      <c r="B345" s="221"/>
      <c r="C345" s="221"/>
      <c r="D345" s="362"/>
      <c r="E345" s="221"/>
    </row>
    <row r="346" spans="1:5">
      <c r="A346" s="217"/>
      <c r="B346" s="221"/>
      <c r="C346" s="221"/>
      <c r="D346" s="362"/>
      <c r="E346" s="221"/>
    </row>
    <row r="347" spans="1:5">
      <c r="A347" s="217"/>
      <c r="B347" s="221"/>
      <c r="C347" s="221"/>
      <c r="D347" s="362"/>
      <c r="E347" s="221"/>
    </row>
    <row r="348" spans="1:5">
      <c r="A348" s="217"/>
      <c r="B348" s="221"/>
      <c r="C348" s="221"/>
      <c r="D348" s="362"/>
      <c r="E348" s="221"/>
    </row>
    <row r="349" spans="1:5">
      <c r="A349" s="217"/>
      <c r="B349" s="221"/>
      <c r="C349" s="221"/>
      <c r="D349" s="362"/>
      <c r="E349" s="221"/>
    </row>
    <row r="350" spans="1:5">
      <c r="A350" s="217"/>
      <c r="B350" s="221"/>
      <c r="C350" s="221"/>
      <c r="D350" s="362"/>
      <c r="E350" s="221"/>
    </row>
    <row r="351" spans="1:5">
      <c r="A351" s="217"/>
      <c r="B351" s="221"/>
      <c r="C351" s="221"/>
      <c r="D351" s="362"/>
      <c r="E351" s="221"/>
    </row>
    <row r="352" spans="1:5">
      <c r="A352" s="217"/>
      <c r="B352" s="221"/>
      <c r="C352" s="221"/>
      <c r="D352" s="362"/>
      <c r="E352" s="221"/>
    </row>
  </sheetData>
  <mergeCells count="4">
    <mergeCell ref="A1:E1"/>
    <mergeCell ref="B10:C10"/>
    <mergeCell ref="A15:B15"/>
    <mergeCell ref="A16:E16"/>
  </mergeCells>
  <printOptions horizontalCentered="1"/>
  <pageMargins left="0.7" right="0.7" top="1.25" bottom="0.7" header="0.5" footer="0.25"/>
  <pageSetup paperSize="9" firstPageNumber="37"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2016&amp;"+,Regular"
</oddHeader>
    <oddFooter>&amp;C&amp;"Arabic Transparent,Bold"&amp;20___________________________________________&amp;"Arial,Regular"&amp;10
&amp;"Times New Roman,Regular"&amp;14&amp;P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6"/>
  <sheetViews>
    <sheetView rightToLeft="1" view="pageBreakPreview" zoomScaleNormal="100" zoomScaleSheetLayoutView="100" workbookViewId="0">
      <selection activeCell="F14" sqref="F14"/>
    </sheetView>
  </sheetViews>
  <sheetFormatPr defaultColWidth="9.140625" defaultRowHeight="12.75"/>
  <cols>
    <col min="1" max="1" width="8.7109375" style="199" customWidth="1"/>
    <col min="2" max="2" width="31" style="198" customWidth="1"/>
    <col min="3" max="3" width="9.85546875" style="198" customWidth="1"/>
    <col min="4" max="4" width="19.85546875" style="348" customWidth="1"/>
    <col min="5" max="5" width="16.5703125" style="198" bestFit="1" customWidth="1"/>
    <col min="6" max="6" width="14.28515625" style="198" bestFit="1" customWidth="1"/>
    <col min="7" max="7" width="11.7109375" style="198" bestFit="1" customWidth="1"/>
    <col min="8" max="8" width="16.42578125" style="198" bestFit="1" customWidth="1"/>
    <col min="9" max="9" width="14.42578125" style="198" bestFit="1" customWidth="1"/>
    <col min="10" max="16384" width="9.140625" style="198"/>
  </cols>
  <sheetData>
    <row r="1" spans="1:9" s="339" customFormat="1" ht="30.95" customHeight="1">
      <c r="A1" s="675" t="s">
        <v>282</v>
      </c>
      <c r="B1" s="675"/>
      <c r="C1" s="675"/>
      <c r="D1" s="675"/>
      <c r="E1" s="675"/>
    </row>
    <row r="2" spans="1:9" ht="25.15" customHeight="1">
      <c r="A2" s="217"/>
      <c r="B2" s="221"/>
      <c r="C2" s="221"/>
      <c r="D2" s="369"/>
      <c r="E2" s="602" t="s">
        <v>475</v>
      </c>
    </row>
    <row r="3" spans="1:9" s="126" customFormat="1" ht="36" customHeight="1">
      <c r="A3" s="347" t="s">
        <v>0</v>
      </c>
      <c r="B3" s="347" t="s">
        <v>219</v>
      </c>
      <c r="C3" s="347"/>
      <c r="D3" s="633" t="s">
        <v>1691</v>
      </c>
      <c r="E3" s="633" t="s">
        <v>1690</v>
      </c>
    </row>
    <row r="4" spans="1:9" s="288" customFormat="1" ht="25.15" customHeight="1">
      <c r="A4" s="327">
        <v>1</v>
      </c>
      <c r="B4" s="361" t="s">
        <v>3</v>
      </c>
      <c r="C4" s="361"/>
      <c r="D4" s="377">
        <v>9711835</v>
      </c>
      <c r="E4" s="377">
        <v>9455966</v>
      </c>
      <c r="G4" s="380"/>
      <c r="H4" s="381"/>
      <c r="I4" s="380"/>
    </row>
    <row r="5" spans="1:9" s="288" customFormat="1" ht="25.15" customHeight="1">
      <c r="A5" s="327">
        <v>2</v>
      </c>
      <c r="B5" s="361" t="s">
        <v>4</v>
      </c>
      <c r="C5" s="361"/>
      <c r="D5" s="377">
        <v>35507128</v>
      </c>
      <c r="E5" s="377">
        <v>48242282</v>
      </c>
      <c r="G5" s="380"/>
      <c r="H5" s="381"/>
      <c r="I5" s="380"/>
    </row>
    <row r="6" spans="1:9" s="288" customFormat="1" ht="25.15" customHeight="1">
      <c r="A6" s="327">
        <v>3</v>
      </c>
      <c r="B6" s="361" t="s">
        <v>1622</v>
      </c>
      <c r="C6" s="361"/>
      <c r="D6" s="377">
        <v>3502621</v>
      </c>
      <c r="E6" s="377">
        <v>21912993</v>
      </c>
      <c r="G6" s="380"/>
      <c r="H6" s="381"/>
      <c r="I6" s="380"/>
    </row>
    <row r="7" spans="1:9" s="288" customFormat="1" ht="25.15" customHeight="1">
      <c r="A7" s="327">
        <v>4</v>
      </c>
      <c r="B7" s="361" t="s">
        <v>5</v>
      </c>
      <c r="C7" s="361"/>
      <c r="D7" s="377">
        <v>1859805</v>
      </c>
      <c r="E7" s="377">
        <v>1864044</v>
      </c>
      <c r="G7" s="380"/>
      <c r="H7" s="381"/>
      <c r="I7" s="380"/>
    </row>
    <row r="8" spans="1:9" s="288" customFormat="1" ht="25.15" customHeight="1">
      <c r="A8" s="327">
        <v>5</v>
      </c>
      <c r="B8" s="361" t="s">
        <v>6</v>
      </c>
      <c r="C8" s="361"/>
      <c r="D8" s="377">
        <v>4006656</v>
      </c>
      <c r="E8" s="377">
        <v>3918842</v>
      </c>
      <c r="G8" s="380"/>
      <c r="H8" s="381"/>
      <c r="I8" s="380"/>
    </row>
    <row r="9" spans="1:9" s="288" customFormat="1" ht="25.15" customHeight="1">
      <c r="A9" s="327">
        <v>6</v>
      </c>
      <c r="B9" s="361" t="s">
        <v>25</v>
      </c>
      <c r="C9" s="361"/>
      <c r="D9" s="377">
        <v>32667566</v>
      </c>
      <c r="E9" s="377">
        <v>4139644</v>
      </c>
      <c r="G9" s="380"/>
      <c r="H9" s="381"/>
      <c r="I9" s="380"/>
    </row>
    <row r="10" spans="1:9" s="288" customFormat="1" ht="25.15" customHeight="1">
      <c r="A10" s="327">
        <v>7</v>
      </c>
      <c r="B10" s="361" t="s">
        <v>302</v>
      </c>
      <c r="C10" s="361"/>
      <c r="D10" s="377">
        <v>4941736</v>
      </c>
      <c r="E10" s="377">
        <v>10814276</v>
      </c>
      <c r="G10" s="380"/>
      <c r="H10" s="381"/>
      <c r="I10" s="380"/>
    </row>
    <row r="11" spans="1:9" s="288" customFormat="1" ht="25.15" customHeight="1">
      <c r="A11" s="327">
        <v>8</v>
      </c>
      <c r="B11" s="361" t="s">
        <v>7</v>
      </c>
      <c r="C11" s="361"/>
      <c r="D11" s="377">
        <v>100085365</v>
      </c>
      <c r="E11" s="377">
        <v>103015131</v>
      </c>
      <c r="F11" s="370"/>
      <c r="G11" s="380"/>
      <c r="H11" s="381"/>
      <c r="I11" s="380"/>
    </row>
    <row r="12" spans="1:9" s="288" customFormat="1" ht="25.15" customHeight="1">
      <c r="A12" s="325" t="s">
        <v>474</v>
      </c>
      <c r="B12" s="356" t="s">
        <v>722</v>
      </c>
      <c r="C12" s="356"/>
      <c r="D12" s="378">
        <v>3800480</v>
      </c>
      <c r="E12" s="378">
        <v>3695904</v>
      </c>
      <c r="F12" s="370"/>
      <c r="G12" s="380"/>
      <c r="H12" s="381"/>
      <c r="I12" s="380"/>
    </row>
    <row r="13" spans="1:9" s="288" customFormat="1" ht="28.5" customHeight="1" thickBot="1">
      <c r="A13" s="371"/>
      <c r="B13" s="372" t="s">
        <v>2</v>
      </c>
      <c r="C13" s="373"/>
      <c r="D13" s="379">
        <f>SUM(D4:D12)</f>
        <v>196083192</v>
      </c>
      <c r="E13" s="379">
        <f>SUM(E4:E12)</f>
        <v>207059082</v>
      </c>
    </row>
    <row r="14" spans="1:9" ht="10.5" customHeight="1" thickTop="1">
      <c r="A14" s="371"/>
      <c r="B14" s="374"/>
      <c r="C14" s="336"/>
      <c r="D14" s="375"/>
      <c r="E14" s="375"/>
    </row>
    <row r="15" spans="1:9" ht="25.5" customHeight="1">
      <c r="A15" s="701" t="s">
        <v>224</v>
      </c>
      <c r="B15" s="701"/>
      <c r="C15" s="360"/>
      <c r="D15" s="366"/>
      <c r="E15" s="376"/>
    </row>
    <row r="16" spans="1:9" ht="75" customHeight="1">
      <c r="A16" s="702" t="s">
        <v>1611</v>
      </c>
      <c r="B16" s="702"/>
      <c r="C16" s="702"/>
      <c r="D16" s="702"/>
      <c r="E16" s="702"/>
    </row>
  </sheetData>
  <mergeCells count="3">
    <mergeCell ref="A1:E1"/>
    <mergeCell ref="A15:B15"/>
    <mergeCell ref="A16:E16"/>
  </mergeCells>
  <printOptions horizontalCentered="1"/>
  <pageMargins left="0.7" right="0.7" top="1.25" bottom="0.7" header="0.5" footer="0.25"/>
  <pageSetup paperSize="9" firstPageNumber="38"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2016&amp;"+,Regular"
</oddHeader>
    <oddFooter>&amp;C&amp;"Arabic Transparent,Bold"&amp;20___________________________________________&amp;"Arabic Transparent,Regular"&amp;14
&amp;"Times New Roman,Regular"&amp;P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1"/>
  <sheetViews>
    <sheetView rightToLeft="1" view="pageBreakPreview" zoomScaleNormal="100" zoomScaleSheetLayoutView="100" workbookViewId="0">
      <selection sqref="A1:E1"/>
    </sheetView>
  </sheetViews>
  <sheetFormatPr defaultColWidth="9.140625" defaultRowHeight="12.75"/>
  <cols>
    <col min="1" max="1" width="8.7109375" style="217" customWidth="1"/>
    <col min="2" max="2" width="35.42578125" style="221" customWidth="1"/>
    <col min="3" max="3" width="6.140625" style="221" customWidth="1"/>
    <col min="4" max="4" width="18.5703125" style="391" customWidth="1"/>
    <col min="5" max="5" width="15.7109375" style="221" customWidth="1"/>
    <col min="6" max="6" width="9.140625" style="221"/>
    <col min="7" max="7" width="10.5703125" style="221" bestFit="1" customWidth="1"/>
    <col min="8" max="16384" width="9.140625" style="221"/>
  </cols>
  <sheetData>
    <row r="1" spans="1:7" s="382" customFormat="1" ht="30.95" customHeight="1">
      <c r="A1" s="675" t="s">
        <v>1610</v>
      </c>
      <c r="B1" s="675"/>
      <c r="C1" s="675"/>
      <c r="D1" s="675"/>
      <c r="E1" s="675"/>
    </row>
    <row r="2" spans="1:7" ht="25.15" customHeight="1">
      <c r="A2" s="383"/>
      <c r="B2" s="384"/>
      <c r="C2" s="384"/>
      <c r="D2" s="384"/>
      <c r="E2" s="345" t="s">
        <v>475</v>
      </c>
    </row>
    <row r="3" spans="1:7" s="127" customFormat="1" ht="36" customHeight="1">
      <c r="A3" s="347" t="s">
        <v>0</v>
      </c>
      <c r="B3" s="347" t="s">
        <v>219</v>
      </c>
      <c r="C3" s="347"/>
      <c r="D3" s="634" t="s">
        <v>1691</v>
      </c>
      <c r="E3" s="634" t="s">
        <v>1690</v>
      </c>
    </row>
    <row r="4" spans="1:7" s="134" customFormat="1" ht="25.15" customHeight="1">
      <c r="A4" s="327">
        <v>1</v>
      </c>
      <c r="B4" s="361" t="s">
        <v>3</v>
      </c>
      <c r="C4" s="361"/>
      <c r="D4" s="324">
        <v>3842232</v>
      </c>
      <c r="E4" s="324">
        <v>289430</v>
      </c>
      <c r="G4" s="324"/>
    </row>
    <row r="5" spans="1:7" s="134" customFormat="1" ht="25.15" customHeight="1">
      <c r="A5" s="327">
        <v>2</v>
      </c>
      <c r="B5" s="361" t="s">
        <v>4</v>
      </c>
      <c r="C5" s="361"/>
      <c r="D5" s="324">
        <v>1663897</v>
      </c>
      <c r="E5" s="324">
        <v>1646315</v>
      </c>
      <c r="G5" s="324"/>
    </row>
    <row r="6" spans="1:7" s="134" customFormat="1" ht="25.15" customHeight="1">
      <c r="A6" s="327">
        <v>3</v>
      </c>
      <c r="B6" s="361" t="s">
        <v>1622</v>
      </c>
      <c r="C6" s="361"/>
      <c r="D6" s="324">
        <v>1039192</v>
      </c>
      <c r="E6" s="324">
        <v>553075</v>
      </c>
      <c r="G6" s="324"/>
    </row>
    <row r="7" spans="1:7" s="134" customFormat="1" ht="25.15" customHeight="1">
      <c r="A7" s="327">
        <v>4</v>
      </c>
      <c r="B7" s="361" t="s">
        <v>5</v>
      </c>
      <c r="C7" s="361"/>
      <c r="D7" s="324">
        <v>465397</v>
      </c>
      <c r="E7" s="324">
        <v>362684</v>
      </c>
      <c r="G7" s="324"/>
    </row>
    <row r="8" spans="1:7" s="134" customFormat="1" ht="25.15" customHeight="1">
      <c r="A8" s="327">
        <v>5</v>
      </c>
      <c r="B8" s="361" t="s">
        <v>6</v>
      </c>
      <c r="C8" s="361"/>
      <c r="D8" s="324">
        <v>424353</v>
      </c>
      <c r="E8" s="324">
        <v>464065</v>
      </c>
      <c r="G8" s="324"/>
    </row>
    <row r="9" spans="1:7" s="134" customFormat="1" ht="25.15" customHeight="1">
      <c r="A9" s="327">
        <v>6</v>
      </c>
      <c r="B9" s="385" t="s">
        <v>25</v>
      </c>
      <c r="C9" s="361"/>
      <c r="D9" s="324">
        <v>9520</v>
      </c>
      <c r="E9" s="324">
        <v>72153</v>
      </c>
      <c r="G9" s="324"/>
    </row>
    <row r="10" spans="1:7" s="134" customFormat="1" ht="25.15" customHeight="1">
      <c r="A10" s="327">
        <v>7</v>
      </c>
      <c r="B10" s="361" t="s">
        <v>1615</v>
      </c>
      <c r="C10" s="361"/>
      <c r="D10" s="324">
        <v>96613</v>
      </c>
      <c r="E10" s="324">
        <v>287956</v>
      </c>
      <c r="G10" s="324"/>
    </row>
    <row r="11" spans="1:7" s="134" customFormat="1" ht="25.15" customHeight="1">
      <c r="A11" s="327">
        <v>8</v>
      </c>
      <c r="B11" s="361" t="s">
        <v>7</v>
      </c>
      <c r="C11" s="356"/>
      <c r="D11" s="324">
        <v>67745290</v>
      </c>
      <c r="E11" s="324">
        <v>84459265</v>
      </c>
      <c r="G11" s="324"/>
    </row>
    <row r="12" spans="1:7" s="134" customFormat="1" ht="25.5" customHeight="1" thickBot="1">
      <c r="A12" s="386"/>
      <c r="B12" s="387" t="s">
        <v>2</v>
      </c>
      <c r="C12" s="222"/>
      <c r="D12" s="392">
        <f>SUM(D4:D11)</f>
        <v>75286494</v>
      </c>
      <c r="E12" s="392">
        <f>SUM(E4:E11)</f>
        <v>88134943</v>
      </c>
    </row>
    <row r="13" spans="1:7" ht="38.25" customHeight="1" thickTop="1">
      <c r="A13" s="388"/>
      <c r="D13" s="389"/>
      <c r="E13" s="334"/>
    </row>
    <row r="14" spans="1:7" ht="27" customHeight="1">
      <c r="A14" s="701" t="s">
        <v>257</v>
      </c>
      <c r="B14" s="701"/>
      <c r="C14" s="360"/>
      <c r="D14" s="390"/>
      <c r="E14" s="127"/>
    </row>
    <row r="15" spans="1:7">
      <c r="A15" s="702" t="s">
        <v>1675</v>
      </c>
      <c r="B15" s="702"/>
      <c r="C15" s="702"/>
      <c r="D15" s="702"/>
      <c r="E15" s="702"/>
    </row>
    <row r="16" spans="1:7">
      <c r="A16" s="702"/>
      <c r="B16" s="702"/>
      <c r="C16" s="702"/>
      <c r="D16" s="702"/>
      <c r="E16" s="702"/>
    </row>
    <row r="17" spans="1:5">
      <c r="A17" s="702"/>
      <c r="B17" s="702"/>
      <c r="C17" s="702"/>
      <c r="D17" s="702"/>
      <c r="E17" s="702"/>
    </row>
    <row r="18" spans="1:5">
      <c r="A18" s="702"/>
      <c r="B18" s="702"/>
      <c r="C18" s="702"/>
      <c r="D18" s="702"/>
      <c r="E18" s="702"/>
    </row>
    <row r="19" spans="1:5">
      <c r="A19" s="702"/>
      <c r="B19" s="702"/>
      <c r="C19" s="702"/>
      <c r="D19" s="702"/>
      <c r="E19" s="702"/>
    </row>
    <row r="20" spans="1:5">
      <c r="A20" s="702"/>
      <c r="B20" s="702"/>
      <c r="C20" s="702"/>
      <c r="D20" s="702"/>
      <c r="E20" s="702"/>
    </row>
    <row r="21" spans="1:5">
      <c r="A21" s="702"/>
      <c r="B21" s="702"/>
      <c r="C21" s="702"/>
      <c r="D21" s="702"/>
      <c r="E21" s="702"/>
    </row>
  </sheetData>
  <mergeCells count="3">
    <mergeCell ref="A1:E1"/>
    <mergeCell ref="A14:B14"/>
    <mergeCell ref="A15:E21"/>
  </mergeCells>
  <printOptions horizontalCentered="1"/>
  <pageMargins left="0.7" right="0.7" top="1.25" bottom="0.7" header="0.5" footer="0.25"/>
  <pageSetup paperSize="9" firstPageNumber="39"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2016</oddHeader>
    <oddFooter>&amp;C&amp;"Arabic Transparent,Bold"&amp;20___________________________________________&amp;"Arabic Transparent,Regular"&amp;14
&amp;"Times New Roman,Regular"&amp;P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7"/>
  <sheetViews>
    <sheetView rightToLeft="1" view="pageBreakPreview" zoomScaleNormal="100" zoomScaleSheetLayoutView="100" zoomScalePageLayoutView="110" workbookViewId="0">
      <selection sqref="A1:F1"/>
    </sheetView>
  </sheetViews>
  <sheetFormatPr defaultColWidth="6.140625" defaultRowHeight="27" customHeight="1"/>
  <cols>
    <col min="1" max="1" width="27" style="22" customWidth="1"/>
    <col min="2" max="2" width="11.5703125" style="23" customWidth="1"/>
    <col min="3" max="3" width="11.85546875" style="23" customWidth="1"/>
    <col min="4" max="4" width="13.42578125" style="23" bestFit="1" customWidth="1"/>
    <col min="5" max="5" width="14.28515625" style="23" bestFit="1" customWidth="1"/>
    <col min="6" max="6" width="13" style="23" customWidth="1"/>
    <col min="7" max="16384" width="6.140625" style="22"/>
  </cols>
  <sheetData>
    <row r="1" spans="1:6" ht="30.95" customHeight="1">
      <c r="A1" s="703" t="s">
        <v>606</v>
      </c>
      <c r="B1" s="703"/>
      <c r="C1" s="703"/>
      <c r="D1" s="703"/>
      <c r="E1" s="703"/>
      <c r="F1" s="703"/>
    </row>
    <row r="2" spans="1:6" ht="21.6" customHeight="1">
      <c r="A2" s="216"/>
      <c r="B2" s="393"/>
      <c r="C2" s="393"/>
      <c r="D2" s="393"/>
      <c r="E2" s="704" t="s">
        <v>1692</v>
      </c>
      <c r="F2" s="704"/>
    </row>
    <row r="3" spans="1:6" s="26" customFormat="1" ht="36" customHeight="1">
      <c r="A3" s="394" t="s">
        <v>196</v>
      </c>
      <c r="B3" s="395" t="s">
        <v>1596</v>
      </c>
      <c r="C3" s="395" t="s">
        <v>29</v>
      </c>
      <c r="D3" s="395" t="s">
        <v>30</v>
      </c>
      <c r="E3" s="395" t="s">
        <v>181</v>
      </c>
      <c r="F3" s="395" t="s">
        <v>1597</v>
      </c>
    </row>
    <row r="4" spans="1:6" s="25" customFormat="1" ht="21.6" customHeight="1">
      <c r="A4" s="396" t="s">
        <v>256</v>
      </c>
      <c r="B4" s="603">
        <v>1710000</v>
      </c>
      <c r="C4" s="603">
        <v>4095000</v>
      </c>
      <c r="D4" s="609">
        <v>-4020000</v>
      </c>
      <c r="E4" s="609">
        <f>SUM(C4:D4)</f>
        <v>75000</v>
      </c>
      <c r="F4" s="609">
        <f>SUM(E4+B4)</f>
        <v>1785000</v>
      </c>
    </row>
    <row r="5" spans="1:6" s="25" customFormat="1" ht="21.6" customHeight="1">
      <c r="A5" s="396" t="s">
        <v>260</v>
      </c>
      <c r="B5" s="603">
        <v>129000</v>
      </c>
      <c r="C5" s="603">
        <v>516000</v>
      </c>
      <c r="D5" s="609">
        <v>-516000</v>
      </c>
      <c r="E5" s="614">
        <f>SUM(C5:D5)</f>
        <v>0</v>
      </c>
      <c r="F5" s="609">
        <f>SUM(E5+B5)</f>
        <v>129000</v>
      </c>
    </row>
    <row r="6" spans="1:6" s="25" customFormat="1" ht="21.6" customHeight="1">
      <c r="A6" s="396" t="s">
        <v>259</v>
      </c>
      <c r="B6" s="603">
        <v>1066000</v>
      </c>
      <c r="C6" s="603">
        <v>312000</v>
      </c>
      <c r="D6" s="609">
        <v>-512000</v>
      </c>
      <c r="E6" s="609">
        <f>SUM(C6:D6)</f>
        <v>-200000</v>
      </c>
      <c r="F6" s="609">
        <f>SUM(E6+B6)</f>
        <v>866000</v>
      </c>
    </row>
    <row r="7" spans="1:6" s="25" customFormat="1" ht="21.6" customHeight="1">
      <c r="A7" s="396" t="s">
        <v>31</v>
      </c>
      <c r="B7" s="603">
        <v>3128</v>
      </c>
      <c r="C7" s="608">
        <v>0</v>
      </c>
      <c r="D7" s="609">
        <v>-3128</v>
      </c>
      <c r="E7" s="609">
        <f>SUM(C7:D7)</f>
        <v>-3128</v>
      </c>
      <c r="F7" s="614">
        <f>SUM(E7+B7)</f>
        <v>0</v>
      </c>
    </row>
    <row r="8" spans="1:6" s="25" customFormat="1" ht="21.6" customHeight="1">
      <c r="A8" s="397" t="s">
        <v>511</v>
      </c>
      <c r="B8" s="604">
        <v>1235000</v>
      </c>
      <c r="C8" s="604">
        <v>785000</v>
      </c>
      <c r="D8" s="610">
        <v>-150000</v>
      </c>
      <c r="E8" s="610">
        <f>SUM(C8:D8)</f>
        <v>635000</v>
      </c>
      <c r="F8" s="610">
        <f>SUM(E8+B8)</f>
        <v>1870000</v>
      </c>
    </row>
    <row r="9" spans="1:6" s="25" customFormat="1" ht="21.6" customHeight="1">
      <c r="A9" s="398" t="s">
        <v>709</v>
      </c>
      <c r="B9" s="605">
        <f>SUM(B4:B8)</f>
        <v>4143128</v>
      </c>
      <c r="C9" s="605">
        <f>SUM(C4:C8)</f>
        <v>5708000</v>
      </c>
      <c r="D9" s="611">
        <f>SUM(D4:D8)</f>
        <v>-5201128</v>
      </c>
      <c r="E9" s="611">
        <f>SUM(E4:E8)</f>
        <v>506872</v>
      </c>
      <c r="F9" s="611">
        <f>SUM(F4:F8)</f>
        <v>4650000</v>
      </c>
    </row>
    <row r="10" spans="1:6" s="25" customFormat="1" ht="7.15" customHeight="1">
      <c r="A10" s="400"/>
      <c r="B10" s="606"/>
      <c r="C10" s="606"/>
      <c r="D10" s="606"/>
      <c r="E10" s="612"/>
      <c r="F10" s="612"/>
    </row>
    <row r="11" spans="1:6" s="25" customFormat="1" ht="21.6" customHeight="1">
      <c r="A11" s="399" t="s">
        <v>308</v>
      </c>
      <c r="B11" s="603">
        <v>282000</v>
      </c>
      <c r="C11" s="603">
        <v>539560</v>
      </c>
      <c r="D11" s="614">
        <v>0</v>
      </c>
      <c r="E11" s="609">
        <f>SUM(C11:D11)</f>
        <v>539560</v>
      </c>
      <c r="F11" s="609">
        <f>SUM(B11:D11)</f>
        <v>821560</v>
      </c>
    </row>
    <row r="12" spans="1:6" s="25" customFormat="1" ht="21.6" customHeight="1">
      <c r="A12" s="396" t="s">
        <v>484</v>
      </c>
      <c r="B12" s="603">
        <v>2632000</v>
      </c>
      <c r="C12" s="603">
        <v>601600</v>
      </c>
      <c r="D12" s="614">
        <v>0</v>
      </c>
      <c r="E12" s="609">
        <f>SUM(C12:D12)</f>
        <v>601600</v>
      </c>
      <c r="F12" s="609">
        <f>SUM(B12:D12)</f>
        <v>3233600</v>
      </c>
    </row>
    <row r="13" spans="1:6" s="25" customFormat="1" ht="21.6" customHeight="1">
      <c r="A13" s="396" t="s">
        <v>309</v>
      </c>
      <c r="B13" s="603">
        <v>172287</v>
      </c>
      <c r="C13" s="603">
        <v>14328</v>
      </c>
      <c r="D13" s="609">
        <v>-25415</v>
      </c>
      <c r="E13" s="609">
        <f>SUM(C13:D13)</f>
        <v>-11087</v>
      </c>
      <c r="F13" s="609">
        <f>SUM(B13:D13)</f>
        <v>161200</v>
      </c>
    </row>
    <row r="14" spans="1:6" s="25" customFormat="1" ht="21.6" customHeight="1">
      <c r="A14" s="398" t="s">
        <v>532</v>
      </c>
      <c r="B14" s="605">
        <f>SUM(B11:B13)</f>
        <v>3086287</v>
      </c>
      <c r="C14" s="605">
        <f>SUM(C11:C13)</f>
        <v>1155488</v>
      </c>
      <c r="D14" s="611">
        <f>SUM(D11:D13)</f>
        <v>-25415</v>
      </c>
      <c r="E14" s="611">
        <f>SUM(E11:E13)</f>
        <v>1130073</v>
      </c>
      <c r="F14" s="611">
        <f>SUM(F11:F13)</f>
        <v>4216360</v>
      </c>
    </row>
    <row r="15" spans="1:6" s="24" customFormat="1" ht="21.6" customHeight="1" thickBot="1">
      <c r="A15" s="400" t="s">
        <v>197</v>
      </c>
      <c r="B15" s="607">
        <f>B14+B9</f>
        <v>7229415</v>
      </c>
      <c r="C15" s="607">
        <f>C14+C9</f>
        <v>6863488</v>
      </c>
      <c r="D15" s="613">
        <f>D14+D9</f>
        <v>-5226543</v>
      </c>
      <c r="E15" s="613">
        <f>E14+E9</f>
        <v>1636945</v>
      </c>
      <c r="F15" s="613">
        <f>F14+F9</f>
        <v>8866360</v>
      </c>
    </row>
    <row r="16" spans="1:6" ht="27" customHeight="1" thickTop="1"/>
    <row r="17" spans="1:6" ht="66.75" customHeight="1">
      <c r="A17" s="705"/>
      <c r="B17" s="705"/>
      <c r="C17" s="705"/>
      <c r="D17" s="705"/>
      <c r="E17" s="705"/>
      <c r="F17" s="705"/>
    </row>
  </sheetData>
  <mergeCells count="3">
    <mergeCell ref="A1:F1"/>
    <mergeCell ref="E2:F2"/>
    <mergeCell ref="A17:F17"/>
  </mergeCells>
  <printOptions horizontalCentered="1"/>
  <pageMargins left="0.7" right="0.7" top="1.25" bottom="0.7" header="0.5" footer="0.25"/>
  <pageSetup paperSize="9" scale="96" firstPageNumber="40" orientation="portrait" useFirstPageNumber="1" r:id="rId1"/>
  <headerFooter alignWithMargins="0">
    <oddHeader>&amp;C&amp;"+,Bold"&amp;16
&amp;20__________________________________________________________&amp;R&amp;"Times New Roman,Regular"&amp;11
  مملكة البحرين 
  ملحقات الحساب الختامي الموحد للدولة للسنة المالية المنتهية في 31 ديسمبر 2016</oddHeader>
    <oddFooter>&amp;C&amp;"Arabic Transparent,Bold"&amp;20____________________________________________&amp;"Arabic Transparent,Regular"&amp;14
&amp;"Times New Roman,Regular"&amp;P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7"/>
  <sheetViews>
    <sheetView rightToLeft="1" view="pageBreakPreview" zoomScaleNormal="100" zoomScaleSheetLayoutView="100" workbookViewId="0">
      <selection sqref="A1:D1"/>
    </sheetView>
  </sheetViews>
  <sheetFormatPr defaultColWidth="9.140625" defaultRowHeight="12.75"/>
  <cols>
    <col min="1" max="1" width="39.42578125" style="109" customWidth="1"/>
    <col min="2" max="2" width="15.85546875" style="109" customWidth="1"/>
    <col min="3" max="3" width="15.28515625" style="408" customWidth="1"/>
    <col min="4" max="4" width="13" style="409" customWidth="1"/>
    <col min="5" max="16384" width="9.140625" style="109"/>
  </cols>
  <sheetData>
    <row r="1" spans="1:7" ht="30.95" customHeight="1">
      <c r="A1" s="706" t="s">
        <v>768</v>
      </c>
      <c r="B1" s="706"/>
      <c r="C1" s="706"/>
      <c r="D1" s="706"/>
      <c r="E1" s="401"/>
      <c r="F1" s="401"/>
      <c r="G1" s="401"/>
    </row>
    <row r="2" spans="1:7" ht="25.15" customHeight="1">
      <c r="A2" s="707" t="s">
        <v>1692</v>
      </c>
      <c r="B2" s="707"/>
      <c r="C2" s="707"/>
      <c r="D2" s="707"/>
      <c r="E2" s="401"/>
      <c r="F2" s="401"/>
      <c r="G2" s="401"/>
    </row>
    <row r="3" spans="1:7" s="63" customFormat="1" ht="36" customHeight="1">
      <c r="A3" s="402" t="s">
        <v>178</v>
      </c>
      <c r="B3" s="403"/>
      <c r="C3" s="617">
        <v>2016</v>
      </c>
      <c r="D3" s="402">
        <v>2015</v>
      </c>
    </row>
    <row r="4" spans="1:7" s="65" customFormat="1" ht="24.75" hidden="1" customHeight="1">
      <c r="A4" s="404" t="s">
        <v>184</v>
      </c>
      <c r="B4" s="404"/>
      <c r="C4" s="405">
        <v>0</v>
      </c>
      <c r="D4" s="405">
        <v>0</v>
      </c>
    </row>
    <row r="5" spans="1:7" s="65" customFormat="1" ht="24.75" hidden="1" customHeight="1">
      <c r="A5" s="404" t="s">
        <v>32</v>
      </c>
      <c r="B5" s="404"/>
      <c r="C5" s="405">
        <v>0</v>
      </c>
      <c r="D5" s="405">
        <v>0</v>
      </c>
    </row>
    <row r="6" spans="1:7" s="65" customFormat="1" ht="25.15" customHeight="1">
      <c r="A6" s="404" t="s">
        <v>33</v>
      </c>
      <c r="B6" s="404"/>
      <c r="C6" s="615">
        <v>125000</v>
      </c>
      <c r="D6" s="615">
        <v>125000</v>
      </c>
    </row>
    <row r="7" spans="1:7" s="65" customFormat="1" ht="25.15" customHeight="1">
      <c r="A7" s="406" t="s">
        <v>34</v>
      </c>
      <c r="B7" s="406"/>
      <c r="C7" s="615">
        <v>-107919</v>
      </c>
      <c r="D7" s="615">
        <v>-52803</v>
      </c>
    </row>
    <row r="8" spans="1:7" s="65" customFormat="1" ht="24.75" hidden="1" customHeight="1">
      <c r="A8" s="404" t="s">
        <v>35</v>
      </c>
      <c r="B8" s="404"/>
      <c r="C8" s="615"/>
      <c r="D8" s="615"/>
    </row>
    <row r="9" spans="1:7" s="65" customFormat="1" ht="25.15" customHeight="1" thickBot="1">
      <c r="A9" s="407" t="s">
        <v>228</v>
      </c>
      <c r="B9" s="407"/>
      <c r="C9" s="616">
        <f>SUM(C4:C7)</f>
        <v>17081</v>
      </c>
      <c r="D9" s="616">
        <f>SUM(D4:D7)</f>
        <v>72197</v>
      </c>
    </row>
    <row r="10" spans="1:7" ht="37.9" customHeight="1" thickTop="1">
      <c r="A10" s="113"/>
      <c r="B10" s="113"/>
      <c r="D10" s="408"/>
    </row>
    <row r="11" spans="1:7" ht="42" customHeight="1">
      <c r="A11" s="708" t="s">
        <v>723</v>
      </c>
      <c r="B11" s="708"/>
      <c r="C11" s="708"/>
      <c r="D11" s="708"/>
    </row>
    <row r="12" spans="1:7" ht="20.25" customHeight="1">
      <c r="A12" s="110"/>
      <c r="B12" s="110"/>
      <c r="D12" s="408"/>
    </row>
    <row r="13" spans="1:7">
      <c r="A13" s="113"/>
      <c r="B13" s="113"/>
      <c r="D13" s="408"/>
    </row>
    <row r="14" spans="1:7">
      <c r="A14" s="113"/>
      <c r="B14" s="113"/>
      <c r="D14" s="408"/>
    </row>
    <row r="15" spans="1:7">
      <c r="A15" s="113"/>
      <c r="B15" s="113"/>
      <c r="D15" s="408"/>
    </row>
    <row r="16" spans="1:7">
      <c r="A16" s="113"/>
      <c r="B16" s="113"/>
      <c r="D16" s="408"/>
    </row>
    <row r="17" spans="1:4">
      <c r="A17" s="113"/>
      <c r="B17" s="113"/>
      <c r="D17" s="408"/>
    </row>
    <row r="18" spans="1:4">
      <c r="A18" s="113"/>
      <c r="B18" s="113"/>
      <c r="D18" s="408"/>
    </row>
    <row r="19" spans="1:4">
      <c r="A19" s="113"/>
      <c r="B19" s="113"/>
      <c r="D19" s="408"/>
    </row>
    <row r="20" spans="1:4">
      <c r="A20" s="113"/>
      <c r="B20" s="113"/>
      <c r="D20" s="408"/>
    </row>
    <row r="21" spans="1:4">
      <c r="A21" s="113"/>
      <c r="B21" s="113"/>
      <c r="D21" s="408"/>
    </row>
    <row r="22" spans="1:4">
      <c r="A22" s="113"/>
      <c r="B22" s="113"/>
      <c r="D22" s="408"/>
    </row>
    <row r="23" spans="1:4">
      <c r="A23" s="113"/>
      <c r="B23" s="113"/>
      <c r="D23" s="408"/>
    </row>
    <row r="24" spans="1:4">
      <c r="A24" s="113"/>
      <c r="B24" s="113"/>
      <c r="D24" s="408"/>
    </row>
    <row r="25" spans="1:4">
      <c r="A25" s="113"/>
      <c r="B25" s="113"/>
      <c r="D25" s="408"/>
    </row>
    <row r="26" spans="1:4">
      <c r="A26" s="113"/>
      <c r="B26" s="113"/>
      <c r="D26" s="408"/>
    </row>
    <row r="27" spans="1:4">
      <c r="A27" s="113"/>
      <c r="B27" s="113"/>
      <c r="D27" s="408"/>
    </row>
    <row r="28" spans="1:4">
      <c r="A28" s="113"/>
      <c r="B28" s="113"/>
      <c r="D28" s="408"/>
    </row>
    <row r="29" spans="1:4">
      <c r="A29" s="113"/>
      <c r="B29" s="113"/>
      <c r="D29" s="408"/>
    </row>
    <row r="30" spans="1:4">
      <c r="A30" s="113"/>
      <c r="B30" s="113"/>
      <c r="D30" s="408"/>
    </row>
    <row r="31" spans="1:4">
      <c r="A31" s="113"/>
      <c r="B31" s="113"/>
      <c r="D31" s="408"/>
    </row>
    <row r="32" spans="1:4">
      <c r="A32" s="113"/>
      <c r="B32" s="113"/>
      <c r="D32" s="408"/>
    </row>
    <row r="33" spans="1:4">
      <c r="A33" s="113"/>
      <c r="B33" s="113"/>
      <c r="D33" s="408"/>
    </row>
    <row r="34" spans="1:4">
      <c r="A34" s="113"/>
      <c r="B34" s="113"/>
      <c r="D34" s="408"/>
    </row>
    <row r="35" spans="1:4">
      <c r="A35" s="113"/>
      <c r="B35" s="113"/>
      <c r="D35" s="408"/>
    </row>
    <row r="36" spans="1:4">
      <c r="A36" s="113"/>
      <c r="B36" s="113"/>
      <c r="D36" s="408"/>
    </row>
    <row r="37" spans="1:4">
      <c r="A37" s="113"/>
      <c r="B37" s="113"/>
      <c r="D37" s="408"/>
    </row>
    <row r="38" spans="1:4">
      <c r="A38" s="113"/>
      <c r="B38" s="113"/>
      <c r="D38" s="408"/>
    </row>
    <row r="39" spans="1:4">
      <c r="A39" s="113"/>
      <c r="B39" s="113"/>
      <c r="D39" s="408"/>
    </row>
    <row r="40" spans="1:4">
      <c r="A40" s="113"/>
      <c r="B40" s="113"/>
      <c r="D40" s="408"/>
    </row>
    <row r="41" spans="1:4">
      <c r="A41" s="113"/>
      <c r="B41" s="113"/>
      <c r="D41" s="408"/>
    </row>
    <row r="42" spans="1:4">
      <c r="A42" s="113"/>
      <c r="B42" s="113"/>
      <c r="D42" s="408"/>
    </row>
    <row r="43" spans="1:4">
      <c r="A43" s="113"/>
      <c r="B43" s="113"/>
      <c r="D43" s="408"/>
    </row>
    <row r="44" spans="1:4">
      <c r="A44" s="113"/>
      <c r="B44" s="113"/>
      <c r="D44" s="408"/>
    </row>
    <row r="45" spans="1:4">
      <c r="A45" s="113"/>
      <c r="B45" s="113"/>
      <c r="D45" s="408"/>
    </row>
    <row r="46" spans="1:4">
      <c r="A46" s="113"/>
      <c r="B46" s="113"/>
      <c r="D46" s="408"/>
    </row>
    <row r="47" spans="1:4">
      <c r="A47" s="113"/>
      <c r="B47" s="113"/>
      <c r="D47" s="408"/>
    </row>
  </sheetData>
  <mergeCells count="3">
    <mergeCell ref="A1:D1"/>
    <mergeCell ref="A2:D2"/>
    <mergeCell ref="A11:D11"/>
  </mergeCells>
  <printOptions horizontalCentered="1"/>
  <pageMargins left="0.7" right="0.7" top="1.25" bottom="0.7" header="0.5" footer="0.25"/>
  <pageSetup paperSize="9" firstPageNumber="41"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2016</oddHeader>
    <oddFooter>&amp;C&amp;"Arabic Transparent,Bold"&amp;20___________________________________________&amp;"Arabic Transparent,Regular"&amp;14
&amp;"Times New Roman,Regular"&amp;P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4DC24F-C0DD-4E66-BF60-C1A795AFDE78}">
  <ds:schemaRefs>
    <ds:schemaRef ds:uri="32107bfa-4e49-45ab-ad8a-454b984b5d0f"/>
    <ds:schemaRef ds:uri="http://www.w3.org/XML/1998/namespace"/>
    <ds:schemaRef ds:uri="http://purl.org/dc/elements/1.1/"/>
    <ds:schemaRef ds:uri="http://purl.org/dc/terms/"/>
    <ds:schemaRef ds:uri="http://schemas.microsoft.com/office/infopath/2007/PartnerControls"/>
    <ds:schemaRef ds:uri="a6cfa33b-2bf5-4bf7-928c-6cc2294ff38c"/>
    <ds:schemaRef ds:uri="b3b001d4-b64a-4cc2-a75a-fead1b2f6020"/>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A0447CE-F9D5-44A7-A759-6385217BDD3B}">
  <ds:schemaRefs>
    <ds:schemaRef ds:uri="http://schemas.microsoft.com/sharepoint/v3/contenttype/forms"/>
  </ds:schemaRefs>
</ds:datastoreItem>
</file>

<file path=customXml/itemProps3.xml><?xml version="1.0" encoding="utf-8"?>
<ds:datastoreItem xmlns:ds="http://schemas.openxmlformats.org/officeDocument/2006/customXml" ds:itemID="{5C4AF3BD-9BA2-4786-9599-F5002DA44C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Meta3</vt:lpstr>
      <vt:lpstr>Meta4</vt:lpstr>
      <vt:lpstr>Meta5&amp;9</vt:lpstr>
      <vt:lpstr>Meta8</vt:lpstr>
      <vt:lpstr>Meta11</vt:lpstr>
      <vt:lpstr>Meta</vt:lpstr>
      <vt:lpstr> بيان الإيرادات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vt:lpstr>
      <vt:lpstr>مصروفات الوزارات</vt:lpstr>
      <vt:lpstr>تفصيل المصروفات </vt:lpstr>
      <vt:lpstr>مصروفات الميزانية التحويلية</vt:lpstr>
      <vt:lpstr>مشاريع</vt:lpstr>
      <vt:lpstr>الإعتمادات المدورة</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 بيان الإيرادات والمصروفات'!Print_Area</vt:lpstr>
      <vt:lpstr>الارتباطات!Print_Area</vt:lpstr>
      <vt:lpstr>'الإعتمادات المدورة'!Print_Area</vt:lpstr>
      <vt:lpstr>الايرادات!Print_Area</vt:lpstr>
      <vt:lpstr>'التسهيلات الإئتمانية '!Print_Area</vt:lpstr>
      <vt:lpstr>التمويـل!Print_Area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 '!Print_Area</vt:lpstr>
      <vt:lpstr>مشاريع!Print_Area</vt:lpstr>
      <vt:lpstr>'مصروفات الميزانية التحويلية'!Print_Area</vt:lpstr>
      <vt:lpstr>'مصروفات الوزارات'!Print_Area</vt:lpstr>
      <vt:lpstr>'مصروفات وايرادات الوزارات'!Print_Area</vt:lpstr>
      <vt:lpstr>'مناقلات الميزانية'!Print_Area</vt:lpstr>
      <vt:lpstr>'تفصيل الإيرادات'!Print_Titles</vt:lpstr>
      <vt:lpstr>'تفصيل المصروفات '!Print_Titles</vt:lpstr>
      <vt:lpstr>'مصروفات الميزانية التحويلية'!Print_Titles</vt:lpstr>
      <vt:lpstr>'مصروفات الوزارات'!Print_Titles</vt:lpstr>
      <vt:lpstr>'مصروفات وايرادات الوزارات'!Print_Titles</vt:lpstr>
      <vt:lpstr>'مناقلات الميزانية'!Print_Titles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2023-12-05T11:24:11Z</cp:lastPrinted>
  <dcterms:created xsi:type="dcterms:W3CDTF">2003-05-10T11:11:16Z</dcterms:created>
  <dcterms:modified xsi:type="dcterms:W3CDTF">2023-12-07T09:13:45Z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2545800</vt:r8>
  </property>
  <property fmtid="{D5CDD505-2E9C-101B-9397-08002B2CF9AE}" pid="4" name="MediaServiceImageTags">
    <vt:lpwstr/>
  </property>
</Properties>
</file>