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ofbah.sharepoint.com/sites/FinancialSDD/AccountingSection/Shared Documents/Migrated L drive/OLD_ACCOUNTING SECTION_ARCHIVE/0-STAFF/Nawara/FA for Website/2020/"/>
    </mc:Choice>
  </mc:AlternateContent>
  <xr:revisionPtr revIDLastSave="84" documentId="13_ncr:1_{C5CDB88E-FFA9-48C9-86A0-B67F621376D3}" xr6:coauthVersionLast="47" xr6:coauthVersionMax="47" xr10:uidLastSave="{576E4A28-6DDC-4EB4-8369-BE7AFF4990AA}"/>
  <bookViews>
    <workbookView xWindow="14190" yWindow="0" windowWidth="13575" windowHeight="14175" tabRatio="907" firstSheet="19" activeTab="23" xr2:uid="{00000000-000D-0000-FFFF-FFFF00000000}"/>
  </bookViews>
  <sheets>
    <sheet name="Meta3" sheetId="71" state="hidden" r:id="rId1"/>
    <sheet name="Meta4" sheetId="72" state="hidden" r:id="rId2"/>
    <sheet name="Meta5&amp;9" sheetId="78" state="hidden" r:id="rId3"/>
    <sheet name="Meta8" sheetId="74" state="hidden" r:id="rId4"/>
    <sheet name="Meta11" sheetId="75" state="hidden" r:id="rId5"/>
    <sheet name="Meta" sheetId="69" state="hidden" r:id="rId6"/>
    <sheet name=" بيان الإيرادات والمصروفات" sheetId="2" r:id="rId7"/>
    <sheet name="إيرادات النفط " sheetId="53" state="hidden" r:id="rId8"/>
    <sheet name="مصروفات وايرادات الوزارات" sheetId="56" r:id="rId9"/>
    <sheet name="الايرادات" sheetId="57" r:id="rId10"/>
    <sheet name="تفصيل الإيرادات" sheetId="84" r:id="rId11"/>
    <sheet name="الميزانية المعتمدة" sheetId="62" r:id="rId12"/>
    <sheet name="مناقلات الميزانية  " sheetId="87" r:id="rId13"/>
    <sheet name="مصروفات الوزارات" sheetId="64" r:id="rId14"/>
    <sheet name="تفصيل المصروفات" sheetId="79" r:id="rId15"/>
    <sheet name="Meta 12" sheetId="83" state="hidden" r:id="rId16"/>
    <sheet name="مصروفات الميزانية التحويلية" sheetId="86" r:id="rId17"/>
    <sheet name="مشاريع " sheetId="85" r:id="rId18"/>
    <sheet name="المقبوضات والمدفوعات" sheetId="50" r:id="rId19"/>
    <sheet name="المطلوبات المستحقة" sheetId="66" r:id="rId20"/>
    <sheet name="المصروفات المستحقة" sheetId="67" r:id="rId21"/>
    <sheet name="الارتباطات" sheetId="68" r:id="rId22"/>
    <sheet name="التمويـل" sheetId="61" r:id="rId23"/>
    <sheet name="التسهيلات الإئتمانية " sheetId="44" r:id="rId24"/>
  </sheets>
  <externalReferences>
    <externalReference r:id="rId25"/>
    <externalReference r:id="rId26"/>
    <externalReference r:id="rId27"/>
  </externalReferences>
  <definedNames>
    <definedName name="_xlnm._FilterDatabase" localSheetId="0" hidden="1">Meta3!$A$3:$K$81</definedName>
    <definedName name="_xlnm._FilterDatabase" localSheetId="3" hidden="1">Meta8!$A$3:$L$59</definedName>
    <definedName name="_xlnm._FilterDatabase" localSheetId="10" hidden="1">'تفصيل الإيرادات'!$A$4:$N$289</definedName>
    <definedName name="_xlnm._FilterDatabase" localSheetId="14" hidden="1">'تفصيل المصروفات'!$A$4:$O$558</definedName>
    <definedName name="_xlnm._FilterDatabase" localSheetId="8" hidden="1">'مصروفات وايرادات الوزارات'!$A$4:$IF$4</definedName>
    <definedName name="leer" localSheetId="18">'[1]تفصيل المصروفات (3)'!$A$2:$A$6</definedName>
    <definedName name="leer">'[1]تفصيل المصروفات (3)'!$A$2:$A$6</definedName>
    <definedName name="_xlnm.Print_Area" localSheetId="6">' بيان الإيرادات والمصروفات'!$A$1:$E$41</definedName>
    <definedName name="_xlnm.Print_Area" localSheetId="21">الارتباطات!$A$1:$D$19</definedName>
    <definedName name="_xlnm.Print_Area" localSheetId="9">الايرادات!$A$1:$L$49</definedName>
    <definedName name="_xlnm.Print_Area" localSheetId="23">'التسهيلات الإئتمانية '!$A$1:$D$13</definedName>
    <definedName name="_xlnm.Print_Area" localSheetId="22">التمويـل!$A$1:$F$16</definedName>
    <definedName name="_xlnm.Print_Area" localSheetId="20">'المصروفات المستحقة'!$A$1:$E$16</definedName>
    <definedName name="_xlnm.Print_Area" localSheetId="19">'المطلوبات المستحقة'!$A$1:$E$16</definedName>
    <definedName name="_xlnm.Print_Area" localSheetId="18">'المقبوضات والمدفوعات'!$A$1:$D$36</definedName>
    <definedName name="_xlnm.Print_Area" localSheetId="11">'الميزانية المعتمدة'!$A$1:$I$23</definedName>
    <definedName name="_xlnm.Print_Area" localSheetId="7">'إيرادات النفط '!$A$1:$C$31</definedName>
    <definedName name="_xlnm.Print_Area" localSheetId="10">'تفصيل الإيرادات'!$A$1:$I$289</definedName>
    <definedName name="_xlnm.Print_Area" localSheetId="14">'تفصيل المصروفات'!$A$1:$J$558</definedName>
    <definedName name="_xlnm.Print_Area" localSheetId="17">'مشاريع '!$A$1:$F$47</definedName>
    <definedName name="_xlnm.Print_Area" localSheetId="16">'مصروفات الميزانية التحويلية'!$A$1:$E$20</definedName>
    <definedName name="_xlnm.Print_Area" localSheetId="13">'مصروفات الوزارات'!$A$1:$L$63</definedName>
    <definedName name="_xlnm.Print_Area" localSheetId="8">'مصروفات وايرادات الوزارات'!$A$1:$M$66</definedName>
    <definedName name="_xlnm.Print_Area" localSheetId="12">'مناقلات الميزانية  '!$A$1:$F$138</definedName>
    <definedName name="_xlnm.Print_Titles" localSheetId="10">'تفصيل الإيرادات'!$74:$77</definedName>
    <definedName name="_xlnm.Print_Titles" localSheetId="14">'تفصيل المصروفات'!$60:$63</definedName>
    <definedName name="_xlnm.Print_Titles" localSheetId="16">'مصروفات الميزانية التحويلية'!$1:$4</definedName>
    <definedName name="_xlnm.Print_Titles" localSheetId="13">'مصروفات الوزارات'!$23:$25</definedName>
    <definedName name="_xlnm.Print_Titles" localSheetId="8">'مصروفات وايرادات الوزارات'!$27:$30</definedName>
    <definedName name="_xlnm.Print_Titles" localSheetId="12">'مناقلات الميزانية  '!$47:$49</definedName>
    <definedName name="المصروفات_حسب_الأبواب_والأقسام_والبنود" localSheetId="21">#REF!</definedName>
    <definedName name="المصروفات_حسب_الأبواب_والأقسام_والبنود" localSheetId="9">#REF!</definedName>
    <definedName name="المصروفات_حسب_الأبواب_والأقسام_والبنود" localSheetId="22">#REF!</definedName>
    <definedName name="المصروفات_حسب_الأبواب_والأقسام_والبنود" localSheetId="10">#REF!</definedName>
    <definedName name="المصروفات_حسب_الأبواب_والأقسام_والبنود" localSheetId="14">#REF!</definedName>
    <definedName name="المصروفات_حسب_الأبواب_والأقسام_والبنود" localSheetId="17">#REF!</definedName>
    <definedName name="المصروفات_حسب_الأبواب_والأقسام_والبنود" localSheetId="8">#REF!</definedName>
    <definedName name="المصروفات_حسب_الأبواب_والأقسام_والبنود" localSheetId="12">#REF!</definedName>
    <definedName name="المصروفات_حسب_الأبواب_والأقسام_والبنود">#REF!</definedName>
  </definedNames>
  <calcPr calcId="191029"/>
  <customWorkbookViews>
    <customWorkbookView name="mfadhkm - Personal View" guid="{59AEDEC5-F969-4EC4-8B7C-A5FABAF15261}" mergeInterval="0" changesSavedWin="1" personalView="1" maximized="1" windowWidth="796" windowHeight="454" tabRatio="824" activeSheetId="19"/>
    <customWorkbookView name="mfadtr1 - Personal View" guid="{8B0CEBC0-8CF2-4235-AE87-6B90A4C21969}" mergeInterval="0" personalView="1" maximized="1" windowWidth="1020" windowHeight="622" tabRatio="824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62" l="1"/>
  <c r="G10" i="62"/>
  <c r="C12" i="62"/>
  <c r="G13" i="62"/>
  <c r="A15" i="56"/>
  <c r="A24" i="56"/>
  <c r="A16" i="56"/>
  <c r="C138" i="87"/>
  <c r="F137" i="87"/>
  <c r="E94" i="87"/>
  <c r="B94" i="87"/>
  <c r="D94" i="87"/>
  <c r="F101" i="87"/>
  <c r="F91" i="87"/>
  <c r="F45" i="87" l="1"/>
  <c r="F44" i="87"/>
  <c r="F43" i="87"/>
  <c r="F42" i="87"/>
  <c r="F27" i="87"/>
  <c r="F12" i="62"/>
  <c r="I74" i="79"/>
  <c r="H23" i="56" l="1"/>
  <c r="K22" i="64"/>
  <c r="F7" i="61"/>
  <c r="F25" i="87" l="1"/>
  <c r="C65" i="56" l="1"/>
  <c r="H181" i="84"/>
  <c r="H138" i="84"/>
  <c r="C21" i="64"/>
  <c r="J20" i="64"/>
  <c r="J515" i="79"/>
  <c r="J508" i="79" s="1"/>
  <c r="H515" i="79"/>
  <c r="G515" i="79"/>
  <c r="J509" i="79"/>
  <c r="H509" i="79"/>
  <c r="G509" i="79"/>
  <c r="H508" i="79" l="1"/>
  <c r="G508" i="79"/>
  <c r="I515" i="79"/>
  <c r="C4" i="87"/>
  <c r="G4" i="87"/>
  <c r="F5" i="87"/>
  <c r="H5" i="87" s="1"/>
  <c r="F6" i="87"/>
  <c r="H6" i="87" s="1"/>
  <c r="B7" i="87"/>
  <c r="B4" i="87" s="1"/>
  <c r="D7" i="87"/>
  <c r="D4" i="87" s="1"/>
  <c r="E7" i="87"/>
  <c r="E4" i="87" s="1"/>
  <c r="B8" i="87"/>
  <c r="F8" i="87"/>
  <c r="H8" i="87" s="1"/>
  <c r="F9" i="87"/>
  <c r="H9" i="87" s="1"/>
  <c r="F10" i="87"/>
  <c r="H10" i="87" s="1"/>
  <c r="F11" i="87"/>
  <c r="H11" i="87" s="1"/>
  <c r="F12" i="87"/>
  <c r="H12" i="87" s="1"/>
  <c r="F13" i="87"/>
  <c r="H13" i="87" s="1"/>
  <c r="F14" i="87"/>
  <c r="F15" i="87"/>
  <c r="H15" i="87" s="1"/>
  <c r="F16" i="87"/>
  <c r="H16" i="87" s="1"/>
  <c r="F17" i="87"/>
  <c r="H17" i="87" s="1"/>
  <c r="F18" i="87"/>
  <c r="H18" i="87" s="1"/>
  <c r="F19" i="87"/>
  <c r="H19" i="87" s="1"/>
  <c r="F20" i="87"/>
  <c r="H20" i="87" s="1"/>
  <c r="F21" i="87"/>
  <c r="H21" i="87" s="1"/>
  <c r="F22" i="87"/>
  <c r="H22" i="87" s="1"/>
  <c r="F23" i="87"/>
  <c r="H23" i="87" s="1"/>
  <c r="F24" i="87"/>
  <c r="H24" i="87" s="1"/>
  <c r="H25" i="87"/>
  <c r="F26" i="87"/>
  <c r="F28" i="87"/>
  <c r="F29" i="87"/>
  <c r="H29" i="87" s="1"/>
  <c r="F30" i="87"/>
  <c r="H30" i="87" s="1"/>
  <c r="F31" i="87"/>
  <c r="H31" i="87" s="1"/>
  <c r="F32" i="87"/>
  <c r="H32" i="87" s="1"/>
  <c r="F33" i="87"/>
  <c r="H33" i="87" s="1"/>
  <c r="F34" i="87"/>
  <c r="H34" i="87" s="1"/>
  <c r="F35" i="87"/>
  <c r="H35" i="87" s="1"/>
  <c r="F36" i="87"/>
  <c r="H36" i="87" s="1"/>
  <c r="F37" i="87"/>
  <c r="H37" i="87" s="1"/>
  <c r="F38" i="87"/>
  <c r="H38" i="87" s="1"/>
  <c r="F39" i="87"/>
  <c r="H39" i="87" s="1"/>
  <c r="F40" i="87"/>
  <c r="H40" i="87" s="1"/>
  <c r="F41" i="87"/>
  <c r="H41" i="87" s="1"/>
  <c r="H45" i="87"/>
  <c r="F46" i="87"/>
  <c r="H46" i="87" s="1"/>
  <c r="B50" i="87"/>
  <c r="C50" i="87"/>
  <c r="D50" i="87"/>
  <c r="E50" i="87"/>
  <c r="G50" i="87"/>
  <c r="F51" i="87"/>
  <c r="H51" i="87" s="1"/>
  <c r="F52" i="87"/>
  <c r="H52" i="87" s="1"/>
  <c r="F53" i="87"/>
  <c r="H53" i="87" s="1"/>
  <c r="B55" i="87"/>
  <c r="C55" i="87"/>
  <c r="D55" i="87"/>
  <c r="E55" i="87"/>
  <c r="G55" i="87"/>
  <c r="F56" i="87"/>
  <c r="F57" i="87"/>
  <c r="H57" i="87" s="1"/>
  <c r="F58" i="87"/>
  <c r="H58" i="87" s="1"/>
  <c r="F59" i="87"/>
  <c r="H59" i="87" s="1"/>
  <c r="F60" i="87"/>
  <c r="H60" i="87" s="1"/>
  <c r="F61" i="87"/>
  <c r="H61" i="87" s="1"/>
  <c r="F62" i="87"/>
  <c r="H62" i="87" s="1"/>
  <c r="F63" i="87"/>
  <c r="H63" i="87" s="1"/>
  <c r="B65" i="87"/>
  <c r="C65" i="87"/>
  <c r="D65" i="87"/>
  <c r="E65" i="87"/>
  <c r="G65" i="87"/>
  <c r="F66" i="87"/>
  <c r="H66" i="87" s="1"/>
  <c r="F67" i="87"/>
  <c r="H67" i="87" s="1"/>
  <c r="F68" i="87"/>
  <c r="H68" i="87" s="1"/>
  <c r="F69" i="87"/>
  <c r="H69" i="87" s="1"/>
  <c r="F70" i="87"/>
  <c r="H70" i="87" s="1"/>
  <c r="F71" i="87"/>
  <c r="H71" i="87" s="1"/>
  <c r="F72" i="87"/>
  <c r="H72" i="87" s="1"/>
  <c r="F73" i="87"/>
  <c r="H73" i="87" s="1"/>
  <c r="F74" i="87"/>
  <c r="H74" i="87" s="1"/>
  <c r="F75" i="87"/>
  <c r="H75" i="87" s="1"/>
  <c r="F76" i="87"/>
  <c r="H76" i="87" s="1"/>
  <c r="F77" i="87"/>
  <c r="H77" i="87" s="1"/>
  <c r="F78" i="87"/>
  <c r="H78" i="87" s="1"/>
  <c r="F79" i="87"/>
  <c r="H79" i="87" s="1"/>
  <c r="F80" i="87"/>
  <c r="H80" i="87" s="1"/>
  <c r="F81" i="87"/>
  <c r="H81" i="87" s="1"/>
  <c r="B83" i="87"/>
  <c r="C83" i="87"/>
  <c r="D83" i="87"/>
  <c r="E83" i="87"/>
  <c r="G83" i="87"/>
  <c r="F84" i="87"/>
  <c r="H84" i="87" s="1"/>
  <c r="H83" i="87" s="1"/>
  <c r="B86" i="87"/>
  <c r="C86" i="87"/>
  <c r="D86" i="87"/>
  <c r="G86" i="87"/>
  <c r="F87" i="87"/>
  <c r="H87" i="87" s="1"/>
  <c r="F88" i="87"/>
  <c r="F89" i="87"/>
  <c r="H89" i="87" s="1"/>
  <c r="F90" i="87"/>
  <c r="H90" i="87" s="1"/>
  <c r="F92" i="87"/>
  <c r="H92" i="87" s="1"/>
  <c r="C94" i="87"/>
  <c r="G94" i="87"/>
  <c r="F95" i="87"/>
  <c r="H95" i="87" s="1"/>
  <c r="F96" i="87"/>
  <c r="F97" i="87"/>
  <c r="H97" i="87" s="1"/>
  <c r="F98" i="87"/>
  <c r="H98" i="87" s="1"/>
  <c r="F99" i="87"/>
  <c r="H99" i="87" s="1"/>
  <c r="F100" i="87"/>
  <c r="H100" i="87" s="1"/>
  <c r="B103" i="87"/>
  <c r="C103" i="87"/>
  <c r="D103" i="87"/>
  <c r="E103" i="87"/>
  <c r="G103" i="87"/>
  <c r="F104" i="87"/>
  <c r="H104" i="87" s="1"/>
  <c r="F105" i="87"/>
  <c r="H105" i="87" s="1"/>
  <c r="F106" i="87"/>
  <c r="H106" i="87" s="1"/>
  <c r="F107" i="87"/>
  <c r="H107" i="87" s="1"/>
  <c r="F108" i="87"/>
  <c r="H108" i="87" s="1"/>
  <c r="F109" i="87"/>
  <c r="H109" i="87" s="1"/>
  <c r="F110" i="87"/>
  <c r="H110" i="87" s="1"/>
  <c r="F111" i="87"/>
  <c r="H111" i="87" s="1"/>
  <c r="F112" i="87"/>
  <c r="H112" i="87" s="1"/>
  <c r="B114" i="87"/>
  <c r="C114" i="87"/>
  <c r="D114" i="87"/>
  <c r="E114" i="87"/>
  <c r="G114" i="87"/>
  <c r="F115" i="87"/>
  <c r="H115" i="87" s="1"/>
  <c r="F116" i="87"/>
  <c r="H116" i="87" s="1"/>
  <c r="F117" i="87"/>
  <c r="F118" i="87"/>
  <c r="H118" i="87" s="1"/>
  <c r="F119" i="87"/>
  <c r="H119" i="87" s="1"/>
  <c r="B121" i="87"/>
  <c r="C121" i="87"/>
  <c r="D121" i="87"/>
  <c r="E121" i="87"/>
  <c r="G121" i="87"/>
  <c r="F122" i="87"/>
  <c r="H122" i="87" s="1"/>
  <c r="F123" i="87"/>
  <c r="H123" i="87" s="1"/>
  <c r="F124" i="87"/>
  <c r="H124" i="87" s="1"/>
  <c r="F125" i="87"/>
  <c r="H125" i="87" s="1"/>
  <c r="F126" i="87"/>
  <c r="H126" i="87" s="1"/>
  <c r="F127" i="87"/>
  <c r="H127" i="87" s="1"/>
  <c r="F128" i="87"/>
  <c r="H128" i="87" s="1"/>
  <c r="F129" i="87"/>
  <c r="H129" i="87" s="1"/>
  <c r="F130" i="87"/>
  <c r="H130" i="87" s="1"/>
  <c r="F131" i="87"/>
  <c r="H131" i="87" s="1"/>
  <c r="F132" i="87"/>
  <c r="H132" i="87" s="1"/>
  <c r="F133" i="87"/>
  <c r="H133" i="87" s="1"/>
  <c r="F134" i="87"/>
  <c r="H134" i="87" s="1"/>
  <c r="F135" i="87"/>
  <c r="H135" i="87" s="1"/>
  <c r="C136" i="87" l="1"/>
  <c r="E136" i="87"/>
  <c r="B136" i="87"/>
  <c r="B138" i="87" s="1"/>
  <c r="D136" i="87"/>
  <c r="D138" i="87" s="1"/>
  <c r="G136" i="87"/>
  <c r="F94" i="87"/>
  <c r="F83" i="87"/>
  <c r="F55" i="87"/>
  <c r="F50" i="87"/>
  <c r="E138" i="87"/>
  <c r="F114" i="87"/>
  <c r="H96" i="87"/>
  <c r="H94" i="87" s="1"/>
  <c r="H14" i="87"/>
  <c r="H103" i="87"/>
  <c r="H86" i="87"/>
  <c r="H121" i="87"/>
  <c r="H65" i="87"/>
  <c r="H50" i="87"/>
  <c r="F86" i="87"/>
  <c r="F65" i="87"/>
  <c r="F7" i="87"/>
  <c r="H7" i="87" s="1"/>
  <c r="H4" i="87" s="1"/>
  <c r="F121" i="87"/>
  <c r="H56" i="87"/>
  <c r="H55" i="87" s="1"/>
  <c r="H117" i="87"/>
  <c r="H114" i="87" s="1"/>
  <c r="F103" i="87"/>
  <c r="H136" i="87" l="1"/>
  <c r="F4" i="87"/>
  <c r="F136" i="87" s="1"/>
  <c r="F138" i="87" l="1"/>
  <c r="E19" i="86"/>
  <c r="C19" i="86"/>
  <c r="D18" i="86"/>
  <c r="D17" i="86"/>
  <c r="D16" i="86"/>
  <c r="D15" i="86"/>
  <c r="D14" i="86"/>
  <c r="D13" i="86"/>
  <c r="D12" i="86"/>
  <c r="D10" i="86"/>
  <c r="D9" i="86"/>
  <c r="D8" i="86"/>
  <c r="D7" i="86"/>
  <c r="D6" i="86"/>
  <c r="B19" i="86"/>
  <c r="D5" i="86"/>
  <c r="D23" i="2"/>
  <c r="F47" i="85"/>
  <c r="E23" i="2" s="1"/>
  <c r="D47" i="85"/>
  <c r="C47" i="85"/>
  <c r="C23" i="2" s="1"/>
  <c r="E46" i="85"/>
  <c r="E44" i="85"/>
  <c r="E42" i="85"/>
  <c r="E41" i="85"/>
  <c r="E40" i="85"/>
  <c r="E39" i="85"/>
  <c r="E38" i="85"/>
  <c r="E37" i="85"/>
  <c r="E36" i="85"/>
  <c r="E35" i="85"/>
  <c r="E34" i="85"/>
  <c r="E33" i="85"/>
  <c r="E32" i="85"/>
  <c r="E31" i="85"/>
  <c r="E30" i="85"/>
  <c r="E29" i="85"/>
  <c r="E28" i="85"/>
  <c r="E27" i="85"/>
  <c r="E26" i="85"/>
  <c r="E25" i="85"/>
  <c r="E24" i="85"/>
  <c r="E23" i="85"/>
  <c r="E22" i="85"/>
  <c r="E21" i="85"/>
  <c r="E20" i="85"/>
  <c r="E18" i="85"/>
  <c r="E17" i="85"/>
  <c r="E16" i="85"/>
  <c r="E15" i="85"/>
  <c r="E14" i="85"/>
  <c r="E13" i="85"/>
  <c r="E12" i="85"/>
  <c r="E11" i="85"/>
  <c r="E10" i="85"/>
  <c r="E9" i="85"/>
  <c r="E8" i="85"/>
  <c r="E7" i="85"/>
  <c r="E6" i="85"/>
  <c r="E47" i="85" l="1"/>
  <c r="D19" i="86"/>
  <c r="J6" i="79" l="1"/>
  <c r="H6" i="79"/>
  <c r="J40" i="79"/>
  <c r="G69" i="79"/>
  <c r="J133" i="79"/>
  <c r="H133" i="79"/>
  <c r="G133" i="79"/>
  <c r="J150" i="79"/>
  <c r="H150" i="79"/>
  <c r="G150" i="79"/>
  <c r="J306" i="79"/>
  <c r="H306" i="79"/>
  <c r="G306" i="79"/>
  <c r="G396" i="79"/>
  <c r="I517" i="79"/>
  <c r="I516" i="79"/>
  <c r="J519" i="79" l="1"/>
  <c r="I531" i="79"/>
  <c r="G519" i="79"/>
  <c r="I499" i="79" l="1"/>
  <c r="J434" i="79"/>
  <c r="I455" i="79"/>
  <c r="H434" i="79"/>
  <c r="J407" i="79"/>
  <c r="H407" i="79"/>
  <c r="G407" i="79"/>
  <c r="I433" i="79"/>
  <c r="I388" i="79"/>
  <c r="I315" i="79"/>
  <c r="I256" i="79"/>
  <c r="I249" i="79"/>
  <c r="I234" i="79"/>
  <c r="I233" i="79"/>
  <c r="I232" i="79"/>
  <c r="I231" i="79"/>
  <c r="I189" i="79"/>
  <c r="I187" i="79"/>
  <c r="I182" i="79"/>
  <c r="I179" i="79"/>
  <c r="I178" i="79"/>
  <c r="I177" i="79"/>
  <c r="I176" i="79"/>
  <c r="I175" i="79"/>
  <c r="I174" i="79"/>
  <c r="I172" i="79"/>
  <c r="I149" i="79"/>
  <c r="I148" i="79"/>
  <c r="I144" i="79"/>
  <c r="I85" i="79"/>
  <c r="I84" i="79"/>
  <c r="I58" i="79"/>
  <c r="I88" i="79"/>
  <c r="O88" i="79"/>
  <c r="H288" i="84"/>
  <c r="H287" i="84"/>
  <c r="I286" i="84"/>
  <c r="H286" i="84"/>
  <c r="G286" i="84"/>
  <c r="F286" i="84"/>
  <c r="H285" i="84"/>
  <c r="H284" i="84"/>
  <c r="H283" i="84"/>
  <c r="H282" i="84"/>
  <c r="H281" i="84"/>
  <c r="H280" i="84"/>
  <c r="H279" i="84"/>
  <c r="H278" i="84"/>
  <c r="H277" i="84"/>
  <c r="H276" i="84"/>
  <c r="H275" i="84"/>
  <c r="H274" i="84"/>
  <c r="I273" i="84"/>
  <c r="G273" i="84"/>
  <c r="H273" i="84" s="1"/>
  <c r="F273" i="84"/>
  <c r="H272" i="84"/>
  <c r="H271" i="84"/>
  <c r="H270" i="84"/>
  <c r="H269" i="84"/>
  <c r="H268" i="84"/>
  <c r="H267" i="84"/>
  <c r="H266" i="84"/>
  <c r="H265" i="84"/>
  <c r="H264" i="84"/>
  <c r="I263" i="84"/>
  <c r="G263" i="84"/>
  <c r="F263" i="84"/>
  <c r="F262" i="84" s="1"/>
  <c r="C12" i="2" s="1"/>
  <c r="I262" i="84"/>
  <c r="E12" i="2" s="1"/>
  <c r="H261" i="84"/>
  <c r="I260" i="84"/>
  <c r="G260" i="84"/>
  <c r="H260" i="84" s="1"/>
  <c r="F260" i="84"/>
  <c r="H259" i="84"/>
  <c r="H258" i="84"/>
  <c r="H257" i="84" s="1"/>
  <c r="H256" i="84"/>
  <c r="H255" i="84"/>
  <c r="H254" i="84"/>
  <c r="H253" i="84"/>
  <c r="H252" i="84"/>
  <c r="H251" i="84"/>
  <c r="I250" i="84"/>
  <c r="G250" i="84"/>
  <c r="H250" i="84" s="1"/>
  <c r="F250" i="84"/>
  <c r="F249" i="84" s="1"/>
  <c r="C11" i="2" s="1"/>
  <c r="I249" i="84"/>
  <c r="E11" i="2" s="1"/>
  <c r="G249" i="84"/>
  <c r="D11" i="2" s="1"/>
  <c r="H248" i="84"/>
  <c r="G247" i="84"/>
  <c r="G246" i="84" s="1"/>
  <c r="F247" i="84"/>
  <c r="F246" i="84" s="1"/>
  <c r="H245" i="84"/>
  <c r="H244" i="84"/>
  <c r="I243" i="84"/>
  <c r="H243" i="84"/>
  <c r="G243" i="84"/>
  <c r="F243" i="84"/>
  <c r="H242" i="84"/>
  <c r="H241" i="84"/>
  <c r="H240" i="84"/>
  <c r="H239" i="84"/>
  <c r="H238" i="84"/>
  <c r="H237" i="84"/>
  <c r="H236" i="84"/>
  <c r="H235" i="84"/>
  <c r="I234" i="84"/>
  <c r="I224" i="84" s="1"/>
  <c r="E9" i="2" s="1"/>
  <c r="H234" i="84"/>
  <c r="G234" i="84"/>
  <c r="F234" i="84"/>
  <c r="H233" i="84"/>
  <c r="H232" i="84"/>
  <c r="H231" i="84"/>
  <c r="H230" i="84"/>
  <c r="H229" i="84"/>
  <c r="H228" i="84"/>
  <c r="H227" i="84"/>
  <c r="H226" i="84"/>
  <c r="I225" i="84"/>
  <c r="G225" i="84"/>
  <c r="G224" i="84" s="1"/>
  <c r="D9" i="2" s="1"/>
  <c r="F225" i="84"/>
  <c r="F224" i="84" s="1"/>
  <c r="C9" i="2" s="1"/>
  <c r="H223" i="84"/>
  <c r="H222" i="84"/>
  <c r="H221" i="84"/>
  <c r="H220" i="84"/>
  <c r="H219" i="84"/>
  <c r="H218" i="84"/>
  <c r="H217" i="84"/>
  <c r="H216" i="84"/>
  <c r="H215" i="84"/>
  <c r="H214" i="84"/>
  <c r="H213" i="84"/>
  <c r="H212" i="84"/>
  <c r="H211" i="84"/>
  <c r="H210" i="84"/>
  <c r="H209" i="84"/>
  <c r="H208" i="84"/>
  <c r="H207" i="84"/>
  <c r="I206" i="84"/>
  <c r="G206" i="84"/>
  <c r="F206" i="84"/>
  <c r="H205" i="84"/>
  <c r="H204" i="84"/>
  <c r="H203" i="84"/>
  <c r="H202" i="84"/>
  <c r="H201" i="84"/>
  <c r="H200" i="84"/>
  <c r="H199" i="84"/>
  <c r="H198" i="84"/>
  <c r="H197" i="84"/>
  <c r="H196" i="84"/>
  <c r="H195" i="84"/>
  <c r="H194" i="84"/>
  <c r="H193" i="84"/>
  <c r="H192" i="84"/>
  <c r="H190" i="84"/>
  <c r="H189" i="84"/>
  <c r="H188" i="84"/>
  <c r="H187" i="84"/>
  <c r="H186" i="84"/>
  <c r="H185" i="84"/>
  <c r="H184" i="84"/>
  <c r="H183" i="84"/>
  <c r="H182" i="84"/>
  <c r="H180" i="84"/>
  <c r="H179" i="84"/>
  <c r="H178" i="84"/>
  <c r="H177" i="84"/>
  <c r="H176" i="84"/>
  <c r="H175" i="84"/>
  <c r="H174" i="84"/>
  <c r="H173" i="84"/>
  <c r="H172" i="84"/>
  <c r="H171" i="84"/>
  <c r="H170" i="84"/>
  <c r="H169" i="84"/>
  <c r="H168" i="84"/>
  <c r="H167" i="84"/>
  <c r="H166" i="84"/>
  <c r="H165" i="84"/>
  <c r="H164" i="84"/>
  <c r="H163" i="84"/>
  <c r="H162" i="84"/>
  <c r="H161" i="84"/>
  <c r="H160" i="84"/>
  <c r="H159" i="84"/>
  <c r="H158" i="84"/>
  <c r="H157" i="84"/>
  <c r="H156" i="84"/>
  <c r="H155" i="84"/>
  <c r="H154" i="84"/>
  <c r="H153" i="84"/>
  <c r="H152" i="84"/>
  <c r="H151" i="84"/>
  <c r="H150" i="84"/>
  <c r="H149" i="84"/>
  <c r="H148" i="84"/>
  <c r="G147" i="84" a="1"/>
  <c r="G147" i="84" s="1"/>
  <c r="F147" i="84" a="1"/>
  <c r="F147" i="84" s="1"/>
  <c r="E147" i="84"/>
  <c r="G146" i="84" a="1"/>
  <c r="G146" i="84" s="1"/>
  <c r="F146" i="84" a="1"/>
  <c r="F146" i="84" s="1"/>
  <c r="F145" i="84" s="1"/>
  <c r="F144" i="84" s="1"/>
  <c r="C8" i="2" s="1"/>
  <c r="E146" i="84"/>
  <c r="I145" i="84"/>
  <c r="H143" i="84"/>
  <c r="H142" i="84"/>
  <c r="H141" i="84"/>
  <c r="H140" i="84"/>
  <c r="I139" i="84"/>
  <c r="G139" i="84"/>
  <c r="H139" i="84" s="1"/>
  <c r="F139" i="84"/>
  <c r="H137" i="84"/>
  <c r="H136" i="84"/>
  <c r="H135" i="84"/>
  <c r="H134" i="84"/>
  <c r="H133" i="84"/>
  <c r="H132" i="84"/>
  <c r="H131" i="84"/>
  <c r="E130" i="84"/>
  <c r="I129" i="84"/>
  <c r="G129" i="84"/>
  <c r="F129" i="84"/>
  <c r="H128" i="84"/>
  <c r="H127" i="84"/>
  <c r="H126" i="84"/>
  <c r="H125" i="84"/>
  <c r="H124" i="84"/>
  <c r="H123" i="84"/>
  <c r="H122" i="84"/>
  <c r="H121" i="84"/>
  <c r="H120" i="84"/>
  <c r="H119" i="84"/>
  <c r="H118" i="84"/>
  <c r="H117" i="84"/>
  <c r="H116" i="84"/>
  <c r="H115" i="84"/>
  <c r="H114" i="84"/>
  <c r="H113" i="84"/>
  <c r="H112" i="84"/>
  <c r="H111" i="84"/>
  <c r="H110" i="84"/>
  <c r="H109" i="84"/>
  <c r="H108" i="84"/>
  <c r="H107" i="84"/>
  <c r="H106" i="84"/>
  <c r="H105" i="84"/>
  <c r="H104" i="84"/>
  <c r="H103" i="84"/>
  <c r="H102" i="84"/>
  <c r="H101" i="84"/>
  <c r="H100" i="84"/>
  <c r="H99" i="84"/>
  <c r="H98" i="84"/>
  <c r="H97" i="84"/>
  <c r="H96" i="84"/>
  <c r="H95" i="84"/>
  <c r="H94" i="84"/>
  <c r="H93" i="84"/>
  <c r="H92" i="84"/>
  <c r="H91" i="84"/>
  <c r="H90" i="84"/>
  <c r="H89" i="84"/>
  <c r="H88" i="84"/>
  <c r="H87" i="84"/>
  <c r="H86" i="84"/>
  <c r="H85" i="84"/>
  <c r="H84" i="84"/>
  <c r="H83" i="84"/>
  <c r="H82" i="84"/>
  <c r="H81" i="84"/>
  <c r="E80" i="84"/>
  <c r="I79" i="84"/>
  <c r="G79" i="84"/>
  <c r="F79" i="84"/>
  <c r="H78" i="84"/>
  <c r="H73" i="84"/>
  <c r="H72" i="84"/>
  <c r="H71" i="84"/>
  <c r="H70" i="84"/>
  <c r="H69" i="84"/>
  <c r="H68" i="84"/>
  <c r="H67" i="84"/>
  <c r="H66" i="84"/>
  <c r="H65" i="84"/>
  <c r="H64" i="84"/>
  <c r="H63" i="84"/>
  <c r="H62" i="84"/>
  <c r="H61" i="84"/>
  <c r="H60" i="84"/>
  <c r="H59" i="84"/>
  <c r="H58" i="84"/>
  <c r="H57" i="84"/>
  <c r="H56" i="84"/>
  <c r="H55" i="84"/>
  <c r="H54" i="84"/>
  <c r="H53" i="84"/>
  <c r="H52" i="84"/>
  <c r="H51" i="84"/>
  <c r="H50" i="84"/>
  <c r="H49" i="84"/>
  <c r="H48" i="84"/>
  <c r="H47" i="84"/>
  <c r="H46" i="84"/>
  <c r="H45" i="84"/>
  <c r="H44" i="84"/>
  <c r="H43" i="84"/>
  <c r="I42" i="84"/>
  <c r="G42" i="84"/>
  <c r="F42" i="84"/>
  <c r="H41" i="84"/>
  <c r="H40" i="84"/>
  <c r="H39" i="84"/>
  <c r="H38" i="84"/>
  <c r="H37" i="84"/>
  <c r="H36" i="84"/>
  <c r="H35" i="84"/>
  <c r="H34" i="84"/>
  <c r="H33" i="84"/>
  <c r="H32" i="84"/>
  <c r="I31" i="84"/>
  <c r="G31" i="84"/>
  <c r="F31" i="84"/>
  <c r="H30" i="84"/>
  <c r="G29" i="84"/>
  <c r="F29" i="84"/>
  <c r="H29" i="84" s="1"/>
  <c r="H27" i="84"/>
  <c r="H26" i="84" s="1"/>
  <c r="E27" i="84"/>
  <c r="G26" i="84"/>
  <c r="G22" i="84" s="1"/>
  <c r="F26" i="84"/>
  <c r="F22" i="84" s="1"/>
  <c r="E26" i="84"/>
  <c r="H25" i="84"/>
  <c r="H24" i="84"/>
  <c r="H23" i="84"/>
  <c r="I22" i="84"/>
  <c r="H21" i="84"/>
  <c r="H20" i="84"/>
  <c r="H19" i="84"/>
  <c r="H18" i="84"/>
  <c r="H17" i="84"/>
  <c r="H16" i="84"/>
  <c r="H15" i="84"/>
  <c r="H14" i="84"/>
  <c r="H13" i="84"/>
  <c r="H12" i="84"/>
  <c r="G11" i="84" a="1"/>
  <c r="G11" i="84" s="1"/>
  <c r="F11" i="84" a="1"/>
  <c r="F11" i="84" s="1"/>
  <c r="F10" i="84" s="1"/>
  <c r="E11" i="84"/>
  <c r="I10" i="84"/>
  <c r="H9" i="84"/>
  <c r="H8" i="84"/>
  <c r="H7" i="84"/>
  <c r="I6" i="84"/>
  <c r="G6" i="84"/>
  <c r="F6" i="84"/>
  <c r="I5" i="84"/>
  <c r="E6" i="2" s="1"/>
  <c r="I144" i="84" l="1"/>
  <c r="E8" i="2" s="1"/>
  <c r="F28" i="84"/>
  <c r="C7" i="2" s="1"/>
  <c r="H42" i="84"/>
  <c r="H79" i="84"/>
  <c r="H31" i="84"/>
  <c r="H129" i="84"/>
  <c r="H147" i="84"/>
  <c r="H206" i="84"/>
  <c r="H224" i="84"/>
  <c r="G262" i="84"/>
  <c r="D12" i="2" s="1"/>
  <c r="H263" i="84"/>
  <c r="I28" i="84"/>
  <c r="E7" i="2" s="1"/>
  <c r="G28" i="84"/>
  <c r="F5" i="84"/>
  <c r="H246" i="84"/>
  <c r="H146" i="84"/>
  <c r="G145" i="84"/>
  <c r="H22" i="84"/>
  <c r="H11" i="84"/>
  <c r="G10" i="84"/>
  <c r="H10" i="84" s="1"/>
  <c r="H249" i="84"/>
  <c r="H247" i="84"/>
  <c r="H6" i="84"/>
  <c r="H225" i="84"/>
  <c r="H262" i="84" l="1"/>
  <c r="I289" i="84"/>
  <c r="H28" i="84"/>
  <c r="D7" i="2"/>
  <c r="F289" i="84"/>
  <c r="C6" i="2"/>
  <c r="G144" i="84"/>
  <c r="D8" i="2" s="1"/>
  <c r="H145" i="84"/>
  <c r="G5" i="84"/>
  <c r="H5" i="84" l="1"/>
  <c r="D6" i="2"/>
  <c r="H144" i="84"/>
  <c r="G289" i="84"/>
  <c r="H289" i="84" s="1"/>
  <c r="I49" i="79" l="1"/>
  <c r="I39" i="79"/>
  <c r="G40" i="79"/>
  <c r="G6" i="79"/>
  <c r="O59" i="79" l="1"/>
  <c r="I59" i="79"/>
  <c r="G22" i="64" l="1"/>
  <c r="F22" i="64"/>
  <c r="F63" i="64" s="1"/>
  <c r="E22" i="64"/>
  <c r="E63" i="64" s="1"/>
  <c r="D22" i="64"/>
  <c r="D63" i="64" s="1"/>
  <c r="C22" i="64"/>
  <c r="K21" i="64"/>
  <c r="G21" i="64"/>
  <c r="G63" i="64" s="1"/>
  <c r="F21" i="64"/>
  <c r="E21" i="64"/>
  <c r="D21" i="64"/>
  <c r="C63" i="64"/>
  <c r="J62" i="64"/>
  <c r="L63" i="64"/>
  <c r="K63" i="64"/>
  <c r="I63" i="64"/>
  <c r="H63" i="64"/>
  <c r="G23" i="56" l="1"/>
  <c r="H22" i="56"/>
  <c r="H65" i="56" s="1"/>
  <c r="G22" i="56"/>
  <c r="L65" i="56"/>
  <c r="K65" i="56"/>
  <c r="D65" i="56"/>
  <c r="I64" i="56"/>
  <c r="M47" i="56"/>
  <c r="I48" i="56"/>
  <c r="I45" i="56"/>
  <c r="G65" i="56" l="1"/>
  <c r="I10" i="56" l="1"/>
  <c r="E9" i="56"/>
  <c r="D49" i="57" l="1"/>
  <c r="M62" i="56" l="1"/>
  <c r="M58" i="56"/>
  <c r="M56" i="56"/>
  <c r="M55" i="56"/>
  <c r="M53" i="56"/>
  <c r="M52" i="56"/>
  <c r="M51" i="56"/>
  <c r="M50" i="56"/>
  <c r="M49" i="56"/>
  <c r="M45" i="56"/>
  <c r="M44" i="56"/>
  <c r="M43" i="56"/>
  <c r="M40" i="56"/>
  <c r="M39" i="56"/>
  <c r="M38" i="56"/>
  <c r="M37" i="56"/>
  <c r="M34" i="56"/>
  <c r="M33" i="56"/>
  <c r="M31" i="56"/>
  <c r="I63" i="56"/>
  <c r="I62" i="56"/>
  <c r="I61" i="56"/>
  <c r="I60" i="56"/>
  <c r="I59" i="56"/>
  <c r="I58" i="56"/>
  <c r="I57" i="56"/>
  <c r="I56" i="56"/>
  <c r="I55" i="56"/>
  <c r="I54" i="56"/>
  <c r="I53" i="56"/>
  <c r="I52" i="56"/>
  <c r="I51" i="56"/>
  <c r="I50" i="56"/>
  <c r="I49" i="56"/>
  <c r="I47" i="56"/>
  <c r="I46" i="56"/>
  <c r="I44" i="56"/>
  <c r="I43" i="56"/>
  <c r="E62" i="56"/>
  <c r="E61" i="56"/>
  <c r="E58" i="56"/>
  <c r="E56" i="56"/>
  <c r="E53" i="56"/>
  <c r="E52" i="56"/>
  <c r="E49" i="56"/>
  <c r="E43" i="56"/>
  <c r="E42" i="56"/>
  <c r="M24" i="56"/>
  <c r="F26" i="56"/>
  <c r="E25" i="56"/>
  <c r="F25" i="56" s="1"/>
  <c r="F24" i="56"/>
  <c r="F23" i="56"/>
  <c r="F22" i="56"/>
  <c r="F21" i="56"/>
  <c r="E20" i="56"/>
  <c r="E19" i="56"/>
  <c r="E17" i="56"/>
  <c r="E15" i="56"/>
  <c r="E14" i="56"/>
  <c r="E13" i="56"/>
  <c r="E12" i="56"/>
  <c r="E11" i="56"/>
  <c r="E10" i="56"/>
  <c r="A44" i="56"/>
  <c r="G5" i="62" l="1"/>
  <c r="G7" i="62"/>
  <c r="G6" i="62"/>
  <c r="G8" i="62"/>
  <c r="G9" i="62"/>
  <c r="G11" i="62"/>
  <c r="E4" i="61" l="1"/>
  <c r="F4" i="61" s="1"/>
  <c r="I546" i="79" l="1"/>
  <c r="I318" i="79"/>
  <c r="I117" i="79"/>
  <c r="I115" i="79"/>
  <c r="I98" i="79"/>
  <c r="O527" i="79"/>
  <c r="F49" i="57" l="1"/>
  <c r="J220" i="79"/>
  <c r="H220" i="79"/>
  <c r="G220" i="79"/>
  <c r="G206" i="79"/>
  <c r="G192" i="79"/>
  <c r="G183" i="79"/>
  <c r="G118" i="79"/>
  <c r="G129" i="79"/>
  <c r="I220" i="79" l="1"/>
  <c r="I22" i="56" l="1"/>
  <c r="I23" i="56"/>
  <c r="M21" i="56"/>
  <c r="I21" i="56"/>
  <c r="I31" i="56"/>
  <c r="I32" i="56"/>
  <c r="I33" i="56"/>
  <c r="I34" i="56"/>
  <c r="I35" i="56"/>
  <c r="I36" i="56"/>
  <c r="I37" i="56"/>
  <c r="I38" i="56"/>
  <c r="I39" i="56"/>
  <c r="I40" i="56"/>
  <c r="I41" i="56"/>
  <c r="I26" i="56"/>
  <c r="E31" i="56"/>
  <c r="E33" i="56"/>
  <c r="E38" i="56"/>
  <c r="E39" i="56"/>
  <c r="E40" i="56"/>
  <c r="M7" i="56"/>
  <c r="M10" i="56"/>
  <c r="M11" i="56"/>
  <c r="M12" i="56"/>
  <c r="M13" i="56"/>
  <c r="M14" i="56"/>
  <c r="M15" i="56"/>
  <c r="M17" i="56"/>
  <c r="M19" i="56"/>
  <c r="M20" i="56"/>
  <c r="M25" i="56"/>
  <c r="I6" i="56"/>
  <c r="I7" i="56"/>
  <c r="I8" i="56"/>
  <c r="I9" i="56"/>
  <c r="I11" i="56"/>
  <c r="I12" i="56"/>
  <c r="I13" i="56"/>
  <c r="I14" i="56"/>
  <c r="I15" i="56"/>
  <c r="I16" i="56"/>
  <c r="I17" i="56"/>
  <c r="I18" i="56"/>
  <c r="I19" i="56"/>
  <c r="I20" i="56"/>
  <c r="I24" i="56"/>
  <c r="I25" i="56"/>
  <c r="I5" i="56"/>
  <c r="E7" i="56"/>
  <c r="I65" i="56" l="1"/>
  <c r="E65" i="56"/>
  <c r="M65" i="56"/>
  <c r="H538" i="79" l="1"/>
  <c r="G538" i="79"/>
  <c r="I527" i="79"/>
  <c r="I432" i="79"/>
  <c r="I417" i="79"/>
  <c r="I392" i="79"/>
  <c r="I391" i="79"/>
  <c r="I390" i="79"/>
  <c r="I389" i="79"/>
  <c r="I360" i="79"/>
  <c r="I304" i="79"/>
  <c r="I292" i="79"/>
  <c r="I291" i="79"/>
  <c r="I290" i="79"/>
  <c r="I289" i="79"/>
  <c r="I288" i="79"/>
  <c r="I75" i="79"/>
  <c r="I295" i="79"/>
  <c r="I294" i="79"/>
  <c r="I293" i="79"/>
  <c r="I287" i="79"/>
  <c r="I286" i="79"/>
  <c r="I255" i="79"/>
  <c r="I254" i="79"/>
  <c r="I253" i="79"/>
  <c r="I252" i="79"/>
  <c r="I251" i="79"/>
  <c r="I250" i="79"/>
  <c r="I246" i="79"/>
  <c r="I243" i="79"/>
  <c r="I242" i="79"/>
  <c r="I241" i="79"/>
  <c r="I240" i="79"/>
  <c r="I238" i="79"/>
  <c r="I221" i="79"/>
  <c r="I208" i="79"/>
  <c r="I204" i="79"/>
  <c r="I203" i="79"/>
  <c r="I196" i="79"/>
  <c r="I190" i="79"/>
  <c r="I173" i="79"/>
  <c r="I160" i="79"/>
  <c r="I159" i="79"/>
  <c r="I158" i="79"/>
  <c r="I157" i="79"/>
  <c r="I143" i="79"/>
  <c r="I52" i="79"/>
  <c r="I53" i="79"/>
  <c r="I34" i="79"/>
  <c r="I35" i="79"/>
  <c r="I36" i="79"/>
  <c r="I37" i="79"/>
  <c r="I21" i="79"/>
  <c r="I20" i="79"/>
  <c r="I19" i="79"/>
  <c r="I16" i="79"/>
  <c r="J79" i="79" l="1"/>
  <c r="J192" i="79"/>
  <c r="J183" i="79"/>
  <c r="J61" i="64"/>
  <c r="J59" i="64"/>
  <c r="J47" i="57" l="1"/>
  <c r="J19" i="57"/>
  <c r="A9" i="56" l="1"/>
  <c r="J69" i="79" l="1"/>
  <c r="K49" i="57"/>
  <c r="I49" i="57"/>
  <c r="E49" i="57"/>
  <c r="C49" i="57"/>
  <c r="E11" i="61" l="1"/>
  <c r="F11" i="61" s="1"/>
  <c r="E12" i="61"/>
  <c r="F12" i="61" s="1"/>
  <c r="E10" i="61"/>
  <c r="F10" i="61" s="1"/>
  <c r="E5" i="61"/>
  <c r="F5" i="61" s="1"/>
  <c r="E6" i="61"/>
  <c r="F6" i="61" s="1"/>
  <c r="E7" i="61"/>
  <c r="E8" i="61"/>
  <c r="F8" i="61" s="1"/>
  <c r="J4" i="64" l="1"/>
  <c r="J5" i="64"/>
  <c r="J6" i="64"/>
  <c r="J7" i="64"/>
  <c r="J8" i="64"/>
  <c r="J9" i="64"/>
  <c r="J10" i="64"/>
  <c r="J11" i="64"/>
  <c r="J12" i="64"/>
  <c r="J13" i="64"/>
  <c r="J14" i="64"/>
  <c r="J15" i="64"/>
  <c r="J16" i="64"/>
  <c r="J17" i="64"/>
  <c r="J18" i="64"/>
  <c r="J19" i="64"/>
  <c r="J21" i="64"/>
  <c r="J22" i="64"/>
  <c r="J26" i="64"/>
  <c r="J27" i="64"/>
  <c r="J28" i="64"/>
  <c r="J29" i="64"/>
  <c r="J30" i="64"/>
  <c r="J31" i="64"/>
  <c r="J32" i="64"/>
  <c r="J33" i="64"/>
  <c r="J34" i="64"/>
  <c r="J35" i="64"/>
  <c r="J36" i="64"/>
  <c r="J37" i="64"/>
  <c r="J38" i="64"/>
  <c r="J39" i="64"/>
  <c r="J40" i="64"/>
  <c r="J41" i="64"/>
  <c r="J42" i="64"/>
  <c r="J43" i="64"/>
  <c r="J44" i="64"/>
  <c r="J45" i="64"/>
  <c r="J46" i="64"/>
  <c r="J47" i="64"/>
  <c r="J48" i="64"/>
  <c r="J49" i="64"/>
  <c r="J50" i="64"/>
  <c r="J51" i="64"/>
  <c r="J52" i="64"/>
  <c r="J53" i="64"/>
  <c r="J54" i="64"/>
  <c r="J55" i="64"/>
  <c r="J56" i="64"/>
  <c r="J57" i="64"/>
  <c r="J58" i="64"/>
  <c r="J60" i="64"/>
  <c r="J63" i="64" l="1"/>
  <c r="J37" i="57"/>
  <c r="J38" i="57"/>
  <c r="J39" i="57"/>
  <c r="J40" i="57"/>
  <c r="J41" i="57"/>
  <c r="J42" i="57"/>
  <c r="J43" i="57"/>
  <c r="J44" i="57"/>
  <c r="J45" i="57"/>
  <c r="J46" i="57"/>
  <c r="J48" i="57"/>
  <c r="J30" i="57"/>
  <c r="J6" i="57"/>
  <c r="J7" i="57"/>
  <c r="J8" i="57"/>
  <c r="J9" i="57"/>
  <c r="J10" i="57"/>
  <c r="J11" i="57"/>
  <c r="J12" i="57"/>
  <c r="J13" i="57"/>
  <c r="J14" i="57"/>
  <c r="J15" i="57"/>
  <c r="J16" i="57"/>
  <c r="J17" i="57"/>
  <c r="J18" i="57"/>
  <c r="J20" i="57"/>
  <c r="J21" i="57"/>
  <c r="J22" i="57"/>
  <c r="J23" i="57"/>
  <c r="J24" i="57"/>
  <c r="J26" i="57"/>
  <c r="J27" i="57"/>
  <c r="J28" i="57"/>
  <c r="J29" i="57"/>
  <c r="J5" i="57"/>
  <c r="G49" i="57"/>
  <c r="H49" i="57"/>
  <c r="A55" i="56"/>
  <c r="J25" i="57" l="1"/>
  <c r="C30" i="50"/>
  <c r="G541" i="79" l="1"/>
  <c r="G514" i="79"/>
  <c r="G435" i="79"/>
  <c r="G434" i="79" s="1"/>
  <c r="G363" i="79"/>
  <c r="G362" i="79" s="1"/>
  <c r="G99" i="79"/>
  <c r="G87" i="79" l="1"/>
  <c r="G100" i="79"/>
  <c r="G79" i="79"/>
  <c r="G5" i="79" l="1"/>
  <c r="D12" i="50"/>
  <c r="H530" i="79" l="1"/>
  <c r="H395" i="79"/>
  <c r="H99" i="79"/>
  <c r="H81" i="79"/>
  <c r="H519" i="79" l="1"/>
  <c r="I519" i="79" s="1"/>
  <c r="H192" i="79"/>
  <c r="H69" i="79"/>
  <c r="D33" i="2" l="1"/>
  <c r="O86" i="79" l="1"/>
  <c r="H40" i="79" l="1"/>
  <c r="H79" i="79"/>
  <c r="H87" i="79"/>
  <c r="H100" i="79"/>
  <c r="H118" i="79"/>
  <c r="H129" i="79"/>
  <c r="H183" i="79"/>
  <c r="H206" i="79"/>
  <c r="H229" i="79"/>
  <c r="H265" i="79"/>
  <c r="H276" i="79"/>
  <c r="H297" i="79"/>
  <c r="H323" i="79"/>
  <c r="H328" i="79"/>
  <c r="H340" i="79"/>
  <c r="H342" i="79"/>
  <c r="H364" i="79"/>
  <c r="H394" i="79"/>
  <c r="H396" i="79"/>
  <c r="H400" i="79"/>
  <c r="H466" i="79"/>
  <c r="H482" i="79"/>
  <c r="H497" i="79"/>
  <c r="H532" i="79"/>
  <c r="H542" i="79"/>
  <c r="H554" i="79"/>
  <c r="H556" i="79"/>
  <c r="I529" i="79"/>
  <c r="I488" i="79"/>
  <c r="I453" i="79"/>
  <c r="I442" i="79"/>
  <c r="I419" i="79"/>
  <c r="I398" i="79"/>
  <c r="I373" i="79"/>
  <c r="H320" i="79"/>
  <c r="I302" i="79"/>
  <c r="I285" i="79"/>
  <c r="I218" i="79"/>
  <c r="I217" i="79"/>
  <c r="I211" i="79"/>
  <c r="I210" i="79"/>
  <c r="I147" i="79"/>
  <c r="I146" i="79"/>
  <c r="I140" i="79"/>
  <c r="I126" i="79"/>
  <c r="I86" i="79"/>
  <c r="I57" i="79"/>
  <c r="I48" i="79"/>
  <c r="I47" i="79"/>
  <c r="I46" i="79"/>
  <c r="I28" i="79"/>
  <c r="H5" i="79" l="1"/>
  <c r="H518" i="79"/>
  <c r="H327" i="79"/>
  <c r="G542" i="79"/>
  <c r="G532" i="79"/>
  <c r="G497" i="79"/>
  <c r="G482" i="79"/>
  <c r="G466" i="79"/>
  <c r="G456" i="79"/>
  <c r="G400" i="79"/>
  <c r="G364" i="79"/>
  <c r="G342" i="79"/>
  <c r="G328" i="79"/>
  <c r="G323" i="79"/>
  <c r="G320" i="79"/>
  <c r="I320" i="79" s="1"/>
  <c r="G316" i="79"/>
  <c r="I306" i="79"/>
  <c r="G297" i="79"/>
  <c r="I297" i="79" s="1"/>
  <c r="G276" i="79"/>
  <c r="I276" i="79" s="1"/>
  <c r="G268" i="79"/>
  <c r="G265" i="79"/>
  <c r="I265" i="79" s="1"/>
  <c r="G229" i="79"/>
  <c r="I206" i="79"/>
  <c r="I183" i="79"/>
  <c r="I150" i="79"/>
  <c r="I133" i="79"/>
  <c r="I129" i="79"/>
  <c r="I100" i="79"/>
  <c r="I87" i="79"/>
  <c r="I79" i="79"/>
  <c r="I69" i="79"/>
  <c r="I40" i="79"/>
  <c r="I6" i="79"/>
  <c r="I229" i="79" l="1"/>
  <c r="G132" i="79"/>
  <c r="G406" i="79"/>
  <c r="G264" i="79"/>
  <c r="L31" i="57" l="1"/>
  <c r="L49" i="57" s="1"/>
  <c r="B12" i="62" l="1"/>
  <c r="D12" i="62" l="1"/>
  <c r="D14" i="62" s="1"/>
  <c r="O479" i="79" l="1"/>
  <c r="O463" i="79"/>
  <c r="O395" i="79"/>
  <c r="O495" i="79"/>
  <c r="O470" i="79"/>
  <c r="O469" i="79"/>
  <c r="O436" i="79"/>
  <c r="O409" i="79"/>
  <c r="O408" i="79"/>
  <c r="O403" i="79"/>
  <c r="O402" i="79"/>
  <c r="O401" i="79"/>
  <c r="O371" i="79"/>
  <c r="O368" i="79"/>
  <c r="O367" i="79"/>
  <c r="O346" i="79"/>
  <c r="O341" i="79"/>
  <c r="O330" i="79"/>
  <c r="O329" i="79"/>
  <c r="O283" i="79"/>
  <c r="O199" i="79"/>
  <c r="O181" i="79"/>
  <c r="O110" i="79"/>
  <c r="O102" i="79"/>
  <c r="O98" i="79"/>
  <c r="O97" i="79"/>
  <c r="O92" i="79"/>
  <c r="O89" i="79"/>
  <c r="O76" i="79"/>
  <c r="O5" i="79"/>
  <c r="O6" i="79"/>
  <c r="I7" i="79"/>
  <c r="O7" i="79"/>
  <c r="I8" i="79"/>
  <c r="O8" i="79"/>
  <c r="I9" i="79"/>
  <c r="O9" i="79"/>
  <c r="I10" i="79"/>
  <c r="O10" i="79"/>
  <c r="I11" i="79"/>
  <c r="O11" i="79"/>
  <c r="I12" i="79"/>
  <c r="O12" i="79"/>
  <c r="I13" i="79"/>
  <c r="O13" i="79"/>
  <c r="I14" i="79"/>
  <c r="O14" i="79"/>
  <c r="I15" i="79"/>
  <c r="O15" i="79"/>
  <c r="I17" i="79"/>
  <c r="O17" i="79"/>
  <c r="I18" i="79"/>
  <c r="O18" i="79"/>
  <c r="I22" i="79"/>
  <c r="O22" i="79"/>
  <c r="I23" i="79"/>
  <c r="O23" i="79"/>
  <c r="I24" i="79"/>
  <c r="O24" i="79"/>
  <c r="I25" i="79"/>
  <c r="O25" i="79"/>
  <c r="I26" i="79"/>
  <c r="O26" i="79"/>
  <c r="I27" i="79"/>
  <c r="O27" i="79"/>
  <c r="I29" i="79"/>
  <c r="O29" i="79"/>
  <c r="I30" i="79"/>
  <c r="O30" i="79"/>
  <c r="I31" i="79"/>
  <c r="O31" i="79"/>
  <c r="I32" i="79"/>
  <c r="O32" i="79"/>
  <c r="I33" i="79"/>
  <c r="O33" i="79"/>
  <c r="I38" i="79"/>
  <c r="O38" i="79"/>
  <c r="O40" i="79"/>
  <c r="I41" i="79"/>
  <c r="O41" i="79"/>
  <c r="I42" i="79"/>
  <c r="O42" i="79"/>
  <c r="I43" i="79"/>
  <c r="O43" i="79"/>
  <c r="I44" i="79"/>
  <c r="O44" i="79"/>
  <c r="I45" i="79"/>
  <c r="O45" i="79"/>
  <c r="I50" i="79"/>
  <c r="O50" i="79"/>
  <c r="I51" i="79"/>
  <c r="O51" i="79"/>
  <c r="I54" i="79"/>
  <c r="O54" i="79"/>
  <c r="I55" i="79"/>
  <c r="O55" i="79"/>
  <c r="I56" i="79"/>
  <c r="O56" i="79"/>
  <c r="I64" i="79"/>
  <c r="O64" i="79"/>
  <c r="I65" i="79"/>
  <c r="O65" i="79"/>
  <c r="I66" i="79"/>
  <c r="O66" i="79"/>
  <c r="I67" i="79"/>
  <c r="O67" i="79"/>
  <c r="I68" i="79"/>
  <c r="O68" i="79"/>
  <c r="O69" i="79"/>
  <c r="I70" i="79"/>
  <c r="O70" i="79"/>
  <c r="I71" i="79"/>
  <c r="O71" i="79"/>
  <c r="I72" i="79"/>
  <c r="O72" i="79"/>
  <c r="I73" i="79"/>
  <c r="O73" i="79"/>
  <c r="O75" i="79"/>
  <c r="I76" i="79"/>
  <c r="I77" i="79"/>
  <c r="O77" i="79"/>
  <c r="I78" i="79"/>
  <c r="O78" i="79"/>
  <c r="O79" i="79"/>
  <c r="I80" i="79"/>
  <c r="O80" i="79"/>
  <c r="I81" i="79"/>
  <c r="O81" i="79"/>
  <c r="I82" i="79"/>
  <c r="O82" i="79"/>
  <c r="I83" i="79"/>
  <c r="O83" i="79"/>
  <c r="J87" i="79"/>
  <c r="O87" i="79"/>
  <c r="I89" i="79"/>
  <c r="I90" i="79"/>
  <c r="O90" i="79"/>
  <c r="I91" i="79"/>
  <c r="O91" i="79"/>
  <c r="I92" i="79"/>
  <c r="I93" i="79"/>
  <c r="O93" i="79"/>
  <c r="I94" i="79"/>
  <c r="O94" i="79"/>
  <c r="I95" i="79"/>
  <c r="O95" i="79"/>
  <c r="I96" i="79"/>
  <c r="O96" i="79"/>
  <c r="I97" i="79"/>
  <c r="I99" i="79"/>
  <c r="O99" i="79"/>
  <c r="J100" i="79"/>
  <c r="O100" i="79"/>
  <c r="I101" i="79"/>
  <c r="O101" i="79"/>
  <c r="I102" i="79"/>
  <c r="I103" i="79"/>
  <c r="O103" i="79"/>
  <c r="I104" i="79"/>
  <c r="O104" i="79"/>
  <c r="I105" i="79"/>
  <c r="O105" i="79"/>
  <c r="I106" i="79"/>
  <c r="O106" i="79"/>
  <c r="I107" i="79"/>
  <c r="O107" i="79"/>
  <c r="I108" i="79"/>
  <c r="O108" i="79"/>
  <c r="I109" i="79"/>
  <c r="O109" i="79"/>
  <c r="I110" i="79"/>
  <c r="I111" i="79"/>
  <c r="O111" i="79"/>
  <c r="I112" i="79"/>
  <c r="O112" i="79"/>
  <c r="I113" i="79"/>
  <c r="O113" i="79"/>
  <c r="I114" i="79"/>
  <c r="O114" i="79"/>
  <c r="O115" i="79"/>
  <c r="I116" i="79"/>
  <c r="O116" i="79"/>
  <c r="O117" i="79"/>
  <c r="J118" i="79"/>
  <c r="O118" i="79"/>
  <c r="I119" i="79"/>
  <c r="O119" i="79"/>
  <c r="I120" i="79"/>
  <c r="O120" i="79"/>
  <c r="I121" i="79"/>
  <c r="O121" i="79"/>
  <c r="I122" i="79"/>
  <c r="O122" i="79"/>
  <c r="I123" i="79"/>
  <c r="O123" i="79"/>
  <c r="I124" i="79"/>
  <c r="O124" i="79"/>
  <c r="I125" i="79"/>
  <c r="O125" i="79"/>
  <c r="I127" i="79"/>
  <c r="O127" i="79"/>
  <c r="I128" i="79"/>
  <c r="O128" i="79"/>
  <c r="J129" i="79"/>
  <c r="O129" i="79"/>
  <c r="I130" i="79"/>
  <c r="O130" i="79"/>
  <c r="I131" i="79"/>
  <c r="O131" i="79"/>
  <c r="O132" i="79"/>
  <c r="O133" i="79"/>
  <c r="I134" i="79"/>
  <c r="O134" i="79"/>
  <c r="I135" i="79"/>
  <c r="O135" i="79"/>
  <c r="I136" i="79"/>
  <c r="O136" i="79"/>
  <c r="I137" i="79"/>
  <c r="O137" i="79"/>
  <c r="I138" i="79"/>
  <c r="O138" i="79"/>
  <c r="I139" i="79"/>
  <c r="O139" i="79"/>
  <c r="I141" i="79"/>
  <c r="O141" i="79"/>
  <c r="I142" i="79"/>
  <c r="O142" i="79"/>
  <c r="I145" i="79"/>
  <c r="O145" i="79"/>
  <c r="O150" i="79"/>
  <c r="I151" i="79"/>
  <c r="O151" i="79"/>
  <c r="I152" i="79"/>
  <c r="O152" i="79"/>
  <c r="I153" i="79"/>
  <c r="O153" i="79"/>
  <c r="I154" i="79"/>
  <c r="O154" i="79"/>
  <c r="I155" i="79"/>
  <c r="O155" i="79"/>
  <c r="I156" i="79"/>
  <c r="O156" i="79"/>
  <c r="I161" i="79"/>
  <c r="O161" i="79"/>
  <c r="I162" i="79"/>
  <c r="O162" i="79"/>
  <c r="I163" i="79"/>
  <c r="O163" i="79"/>
  <c r="I164" i="79"/>
  <c r="O164" i="79"/>
  <c r="I165" i="79"/>
  <c r="O165" i="79"/>
  <c r="I166" i="79"/>
  <c r="O166" i="79"/>
  <c r="I167" i="79"/>
  <c r="O167" i="79"/>
  <c r="I168" i="79"/>
  <c r="O168" i="79"/>
  <c r="I169" i="79"/>
  <c r="O169" i="79"/>
  <c r="I170" i="79"/>
  <c r="O170" i="79"/>
  <c r="I171" i="79"/>
  <c r="O171" i="79"/>
  <c r="I180" i="79"/>
  <c r="O180" i="79"/>
  <c r="I181" i="79"/>
  <c r="O183" i="79"/>
  <c r="I184" i="79"/>
  <c r="O184" i="79"/>
  <c r="I185" i="79"/>
  <c r="O185" i="79"/>
  <c r="I186" i="79"/>
  <c r="O186" i="79"/>
  <c r="I188" i="79"/>
  <c r="O188" i="79"/>
  <c r="I191" i="79"/>
  <c r="O191" i="79"/>
  <c r="H132" i="79"/>
  <c r="I132" i="79" s="1"/>
  <c r="O192" i="79"/>
  <c r="I193" i="79"/>
  <c r="O193" i="79"/>
  <c r="I194" i="79"/>
  <c r="O194" i="79"/>
  <c r="I195" i="79"/>
  <c r="O195" i="79"/>
  <c r="I197" i="79"/>
  <c r="O197" i="79"/>
  <c r="I198" i="79"/>
  <c r="O198" i="79"/>
  <c r="I199" i="79"/>
  <c r="I200" i="79"/>
  <c r="O200" i="79"/>
  <c r="I201" i="79"/>
  <c r="O201" i="79"/>
  <c r="I202" i="79"/>
  <c r="O202" i="79"/>
  <c r="I205" i="79"/>
  <c r="O205" i="79"/>
  <c r="J206" i="79"/>
  <c r="O206" i="79"/>
  <c r="I207" i="79"/>
  <c r="O207" i="79"/>
  <c r="I209" i="79"/>
  <c r="O209" i="79"/>
  <c r="I212" i="79"/>
  <c r="O212" i="79"/>
  <c r="I213" i="79"/>
  <c r="O213" i="79"/>
  <c r="I214" i="79"/>
  <c r="O214" i="79"/>
  <c r="I215" i="79"/>
  <c r="O215" i="79"/>
  <c r="I216" i="79"/>
  <c r="O216" i="79"/>
  <c r="I219" i="79"/>
  <c r="O219" i="79"/>
  <c r="O220" i="79"/>
  <c r="I222" i="79"/>
  <c r="O222" i="79"/>
  <c r="I223" i="79"/>
  <c r="O223" i="79"/>
  <c r="I224" i="79"/>
  <c r="O224" i="79"/>
  <c r="I225" i="79"/>
  <c r="O225" i="79"/>
  <c r="I226" i="79"/>
  <c r="O226" i="79"/>
  <c r="I227" i="79"/>
  <c r="O227" i="79"/>
  <c r="I228" i="79"/>
  <c r="O228" i="79"/>
  <c r="J229" i="79"/>
  <c r="O229" i="79"/>
  <c r="I230" i="79"/>
  <c r="O230" i="79"/>
  <c r="I235" i="79"/>
  <c r="O235" i="79"/>
  <c r="I236" i="79"/>
  <c r="O236" i="79"/>
  <c r="I237" i="79"/>
  <c r="O237" i="79"/>
  <c r="I239" i="79"/>
  <c r="O239" i="79"/>
  <c r="I244" i="79"/>
  <c r="O244" i="79"/>
  <c r="I245" i="79"/>
  <c r="O245" i="79"/>
  <c r="I247" i="79"/>
  <c r="O247" i="79"/>
  <c r="I248" i="79"/>
  <c r="O248" i="79"/>
  <c r="I257" i="79"/>
  <c r="O257" i="79"/>
  <c r="I258" i="79"/>
  <c r="O258" i="79"/>
  <c r="I259" i="79"/>
  <c r="O259" i="79"/>
  <c r="I260" i="79"/>
  <c r="O260" i="79"/>
  <c r="I261" i="79"/>
  <c r="O261" i="79"/>
  <c r="I262" i="79"/>
  <c r="O262" i="79"/>
  <c r="I263" i="79"/>
  <c r="O263" i="79"/>
  <c r="O264" i="79"/>
  <c r="J265" i="79"/>
  <c r="O265" i="79"/>
  <c r="I266" i="79"/>
  <c r="O266" i="79"/>
  <c r="I267" i="79"/>
  <c r="O267" i="79"/>
  <c r="H268" i="79"/>
  <c r="J268" i="79"/>
  <c r="O268" i="79"/>
  <c r="I269" i="79"/>
  <c r="O269" i="79"/>
  <c r="I270" i="79"/>
  <c r="O270" i="79"/>
  <c r="I271" i="79"/>
  <c r="O271" i="79"/>
  <c r="I272" i="79"/>
  <c r="O272" i="79"/>
  <c r="I273" i="79"/>
  <c r="O273" i="79"/>
  <c r="I274" i="79"/>
  <c r="O274" i="79"/>
  <c r="I275" i="79"/>
  <c r="O275" i="79"/>
  <c r="J276" i="79"/>
  <c r="O276" i="79"/>
  <c r="I277" i="79"/>
  <c r="O277" i="79"/>
  <c r="I278" i="79"/>
  <c r="O278" i="79"/>
  <c r="I279" i="79"/>
  <c r="O279" i="79"/>
  <c r="I280" i="79"/>
  <c r="O280" i="79"/>
  <c r="I281" i="79"/>
  <c r="O281" i="79"/>
  <c r="I282" i="79"/>
  <c r="O282" i="79"/>
  <c r="I283" i="79"/>
  <c r="I284" i="79"/>
  <c r="O284" i="79"/>
  <c r="O286" i="79"/>
  <c r="O287" i="79"/>
  <c r="O293" i="79"/>
  <c r="O294" i="79"/>
  <c r="O295" i="79"/>
  <c r="I296" i="79"/>
  <c r="O296" i="79"/>
  <c r="J297" i="79"/>
  <c r="O297" i="79"/>
  <c r="I298" i="79"/>
  <c r="O298" i="79"/>
  <c r="I299" i="79"/>
  <c r="O299" i="79"/>
  <c r="I300" i="79"/>
  <c r="O300" i="79"/>
  <c r="I301" i="79"/>
  <c r="O301" i="79"/>
  <c r="I303" i="79"/>
  <c r="O303" i="79"/>
  <c r="I305" i="79"/>
  <c r="O305" i="79"/>
  <c r="O306" i="79"/>
  <c r="I307" i="79"/>
  <c r="O307" i="79"/>
  <c r="I308" i="79"/>
  <c r="O308" i="79"/>
  <c r="I309" i="79"/>
  <c r="O309" i="79"/>
  <c r="I310" i="79"/>
  <c r="O310" i="79"/>
  <c r="I311" i="79"/>
  <c r="O311" i="79"/>
  <c r="I312" i="79"/>
  <c r="O312" i="79"/>
  <c r="I313" i="79"/>
  <c r="O313" i="79"/>
  <c r="I314" i="79"/>
  <c r="O314" i="79"/>
  <c r="H316" i="79"/>
  <c r="J316" i="79"/>
  <c r="O316" i="79"/>
  <c r="I317" i="79"/>
  <c r="O317" i="79"/>
  <c r="O318" i="79"/>
  <c r="I319" i="79"/>
  <c r="O319" i="79"/>
  <c r="J320" i="79"/>
  <c r="O320" i="79"/>
  <c r="I321" i="79"/>
  <c r="O321" i="79"/>
  <c r="I322" i="79"/>
  <c r="O322" i="79"/>
  <c r="J323" i="79"/>
  <c r="O323" i="79"/>
  <c r="I324" i="79"/>
  <c r="O324" i="79"/>
  <c r="I325" i="79"/>
  <c r="O325" i="79"/>
  <c r="I326" i="79"/>
  <c r="O326" i="79"/>
  <c r="O327" i="79"/>
  <c r="J328" i="79"/>
  <c r="O328" i="79"/>
  <c r="I329" i="79"/>
  <c r="I330" i="79"/>
  <c r="I331" i="79"/>
  <c r="O331" i="79"/>
  <c r="I332" i="79"/>
  <c r="O332" i="79"/>
  <c r="I333" i="79"/>
  <c r="O333" i="79"/>
  <c r="I334" i="79"/>
  <c r="O334" i="79"/>
  <c r="I335" i="79"/>
  <c r="O335" i="79"/>
  <c r="I336" i="79"/>
  <c r="O336" i="79"/>
  <c r="I337" i="79"/>
  <c r="O337" i="79"/>
  <c r="I338" i="79"/>
  <c r="O338" i="79"/>
  <c r="I339" i="79"/>
  <c r="O339" i="79"/>
  <c r="G340" i="79"/>
  <c r="J340" i="79"/>
  <c r="O340" i="79"/>
  <c r="I341" i="79"/>
  <c r="J342" i="79"/>
  <c r="O342" i="79"/>
  <c r="I343" i="79"/>
  <c r="O343" i="79"/>
  <c r="I344" i="79"/>
  <c r="O344" i="79"/>
  <c r="I345" i="79"/>
  <c r="O345" i="79"/>
  <c r="I346" i="79"/>
  <c r="I347" i="79"/>
  <c r="O347" i="79"/>
  <c r="I348" i="79"/>
  <c r="O348" i="79"/>
  <c r="I349" i="79"/>
  <c r="O349" i="79"/>
  <c r="I350" i="79"/>
  <c r="O350" i="79"/>
  <c r="I351" i="79"/>
  <c r="O351" i="79"/>
  <c r="I352" i="79"/>
  <c r="O352" i="79"/>
  <c r="I353" i="79"/>
  <c r="O353" i="79"/>
  <c r="I354" i="79"/>
  <c r="O354" i="79"/>
  <c r="I355" i="79"/>
  <c r="O355" i="79"/>
  <c r="I356" i="79"/>
  <c r="O356" i="79"/>
  <c r="I357" i="79"/>
  <c r="O357" i="79"/>
  <c r="I358" i="79"/>
  <c r="O358" i="79"/>
  <c r="I359" i="79"/>
  <c r="O359" i="79"/>
  <c r="I361" i="79"/>
  <c r="O361" i="79"/>
  <c r="H362" i="79"/>
  <c r="J362" i="79"/>
  <c r="O362" i="79"/>
  <c r="I363" i="79"/>
  <c r="O363" i="79"/>
  <c r="J364" i="79"/>
  <c r="O364" i="79"/>
  <c r="I365" i="79"/>
  <c r="O365" i="79"/>
  <c r="I366" i="79"/>
  <c r="O366" i="79"/>
  <c r="I367" i="79"/>
  <c r="I368" i="79"/>
  <c r="I369" i="79"/>
  <c r="O369" i="79"/>
  <c r="I370" i="79"/>
  <c r="O370" i="79"/>
  <c r="I371" i="79"/>
  <c r="I372" i="79"/>
  <c r="O372" i="79"/>
  <c r="I374" i="79"/>
  <c r="O374" i="79"/>
  <c r="I375" i="79"/>
  <c r="O375" i="79"/>
  <c r="I376" i="79"/>
  <c r="O376" i="79"/>
  <c r="I377" i="79"/>
  <c r="O377" i="79"/>
  <c r="I378" i="79"/>
  <c r="O378" i="79"/>
  <c r="I379" i="79"/>
  <c r="O379" i="79"/>
  <c r="I380" i="79"/>
  <c r="O380" i="79"/>
  <c r="I381" i="79"/>
  <c r="O381" i="79"/>
  <c r="I382" i="79"/>
  <c r="O382" i="79"/>
  <c r="I383" i="79"/>
  <c r="O383" i="79"/>
  <c r="I384" i="79"/>
  <c r="O384" i="79"/>
  <c r="I385" i="79"/>
  <c r="O385" i="79"/>
  <c r="I386" i="79"/>
  <c r="O386" i="79"/>
  <c r="I387" i="79"/>
  <c r="O387" i="79"/>
  <c r="I393" i="79"/>
  <c r="O393" i="79"/>
  <c r="G394" i="79"/>
  <c r="J394" i="79"/>
  <c r="O394" i="79"/>
  <c r="I395" i="79"/>
  <c r="J396" i="79"/>
  <c r="O396" i="79"/>
  <c r="I397" i="79"/>
  <c r="O397" i="79"/>
  <c r="I399" i="79"/>
  <c r="O399" i="79"/>
  <c r="J400" i="79"/>
  <c r="O400" i="79"/>
  <c r="I401" i="79"/>
  <c r="I402" i="79"/>
  <c r="I403" i="79"/>
  <c r="I404" i="79"/>
  <c r="O404" i="79"/>
  <c r="I405" i="79"/>
  <c r="O405" i="79"/>
  <c r="O406" i="79"/>
  <c r="O407" i="79"/>
  <c r="I408" i="79"/>
  <c r="I409" i="79"/>
  <c r="I410" i="79"/>
  <c r="O410" i="79"/>
  <c r="I411" i="79"/>
  <c r="O411" i="79"/>
  <c r="I412" i="79"/>
  <c r="O412" i="79"/>
  <c r="I413" i="79"/>
  <c r="O413" i="79"/>
  <c r="I414" i="79"/>
  <c r="O414" i="79"/>
  <c r="I415" i="79"/>
  <c r="O415" i="79"/>
  <c r="I416" i="79"/>
  <c r="O416" i="79"/>
  <c r="I418" i="79"/>
  <c r="O418" i="79"/>
  <c r="I420" i="79"/>
  <c r="O420" i="79"/>
  <c r="I421" i="79"/>
  <c r="O421" i="79"/>
  <c r="I422" i="79"/>
  <c r="O422" i="79"/>
  <c r="I423" i="79"/>
  <c r="O423" i="79"/>
  <c r="I424" i="79"/>
  <c r="O424" i="79"/>
  <c r="I425" i="79"/>
  <c r="O425" i="79"/>
  <c r="I426" i="79"/>
  <c r="O426" i="79"/>
  <c r="I427" i="79"/>
  <c r="O427" i="79"/>
  <c r="I428" i="79"/>
  <c r="O428" i="79"/>
  <c r="I429" i="79"/>
  <c r="O429" i="79"/>
  <c r="I430" i="79"/>
  <c r="O430" i="79"/>
  <c r="I431" i="79"/>
  <c r="O431" i="79"/>
  <c r="O434" i="79"/>
  <c r="I435" i="79"/>
  <c r="O435" i="79"/>
  <c r="I436" i="79"/>
  <c r="I437" i="79"/>
  <c r="O437" i="79"/>
  <c r="I438" i="79"/>
  <c r="O438" i="79"/>
  <c r="I439" i="79"/>
  <c r="O439" i="79"/>
  <c r="I440" i="79"/>
  <c r="O440" i="79"/>
  <c r="I441" i="79"/>
  <c r="O441" i="79"/>
  <c r="I443" i="79"/>
  <c r="O443" i="79"/>
  <c r="I444" i="79"/>
  <c r="O444" i="79"/>
  <c r="I445" i="79"/>
  <c r="O445" i="79"/>
  <c r="I446" i="79"/>
  <c r="O446" i="79"/>
  <c r="I447" i="79"/>
  <c r="O447" i="79"/>
  <c r="I448" i="79"/>
  <c r="O448" i="79"/>
  <c r="I449" i="79"/>
  <c r="O449" i="79"/>
  <c r="I450" i="79"/>
  <c r="O450" i="79"/>
  <c r="I451" i="79"/>
  <c r="O451" i="79"/>
  <c r="I452" i="79"/>
  <c r="O452" i="79"/>
  <c r="I454" i="79"/>
  <c r="O454" i="79"/>
  <c r="H456" i="79"/>
  <c r="J456" i="79"/>
  <c r="O456" i="79"/>
  <c r="I457" i="79"/>
  <c r="O457" i="79"/>
  <c r="I458" i="79"/>
  <c r="O458" i="79"/>
  <c r="I459" i="79"/>
  <c r="O459" i="79"/>
  <c r="I460" i="79"/>
  <c r="O460" i="79"/>
  <c r="I461" i="79"/>
  <c r="O461" i="79"/>
  <c r="I462" i="79"/>
  <c r="O462" i="79"/>
  <c r="I463" i="79"/>
  <c r="I464" i="79"/>
  <c r="O464" i="79"/>
  <c r="I465" i="79"/>
  <c r="O465" i="79"/>
  <c r="J466" i="79"/>
  <c r="O466" i="79"/>
  <c r="I467" i="79"/>
  <c r="O467" i="79"/>
  <c r="I468" i="79"/>
  <c r="O468" i="79"/>
  <c r="I469" i="79"/>
  <c r="I470" i="79"/>
  <c r="I471" i="79"/>
  <c r="O471" i="79"/>
  <c r="I472" i="79"/>
  <c r="O472" i="79"/>
  <c r="I473" i="79"/>
  <c r="O473" i="79"/>
  <c r="I474" i="79"/>
  <c r="O474" i="79"/>
  <c r="I475" i="79"/>
  <c r="O475" i="79"/>
  <c r="I476" i="79"/>
  <c r="O476" i="79"/>
  <c r="I477" i="79"/>
  <c r="O477" i="79"/>
  <c r="I478" i="79"/>
  <c r="O478" i="79"/>
  <c r="I479" i="79"/>
  <c r="I480" i="79"/>
  <c r="O480" i="79"/>
  <c r="I481" i="79"/>
  <c r="O481" i="79"/>
  <c r="J482" i="79"/>
  <c r="O482" i="79"/>
  <c r="I483" i="79"/>
  <c r="O483" i="79"/>
  <c r="I484" i="79"/>
  <c r="O484" i="79"/>
  <c r="I485" i="79"/>
  <c r="O485" i="79"/>
  <c r="I486" i="79"/>
  <c r="O486" i="79"/>
  <c r="I487" i="79"/>
  <c r="O487" i="79"/>
  <c r="I489" i="79"/>
  <c r="O489" i="79"/>
  <c r="I490" i="79"/>
  <c r="O490" i="79"/>
  <c r="I491" i="79"/>
  <c r="O491" i="79"/>
  <c r="I492" i="79"/>
  <c r="O492" i="79"/>
  <c r="I493" i="79"/>
  <c r="O493" i="79"/>
  <c r="I494" i="79"/>
  <c r="O494" i="79"/>
  <c r="I495" i="79"/>
  <c r="I496" i="79"/>
  <c r="O496" i="79"/>
  <c r="J497" i="79"/>
  <c r="O497" i="79"/>
  <c r="I498" i="79"/>
  <c r="O498" i="79"/>
  <c r="I500" i="79"/>
  <c r="O500" i="79"/>
  <c r="I501" i="79"/>
  <c r="O501" i="79"/>
  <c r="I502" i="79"/>
  <c r="O502" i="79"/>
  <c r="I503" i="79"/>
  <c r="O503" i="79"/>
  <c r="I504" i="79"/>
  <c r="O504" i="79"/>
  <c r="I505" i="79"/>
  <c r="O505" i="79"/>
  <c r="I506" i="79"/>
  <c r="O506" i="79"/>
  <c r="I507" i="79"/>
  <c r="O507" i="79"/>
  <c r="O508" i="79"/>
  <c r="O509" i="79"/>
  <c r="I510" i="79"/>
  <c r="O510" i="79"/>
  <c r="I511" i="79"/>
  <c r="O511" i="79"/>
  <c r="I512" i="79"/>
  <c r="O512" i="79"/>
  <c r="G513" i="79"/>
  <c r="H513" i="79"/>
  <c r="J513" i="79"/>
  <c r="O513" i="79"/>
  <c r="I514" i="79"/>
  <c r="O514" i="79"/>
  <c r="O518" i="79"/>
  <c r="O519" i="79"/>
  <c r="I520" i="79"/>
  <c r="O520" i="79"/>
  <c r="I521" i="79"/>
  <c r="O521" i="79"/>
  <c r="I522" i="79"/>
  <c r="O522" i="79"/>
  <c r="I523" i="79"/>
  <c r="O523" i="79"/>
  <c r="I524" i="79"/>
  <c r="O524" i="79"/>
  <c r="I525" i="79"/>
  <c r="O525" i="79"/>
  <c r="I526" i="79"/>
  <c r="O526" i="79"/>
  <c r="I528" i="79"/>
  <c r="O528" i="79"/>
  <c r="I530" i="79"/>
  <c r="O530" i="79"/>
  <c r="J532" i="79"/>
  <c r="O532" i="79"/>
  <c r="I533" i="79"/>
  <c r="O533" i="79"/>
  <c r="I534" i="79"/>
  <c r="O534" i="79"/>
  <c r="I535" i="79"/>
  <c r="O535" i="79"/>
  <c r="I536" i="79"/>
  <c r="O536" i="79"/>
  <c r="I537" i="79"/>
  <c r="O537" i="79"/>
  <c r="J538" i="79"/>
  <c r="O538" i="79"/>
  <c r="I539" i="79"/>
  <c r="O539" i="79"/>
  <c r="I540" i="79"/>
  <c r="O540" i="79"/>
  <c r="I541" i="79"/>
  <c r="O541" i="79"/>
  <c r="J542" i="79"/>
  <c r="O542" i="79"/>
  <c r="I543" i="79"/>
  <c r="O543" i="79"/>
  <c r="I544" i="79"/>
  <c r="O544" i="79"/>
  <c r="I545" i="79"/>
  <c r="O545" i="79"/>
  <c r="O546" i="79"/>
  <c r="I547" i="79"/>
  <c r="O547" i="79"/>
  <c r="I548" i="79"/>
  <c r="O548" i="79"/>
  <c r="I549" i="79"/>
  <c r="O549" i="79"/>
  <c r="I550" i="79"/>
  <c r="O550" i="79"/>
  <c r="I551" i="79"/>
  <c r="O551" i="79"/>
  <c r="I552" i="79"/>
  <c r="O552" i="79"/>
  <c r="I553" i="79"/>
  <c r="O553" i="79"/>
  <c r="G554" i="79"/>
  <c r="J554" i="79"/>
  <c r="O554" i="79"/>
  <c r="I555" i="79"/>
  <c r="O555" i="79"/>
  <c r="G556" i="79"/>
  <c r="J556" i="79"/>
  <c r="O556" i="79"/>
  <c r="I557" i="79"/>
  <c r="O557" i="79"/>
  <c r="J5" i="79" l="1"/>
  <c r="E15" i="2" s="1"/>
  <c r="I316" i="79"/>
  <c r="H406" i="79"/>
  <c r="H264" i="79"/>
  <c r="G518" i="79"/>
  <c r="G327" i="79"/>
  <c r="I192" i="79"/>
  <c r="I434" i="79"/>
  <c r="I394" i="79"/>
  <c r="I556" i="79"/>
  <c r="I532" i="79"/>
  <c r="I328" i="79"/>
  <c r="I407" i="79"/>
  <c r="I400" i="79"/>
  <c r="I466" i="79"/>
  <c r="I268" i="79"/>
  <c r="I342" i="79"/>
  <c r="I482" i="79"/>
  <c r="I364" i="79"/>
  <c r="I538" i="79"/>
  <c r="I513" i="79"/>
  <c r="E20" i="2"/>
  <c r="J406" i="79"/>
  <c r="E19" i="2" s="1"/>
  <c r="D15" i="2"/>
  <c r="H5" i="62" s="1"/>
  <c r="I542" i="79"/>
  <c r="I456" i="79"/>
  <c r="D18" i="2"/>
  <c r="H8" i="62" s="1"/>
  <c r="I118" i="79"/>
  <c r="I5" i="79" s="1"/>
  <c r="I554" i="79"/>
  <c r="J518" i="79"/>
  <c r="I396" i="79"/>
  <c r="I362" i="79"/>
  <c r="I323" i="79"/>
  <c r="J132" i="79"/>
  <c r="D21" i="2"/>
  <c r="H11" i="62" s="1"/>
  <c r="J264" i="79"/>
  <c r="E17" i="2" s="1"/>
  <c r="C19" i="2"/>
  <c r="C20" i="2"/>
  <c r="I340" i="79"/>
  <c r="J327" i="79"/>
  <c r="D16" i="2"/>
  <c r="H6" i="62" s="1"/>
  <c r="C17" i="2"/>
  <c r="I509" i="79"/>
  <c r="I497" i="79"/>
  <c r="E21" i="2" l="1"/>
  <c r="D19" i="2"/>
  <c r="H9" i="62" s="1"/>
  <c r="I264" i="79"/>
  <c r="D20" i="2"/>
  <c r="H10" i="62" s="1"/>
  <c r="E16" i="2"/>
  <c r="E18" i="2"/>
  <c r="J558" i="79"/>
  <c r="C18" i="2"/>
  <c r="G558" i="79"/>
  <c r="D17" i="2"/>
  <c r="H7" i="62" s="1"/>
  <c r="C21" i="2"/>
  <c r="I518" i="79"/>
  <c r="C15" i="2"/>
  <c r="C16" i="2"/>
  <c r="I508" i="79"/>
  <c r="H558" i="79"/>
  <c r="I406" i="79"/>
  <c r="I327" i="79"/>
  <c r="D22" i="2" l="1"/>
  <c r="I558" i="79"/>
  <c r="C22" i="2"/>
  <c r="D13" i="2" l="1"/>
  <c r="J33" i="57"/>
  <c r="J32" i="57"/>
  <c r="J49" i="57" s="1"/>
  <c r="A54" i="56" l="1" a="1"/>
  <c r="A54" i="56" s="1"/>
  <c r="A46" i="56" a="1"/>
  <c r="A46" i="56" s="1"/>
  <c r="A41" i="56" l="1" a="1"/>
  <c r="A41" i="56" s="1"/>
  <c r="A61" i="56" l="1" a="1"/>
  <c r="A61" i="56" s="1"/>
  <c r="E13" i="67" l="1"/>
  <c r="D13" i="67"/>
  <c r="J113" i="69"/>
  <c r="I113" i="69"/>
  <c r="G113" i="69"/>
  <c r="F113" i="69"/>
  <c r="D113" i="69"/>
  <c r="C113" i="69"/>
  <c r="C112" i="69"/>
  <c r="D112" i="69"/>
  <c r="F112" i="69"/>
  <c r="G112" i="69"/>
  <c r="I112" i="69"/>
  <c r="J112" i="69"/>
  <c r="C172" i="69"/>
  <c r="D172" i="69"/>
  <c r="E172" i="69"/>
  <c r="F172" i="69"/>
  <c r="G172" i="69"/>
  <c r="H172" i="69"/>
  <c r="I172" i="69"/>
  <c r="J172" i="69"/>
  <c r="K172" i="69"/>
  <c r="C173" i="69"/>
  <c r="D173" i="69"/>
  <c r="E173" i="69"/>
  <c r="F173" i="69"/>
  <c r="G173" i="69"/>
  <c r="H173" i="69"/>
  <c r="I173" i="69"/>
  <c r="J173" i="69"/>
  <c r="K173" i="69"/>
  <c r="H112" i="69" l="1"/>
  <c r="A34" i="56" a="1"/>
  <c r="A34" i="56" s="1"/>
  <c r="A35" i="56" a="1"/>
  <c r="A35" i="56" s="1"/>
  <c r="A36" i="56" a="1"/>
  <c r="A36" i="56" s="1"/>
  <c r="A39" i="56" a="1"/>
  <c r="A39" i="56" s="1"/>
  <c r="A38" i="56" a="1"/>
  <c r="A38" i="56" s="1"/>
  <c r="A43" i="56" a="1"/>
  <c r="A43" i="56" s="1"/>
  <c r="A45" i="56" a="1"/>
  <c r="A45" i="56" s="1"/>
  <c r="A48" i="56" a="1"/>
  <c r="A48" i="56" s="1"/>
  <c r="A50" i="56" a="1"/>
  <c r="A50" i="56" s="1"/>
  <c r="A51" i="56" a="1"/>
  <c r="A51" i="56" s="1"/>
  <c r="A52" i="56" a="1"/>
  <c r="A52" i="56" s="1"/>
  <c r="A53" i="56" a="1"/>
  <c r="A53" i="56" s="1"/>
  <c r="A56" i="56" a="1"/>
  <c r="A56" i="56" s="1"/>
  <c r="A33" i="56" a="1"/>
  <c r="A33" i="56" s="1"/>
  <c r="A31" i="56" a="1"/>
  <c r="A31" i="56" s="1"/>
  <c r="A25" i="56" a="1"/>
  <c r="A25" i="56" s="1"/>
  <c r="A10" i="56" a="1"/>
  <c r="A10" i="56" s="1"/>
  <c r="A11" i="56" a="1"/>
  <c r="A11" i="56" s="1"/>
  <c r="A12" i="56" a="1"/>
  <c r="A12" i="56" s="1"/>
  <c r="A13" i="56" a="1"/>
  <c r="A13" i="56" s="1"/>
  <c r="A17" i="56" a="1"/>
  <c r="A17" i="56" s="1"/>
  <c r="A18" i="56" a="1"/>
  <c r="A18" i="56" s="1"/>
  <c r="A19" i="56" a="1"/>
  <c r="A19" i="56" s="1"/>
  <c r="A20" i="56" a="1"/>
  <c r="A20" i="56" s="1"/>
  <c r="A21" i="56" a="1"/>
  <c r="A21" i="56" s="1"/>
  <c r="A7" i="56" a="1"/>
  <c r="A7" i="56" s="1"/>
  <c r="H113" i="69" l="1"/>
  <c r="K113" i="69"/>
  <c r="D12" i="68" l="1"/>
  <c r="C12" i="68"/>
  <c r="E13" i="66"/>
  <c r="D13" i="66"/>
  <c r="F14" i="62" l="1"/>
  <c r="B14" i="62"/>
  <c r="I11" i="62"/>
  <c r="I9" i="62"/>
  <c r="I8" i="62"/>
  <c r="I7" i="62"/>
  <c r="G12" i="62" l="1"/>
  <c r="G14" i="62" s="1"/>
  <c r="E12" i="62"/>
  <c r="E14" i="62" s="1"/>
  <c r="H12" i="62"/>
  <c r="I6" i="62"/>
  <c r="I10" i="62"/>
  <c r="I5" i="62"/>
  <c r="I12" i="62" l="1"/>
  <c r="C8" i="53" l="1"/>
  <c r="B8" i="53"/>
  <c r="B14" i="53"/>
  <c r="C14" i="53"/>
  <c r="B22" i="53" l="1"/>
  <c r="C22" i="53"/>
  <c r="H13" i="62"/>
  <c r="I13" i="62" l="1"/>
  <c r="I14" i="62" s="1"/>
  <c r="D24" i="2"/>
  <c r="H14" i="62" l="1"/>
  <c r="B9" i="61"/>
  <c r="C9" i="61" l="1"/>
  <c r="D9" i="61"/>
  <c r="B13" i="61"/>
  <c r="B14" i="61" s="1"/>
  <c r="C13" i="61"/>
  <c r="D13" i="61"/>
  <c r="E9" i="61" l="1"/>
  <c r="F9" i="61" s="1"/>
  <c r="E13" i="61"/>
  <c r="F13" i="61" s="1"/>
  <c r="C14" i="61"/>
  <c r="D14" i="61"/>
  <c r="E14" i="61" l="1"/>
  <c r="F14" i="61"/>
  <c r="C12" i="50" l="1"/>
  <c r="C23" i="50"/>
  <c r="D23" i="50"/>
  <c r="D30" i="50"/>
  <c r="C34" i="50"/>
  <c r="D34" i="50"/>
  <c r="D24" i="50" l="1"/>
  <c r="D35" i="50" s="1"/>
  <c r="C24" i="50"/>
  <c r="C35" i="50" s="1"/>
  <c r="C9" i="44" l="1"/>
  <c r="D9" i="44"/>
  <c r="E33" i="2"/>
  <c r="C13" i="2"/>
  <c r="E13" i="2"/>
  <c r="C24" i="2" l="1"/>
  <c r="C25" i="2" s="1"/>
  <c r="C28" i="2" s="1"/>
  <c r="E22" i="2" l="1"/>
  <c r="E24" i="2" s="1"/>
  <c r="E25" i="2" l="1"/>
  <c r="E28" i="2" s="1"/>
  <c r="D25" i="2"/>
  <c r="D28" i="2" s="1"/>
</calcChain>
</file>

<file path=xl/sharedStrings.xml><?xml version="1.0" encoding="utf-8"?>
<sst xmlns="http://schemas.openxmlformats.org/spreadsheetml/2006/main" count="6010" uniqueCount="2559">
  <si>
    <t>الباب</t>
  </si>
  <si>
    <t>الإعانات</t>
  </si>
  <si>
    <t>المجموع</t>
  </si>
  <si>
    <t>القوى العاملة</t>
  </si>
  <si>
    <t>الخدمات</t>
  </si>
  <si>
    <t>السلع الرأسمالية</t>
  </si>
  <si>
    <t>الصيانة</t>
  </si>
  <si>
    <t>المشاريع</t>
  </si>
  <si>
    <t>الإيرادات</t>
  </si>
  <si>
    <t xml:space="preserve">   النفط والغاز الطبيعي</t>
  </si>
  <si>
    <t xml:space="preserve">   الضرائب والرسوم</t>
  </si>
  <si>
    <t xml:space="preserve">   الإستثمارات والأملاك الحكومية</t>
  </si>
  <si>
    <t xml:space="preserve">   الإعانات</t>
  </si>
  <si>
    <t xml:space="preserve">   مبيعات الأصول الرأسمالية</t>
  </si>
  <si>
    <t>المصروفات المتكررة</t>
  </si>
  <si>
    <t xml:space="preserve">   القوى العاملة</t>
  </si>
  <si>
    <t xml:space="preserve">   الخدمات</t>
  </si>
  <si>
    <t xml:space="preserve">   السلع الرأسمالية</t>
  </si>
  <si>
    <t xml:space="preserve">   الصيانة</t>
  </si>
  <si>
    <t xml:space="preserve">   مجموع المصروفات المتكررة</t>
  </si>
  <si>
    <t>مصروفات المشاريع</t>
  </si>
  <si>
    <t>قوى عاملة</t>
  </si>
  <si>
    <t>خدمات</t>
  </si>
  <si>
    <t>صيانة</t>
  </si>
  <si>
    <t>نفقات تحويلية</t>
  </si>
  <si>
    <t>الضرائب والرسوم</t>
  </si>
  <si>
    <t>الإستثمارات والأملاك الحكومية</t>
  </si>
  <si>
    <t>مبيعات الأصول الرأسمالية</t>
  </si>
  <si>
    <t>المبلغ المستلم</t>
  </si>
  <si>
    <t>المبلغ المدفوع</t>
  </si>
  <si>
    <t>قروض داخلية أخرى</t>
  </si>
  <si>
    <t>تسهيلات اضافية</t>
  </si>
  <si>
    <t>التسهيلات المتوفرة</t>
  </si>
  <si>
    <t>المبلغ المستخدم</t>
  </si>
  <si>
    <t>التسهيلات الملغية</t>
  </si>
  <si>
    <t>النفط والغاز الطبيعي</t>
  </si>
  <si>
    <t>مبيعات النفط</t>
  </si>
  <si>
    <t>حقل أبوسعفة</t>
  </si>
  <si>
    <t>مبيعات الغاز</t>
  </si>
  <si>
    <t>محطة سترة للكهرباء</t>
  </si>
  <si>
    <t>محطة سترة للمياه</t>
  </si>
  <si>
    <t>محطة الرفاع للكهرباء</t>
  </si>
  <si>
    <t>محطة الحد للكهرباء</t>
  </si>
  <si>
    <t>شركة نفط البحرين (بابكو)</t>
  </si>
  <si>
    <t>شركة غاز البحرين الوطنية (بناغاز)</t>
  </si>
  <si>
    <t>الشركات المحلية الاخرى</t>
  </si>
  <si>
    <t>الضرائب والرسوم النفطية</t>
  </si>
  <si>
    <t>ضريبة دخل الغاز</t>
  </si>
  <si>
    <t>الضرائب والرسوم على استهلاك السلع والمنتجات</t>
  </si>
  <si>
    <t>ضريبة البنزين</t>
  </si>
  <si>
    <t>الضرائب والرسوم على التجارة الدولية</t>
  </si>
  <si>
    <t>ضرائب جمركية على السلع الضرورية الأساسية</t>
  </si>
  <si>
    <t>ضرائب جمركية على العربات</t>
  </si>
  <si>
    <t>ضرائب جمركية على التبغ المصنع وغير المصنع ومشتقاته</t>
  </si>
  <si>
    <t>ضرائب جمركية على السلع الكمالية</t>
  </si>
  <si>
    <t>ضرائب جمركية على اليخوت والزوارق والقوارب</t>
  </si>
  <si>
    <t>ضريبة حماية الصناعة الوطنية</t>
  </si>
  <si>
    <t>رسوم التسجيل والتراخيص</t>
  </si>
  <si>
    <t>نشاطات التجارة العامة</t>
  </si>
  <si>
    <t>نشاطات الصناعة</t>
  </si>
  <si>
    <t>نشاطات الخدمات المالية</t>
  </si>
  <si>
    <t>نشاطات الخدمات المتنوعة</t>
  </si>
  <si>
    <t>رسوم تسجيل الوكالات التجارية</t>
  </si>
  <si>
    <t>رسوم تنظيم مزاولة المهن الهندسية</t>
  </si>
  <si>
    <t>الرسوم والأتعاب الإدارية</t>
  </si>
  <si>
    <t>رسوم الجوازات</t>
  </si>
  <si>
    <t>رسوم الإقامات</t>
  </si>
  <si>
    <t>رسوم التأشيرات وشهادات عدم الممانعة</t>
  </si>
  <si>
    <t>رسوم البطاقة الشخصية</t>
  </si>
  <si>
    <t>رسوم رخص الوصول والمغادرة للسفن</t>
  </si>
  <si>
    <t>رسوم رخص العمل</t>
  </si>
  <si>
    <t>رسوم تجديد رخص العمل</t>
  </si>
  <si>
    <t>رسوم تسجيل الملكية</t>
  </si>
  <si>
    <t>رسوم نقل الملكية</t>
  </si>
  <si>
    <t>رسوم قضائية</t>
  </si>
  <si>
    <t>رسوم التوثيق</t>
  </si>
  <si>
    <t>رسوم تسجيل العربات</t>
  </si>
  <si>
    <t>رسوم رخص السياقة</t>
  </si>
  <si>
    <t>رسوم تصنيف الفنادق</t>
  </si>
  <si>
    <t>رسوم خدمات الفنادق</t>
  </si>
  <si>
    <t>حقوق توزيع أشرطة الفيديو</t>
  </si>
  <si>
    <t>رسوم فحص اللؤلؤ</t>
  </si>
  <si>
    <t>رسوم المواصفات والمقاييس</t>
  </si>
  <si>
    <t>رسوم التصميمات والعلامات التجارية</t>
  </si>
  <si>
    <t>رسوم تأشير السجل والعلامات التجارية</t>
  </si>
  <si>
    <t>رسوم فحص الذهب</t>
  </si>
  <si>
    <t>رسوم البطاقة السكانية</t>
  </si>
  <si>
    <t>رسوم تصديق المعاملات الرسمية</t>
  </si>
  <si>
    <t>رسوم المغادرة</t>
  </si>
  <si>
    <t>رسوم التصاريح</t>
  </si>
  <si>
    <t>رسوم المناقصات</t>
  </si>
  <si>
    <t>رسوم الجهة التحاسبية</t>
  </si>
  <si>
    <t>رسوم اعتماد النوعية</t>
  </si>
  <si>
    <t>رسوم تقديم الطلبات</t>
  </si>
  <si>
    <t>المنتجات الخدمية والسلعية الحكومية</t>
  </si>
  <si>
    <t>المنتجات الخدمية الحكومية</t>
  </si>
  <si>
    <t>الغرف الخاصة بالمستشفيات</t>
  </si>
  <si>
    <t>المرضى الخارجيون</t>
  </si>
  <si>
    <t>الرعاية الصحية الأساسية</t>
  </si>
  <si>
    <t>الطب الخاص المحدود</t>
  </si>
  <si>
    <t>الخدمات الطبية الخاصة</t>
  </si>
  <si>
    <t>القومسيون الطبي</t>
  </si>
  <si>
    <t>رسوم علاج اصابات العمل</t>
  </si>
  <si>
    <t>رسوم علاج اصابات حوادث الطرق</t>
  </si>
  <si>
    <t>رسوم التسجيل في كلية العلوم الصحية</t>
  </si>
  <si>
    <t>الطرود البريدية</t>
  </si>
  <si>
    <t>صناديق البريد الخاصة</t>
  </si>
  <si>
    <t>بريد العبور</t>
  </si>
  <si>
    <t>الطوابع البريدية</t>
  </si>
  <si>
    <t>مكائن التخليص الآلي</t>
  </si>
  <si>
    <t>مناولة وتخزين الحاويات</t>
  </si>
  <si>
    <t>خدمات المرفأ</t>
  </si>
  <si>
    <t>عمليات الموانىء</t>
  </si>
  <si>
    <t>خدمات الموانىء الإدارية</t>
  </si>
  <si>
    <t>قيمة الأختام الجمركية للحاويات</t>
  </si>
  <si>
    <t>الفحص بالشاشات التلفزيونية</t>
  </si>
  <si>
    <t>نزول الطائرات</t>
  </si>
  <si>
    <t>وقوف الطائرات</t>
  </si>
  <si>
    <t>استخدام الهواتف</t>
  </si>
  <si>
    <t>مواقف السيارات</t>
  </si>
  <si>
    <t>تدريب السياقة</t>
  </si>
  <si>
    <t>اشتراكات البرامج التدريبية</t>
  </si>
  <si>
    <t>الإعلانات</t>
  </si>
  <si>
    <t>اصدار الشهادات</t>
  </si>
  <si>
    <t>رسوم الإمتحانات</t>
  </si>
  <si>
    <t>دخل الحراسة</t>
  </si>
  <si>
    <t>حفر آبار المياه</t>
  </si>
  <si>
    <t>مسح الأراضي</t>
  </si>
  <si>
    <t>خدمات التخليص</t>
  </si>
  <si>
    <t>المسلخ</t>
  </si>
  <si>
    <t>المنتجات السلعية الحكومية</t>
  </si>
  <si>
    <t>مبيعات الكهرباء</t>
  </si>
  <si>
    <t>مبيعات المياه</t>
  </si>
  <si>
    <t>توصيلات الكهرباء</t>
  </si>
  <si>
    <t>توصيلات المياه</t>
  </si>
  <si>
    <t>مبيعات زراعية</t>
  </si>
  <si>
    <t>مبيعات المنتجات الحيوانية</t>
  </si>
  <si>
    <t>مبيعات المطبعة</t>
  </si>
  <si>
    <t>مبيعات المطبوعات</t>
  </si>
  <si>
    <t>مبيعات الكتب</t>
  </si>
  <si>
    <t>مبيعات المجلات والجرائد</t>
  </si>
  <si>
    <t>مبيعات الإستمارات والأوراق الرسمية</t>
  </si>
  <si>
    <t>مبيعات مكتب الهواه</t>
  </si>
  <si>
    <t>الإستثمارات</t>
  </si>
  <si>
    <t>عوائد الأسهم وحصص رأس المال</t>
  </si>
  <si>
    <t>عوائد السوق الحرة</t>
  </si>
  <si>
    <t>فوائد الأمانات</t>
  </si>
  <si>
    <t>الإيجارات</t>
  </si>
  <si>
    <t>الإمتيازات</t>
  </si>
  <si>
    <t>الإمتيازات الحكومية</t>
  </si>
  <si>
    <t>الإعانات الخارجية</t>
  </si>
  <si>
    <t>مبيعات المعدات والأدوات</t>
  </si>
  <si>
    <t>مبيعات المعدات</t>
  </si>
  <si>
    <t>مبيعات المواد</t>
  </si>
  <si>
    <t xml:space="preserve">مبيعات الاثاث </t>
  </si>
  <si>
    <t>مبيعات الأجهزة</t>
  </si>
  <si>
    <t>مبيعات السيارات</t>
  </si>
  <si>
    <t>مبيعات المزادات</t>
  </si>
  <si>
    <t>الغرامات والجزاءات</t>
  </si>
  <si>
    <t>غرامات التأخير في تنفيذ الأعمال</t>
  </si>
  <si>
    <t>مصادرة الكفالات المالية</t>
  </si>
  <si>
    <t>الغرامات</t>
  </si>
  <si>
    <t>التعويضات</t>
  </si>
  <si>
    <t>سحب العربات</t>
  </si>
  <si>
    <t>الحوادث المرورية وتقاريرها</t>
  </si>
  <si>
    <t>استرجاع مصروفات السنوات السابقة</t>
  </si>
  <si>
    <t>تغطية المصروفات الثابتة</t>
  </si>
  <si>
    <t>كلفة العمال والموظفين</t>
  </si>
  <si>
    <t>فروق مبيعات الطوابع المالية</t>
  </si>
  <si>
    <t>التركات المصادرة</t>
  </si>
  <si>
    <t>إيرادات غير مصنفة</t>
  </si>
  <si>
    <t>التبويــب</t>
  </si>
  <si>
    <t xml:space="preserve"> بند </t>
  </si>
  <si>
    <t>قسم</t>
  </si>
  <si>
    <t>باب</t>
  </si>
  <si>
    <t>نوع</t>
  </si>
  <si>
    <t>الفعلي</t>
  </si>
  <si>
    <t>البيـــان</t>
  </si>
  <si>
    <t>مبيعات أصول رأسمالية</t>
  </si>
  <si>
    <t>الفرق</t>
  </si>
  <si>
    <t>الفرق بين المبلغ المستلم والمدفوع</t>
  </si>
  <si>
    <t>مجموع المصروفات</t>
  </si>
  <si>
    <t xml:space="preserve"> المجموع</t>
  </si>
  <si>
    <t>تسهيلات غير مستخدمة في  بداية السنة</t>
  </si>
  <si>
    <t>وزارة الداخلية</t>
  </si>
  <si>
    <t>وزارة الخارجية</t>
  </si>
  <si>
    <t>وزارة التربية والتعليم</t>
  </si>
  <si>
    <t>وزارة الصحة</t>
  </si>
  <si>
    <t>وزارة النفط</t>
  </si>
  <si>
    <t>ديوان الخدمة المدنية</t>
  </si>
  <si>
    <t>محطة الحد للماء</t>
  </si>
  <si>
    <t>تزويد المطار بالمعلومات</t>
  </si>
  <si>
    <t>مبيعات المخزون</t>
  </si>
  <si>
    <t>مبيعات الأراضى</t>
  </si>
  <si>
    <t>الربح المحقق ( المصاريف العمومية )</t>
  </si>
  <si>
    <t xml:space="preserve">المجموع </t>
  </si>
  <si>
    <t>بيان القرض</t>
  </si>
  <si>
    <t>المجموع/ الرصيد</t>
  </si>
  <si>
    <t>الوزارة أو الجهة الحكومية</t>
  </si>
  <si>
    <t>البيان</t>
  </si>
  <si>
    <t>الحرس الوطني</t>
  </si>
  <si>
    <t>جهاز المساحة والتسجيل العقاري</t>
  </si>
  <si>
    <t>المحافظات</t>
  </si>
  <si>
    <t>وزارة شئون مجلس الوزراء</t>
  </si>
  <si>
    <t>المجالس البلدية</t>
  </si>
  <si>
    <t>المحكمة الدستورية</t>
  </si>
  <si>
    <t>الأوقاف الجعفرية</t>
  </si>
  <si>
    <t>جامعة البحرين</t>
  </si>
  <si>
    <t>بيت القرآن</t>
  </si>
  <si>
    <t>مجلس الشورى</t>
  </si>
  <si>
    <t>مجلس النواب</t>
  </si>
  <si>
    <t>المجلس الأعلى للشئون الإسلامية</t>
  </si>
  <si>
    <t>نصيب البحرين في مجلس التعاون</t>
  </si>
  <si>
    <t>مساعدات حكومية</t>
  </si>
  <si>
    <t>حصة ومساهمة الحكومة في أنظمة التقاعد</t>
  </si>
  <si>
    <t>تقديرات أخرى للوزارات والجهات الحكومية</t>
  </si>
  <si>
    <t>تمويل الأخطار</t>
  </si>
  <si>
    <t>البيــان</t>
  </si>
  <si>
    <t>مجموع المصروفات المتكررة</t>
  </si>
  <si>
    <t>البيـان</t>
  </si>
  <si>
    <t>المطلوبات المستحقة:</t>
  </si>
  <si>
    <t>المصروفات المستحقة</t>
  </si>
  <si>
    <t>الاعتمادات بعد التعديل</t>
  </si>
  <si>
    <t>التسهيلات غير المستخدمة في نهاية السنة</t>
  </si>
  <si>
    <t>نسبة الصرف %</t>
  </si>
  <si>
    <t>إيرادات النفط والغاز الطبيعي</t>
  </si>
  <si>
    <t>مبيعات الغاز الطبيعي</t>
  </si>
  <si>
    <t>صافي إيرادات النفط والغاز الطبيعي</t>
  </si>
  <si>
    <t>2- إيرادات النفط والغاز الطبيعي</t>
  </si>
  <si>
    <t>3- الإيرادات والمصروفات مصنفة حسب الوزارات والجهات الحكومية</t>
  </si>
  <si>
    <t>إجمالي الإيرادات</t>
  </si>
  <si>
    <t>إيرادات حقل أبو سعفة</t>
  </si>
  <si>
    <t>إجمالي التكاليف</t>
  </si>
  <si>
    <t>صافي الإيرادات</t>
  </si>
  <si>
    <t>حقل البحرين والمصفاة</t>
  </si>
  <si>
    <t>جهاز الأمن الوطني</t>
  </si>
  <si>
    <t>مبيعات الحرف اليدوية</t>
  </si>
  <si>
    <t>الهيئة الوطنية للنفط والغاز</t>
  </si>
  <si>
    <t xml:space="preserve">5- الإيرادات مصنفة حسب الأبواب والأقسام والبنود </t>
  </si>
  <si>
    <t>ضرائب ورسوم نفطية</t>
  </si>
  <si>
    <t xml:space="preserve"> بيان الإيرادات والمصروفات الموحد للدولة</t>
  </si>
  <si>
    <t>أذونات الخزينة</t>
  </si>
  <si>
    <t>صكوك التأجير الإسلامية</t>
  </si>
  <si>
    <t>صكوك السلم الإسلامية</t>
  </si>
  <si>
    <t>اعتمادات المصروفات المتكررة</t>
  </si>
  <si>
    <t>اعتمادات المشاريع</t>
  </si>
  <si>
    <t>مبيعات مباني</t>
  </si>
  <si>
    <t>معهد البحرين للتنمية السياسية</t>
  </si>
  <si>
    <t>هيئة تنظيم سوق العمل</t>
  </si>
  <si>
    <t>صندوق الضمان الاجتماعي</t>
  </si>
  <si>
    <t>الجهات ذات الميزانيات الملحقة والمستقلة</t>
  </si>
  <si>
    <t>الفوائد على القروض والصكوك</t>
  </si>
  <si>
    <t xml:space="preserve">1- كشف المقبوضات والمدفوعات </t>
  </si>
  <si>
    <t>المقبوضات</t>
  </si>
  <si>
    <t xml:space="preserve"> النفط والغاز الطبيعي</t>
  </si>
  <si>
    <t xml:space="preserve"> الضرائب والرسوم</t>
  </si>
  <si>
    <t xml:space="preserve"> الإعانات</t>
  </si>
  <si>
    <t xml:space="preserve"> القوى العاملة</t>
  </si>
  <si>
    <t xml:space="preserve"> الخدمات</t>
  </si>
  <si>
    <t xml:space="preserve"> الصيانة</t>
  </si>
  <si>
    <t xml:space="preserve"> مشتريات المخزون</t>
  </si>
  <si>
    <t xml:space="preserve"> مدفوعات اخرى</t>
  </si>
  <si>
    <t xml:space="preserve">صافي التدفقات النقدية من الأنشطة التشغيلية </t>
  </si>
  <si>
    <t xml:space="preserve"> عوائد الاستثمارات والأملاك الحكومية</t>
  </si>
  <si>
    <t>2- المطلوبات المستحقة (الذمم الدائنة)</t>
  </si>
  <si>
    <t xml:space="preserve">3- المصروفات المستحقة </t>
  </si>
  <si>
    <t xml:space="preserve"> </t>
  </si>
  <si>
    <t>وزارة شئون مجلسي الشورى والنواب</t>
  </si>
  <si>
    <t xml:space="preserve">شئون الجمارك </t>
  </si>
  <si>
    <t>حصة الحكومة في التأمين ضد التعطل</t>
  </si>
  <si>
    <t>إجمالي المقبوضات التشغيلية</t>
  </si>
  <si>
    <t xml:space="preserve">إجمالي المدفوعات التشغيلية </t>
  </si>
  <si>
    <t>وزارة الإسكان</t>
  </si>
  <si>
    <t>رسوم هيئة تنظيم سوق العمل</t>
  </si>
  <si>
    <t>مصروفات مشاريع التسليح والتطوير</t>
  </si>
  <si>
    <t>رسوم الأشعة</t>
  </si>
  <si>
    <t>رسوم المختبر</t>
  </si>
  <si>
    <t xml:space="preserve">رسوم العمليات </t>
  </si>
  <si>
    <t>رسوم الولادة</t>
  </si>
  <si>
    <t>الإعانات وتسديد فوائد القروض</t>
  </si>
  <si>
    <t>صندوق النفقة</t>
  </si>
  <si>
    <t>بوليتكنك البحرين</t>
  </si>
  <si>
    <t>حساب الاحتياطي (3%)</t>
  </si>
  <si>
    <t>صكوك التأجير الإسلامية الدولية</t>
  </si>
  <si>
    <t>توزيعات أرباح مستلمة (الشركة القابضة للنفط والغاز)</t>
  </si>
  <si>
    <t>نفقات القوى العاملة</t>
  </si>
  <si>
    <t>وظائف البحرينيين</t>
  </si>
  <si>
    <t>الرواتب الأساسية</t>
  </si>
  <si>
    <t>العمل الإضافي</t>
  </si>
  <si>
    <t>علاوة السيارة والمواصلات</t>
  </si>
  <si>
    <t>علاوات شخصية أخرى</t>
  </si>
  <si>
    <t>بدل التفرغ للعمل الحكومي للأطباء الاستشاريين</t>
  </si>
  <si>
    <t>تكاليف السكن</t>
  </si>
  <si>
    <t>وظائف غير البحرينيين</t>
  </si>
  <si>
    <t xml:space="preserve">بدل اغتراب </t>
  </si>
  <si>
    <t>تكاليف أخرى</t>
  </si>
  <si>
    <t>الوظائف المؤقتة للبحرينيين</t>
  </si>
  <si>
    <t>الوظائف المؤقتة لغير البحرينيين</t>
  </si>
  <si>
    <t>تدريب الموظفين داخل البحرين</t>
  </si>
  <si>
    <t>مخصصات التدريب</t>
  </si>
  <si>
    <t>تكاليف المقررات الدراسية للحاسب الآلي</t>
  </si>
  <si>
    <t>تكاليف الكتب وأدوات القرطاسية</t>
  </si>
  <si>
    <t>تدريب الموظفين خارج البحرين</t>
  </si>
  <si>
    <t>علاوات التدريب</t>
  </si>
  <si>
    <t>أجور السفر</t>
  </si>
  <si>
    <t>أدوات ومعدات أخرى</t>
  </si>
  <si>
    <t>الفوائد النقدية والعينية للموظفين</t>
  </si>
  <si>
    <t>نظام التقاعد للعسكريين البحرينيين</t>
  </si>
  <si>
    <t>نظام المكافآت للعسكريين غير البحرينيين</t>
  </si>
  <si>
    <t>إيجار المركبات والشاحنات</t>
  </si>
  <si>
    <t>ملابس للموظفين</t>
  </si>
  <si>
    <t>أغذية للموظفين</t>
  </si>
  <si>
    <t xml:space="preserve">توريد الأيدي العاملة </t>
  </si>
  <si>
    <t>العمل الجزئي</t>
  </si>
  <si>
    <t>نفقات الخدمات</t>
  </si>
  <si>
    <t>مؤتمرات داخل البحرين</t>
  </si>
  <si>
    <t>مؤتمرات ومهمات رسمية خارج البحرين</t>
  </si>
  <si>
    <t>نفقات المهام الرسمية</t>
  </si>
  <si>
    <t>نفقات إقامة المعارض داخل وخارج البحرين</t>
  </si>
  <si>
    <t>نفقات إقامة الدورات الرياضية داخل البحرين</t>
  </si>
  <si>
    <t>نفقات إقامة الدورات الرياضية خارج البحرين</t>
  </si>
  <si>
    <t>نفقات الضيافة داخل البحرين</t>
  </si>
  <si>
    <t>تكاليف تركيب واستخدام الهاتف</t>
  </si>
  <si>
    <t>أجهزة الإتصال الداخلي</t>
  </si>
  <si>
    <t>تكاليف تركيب واستخدام الأجهزة اللاسلكية</t>
  </si>
  <si>
    <t>تكاليف المنافع العامة</t>
  </si>
  <si>
    <t>تكاليف توصيل واستخدام الكهرباء</t>
  </si>
  <si>
    <t>رسوم البلدية بأنواعها</t>
  </si>
  <si>
    <t>إيجار الأراضي</t>
  </si>
  <si>
    <t>إيجار وحدة الحاسب الآلي</t>
  </si>
  <si>
    <t>إيجار وحدة الحاسب الآلي المساعدة</t>
  </si>
  <si>
    <t>إيجار برامج التشغيل والبرامج التطبيقية</t>
  </si>
  <si>
    <t>إيجار الحاسب الآلي الشخصي</t>
  </si>
  <si>
    <t>إيجار العدد والآليات الثقيلة</t>
  </si>
  <si>
    <t>إيجار الأجهزة والمعدات</t>
  </si>
  <si>
    <t>التأمين والنقل والتنظيف</t>
  </si>
  <si>
    <t>التأمين على محطات الكهرباء وتحلية المياه</t>
  </si>
  <si>
    <t>التأمين على المركبات</t>
  </si>
  <si>
    <t>التأمين على المباني وموجودات المكتب</t>
  </si>
  <si>
    <t>التأمين على الأجهزة والآلات والمعدات</t>
  </si>
  <si>
    <t>التأمين على السفن والطائرات</t>
  </si>
  <si>
    <t>الإعلان والطباعة والإشتراكات</t>
  </si>
  <si>
    <t xml:space="preserve">الإعلان </t>
  </si>
  <si>
    <t>الإشتراكات في الجرائد والمجلات والنشرات</t>
  </si>
  <si>
    <t xml:space="preserve">الإشتراكات في المعارض والجمعيات والأندية </t>
  </si>
  <si>
    <t>الإشتراكات في  الهيئات والمنظمات بأنواعها</t>
  </si>
  <si>
    <t>الطباعة</t>
  </si>
  <si>
    <t>خدمات متنوعة</t>
  </si>
  <si>
    <t>أمن وحراسة</t>
  </si>
  <si>
    <t>الرسوم والعمولات</t>
  </si>
  <si>
    <t>استشارات فنية وأبحاث ودراسات</t>
  </si>
  <si>
    <t>بعثات دراسية لغير الموظفين</t>
  </si>
  <si>
    <t>نفقات العلاج في الخارج</t>
  </si>
  <si>
    <t>خدمات متنوعة أخرى</t>
  </si>
  <si>
    <t xml:space="preserve">خدمات عسكرية </t>
  </si>
  <si>
    <t>اعتمادات محولة</t>
  </si>
  <si>
    <t>الغاز</t>
  </si>
  <si>
    <t>غاز لتوليد الكهرباء</t>
  </si>
  <si>
    <t>غاز لتشغيل محطات المياه</t>
  </si>
  <si>
    <t>وقود ومواد تزييت وتشحيم</t>
  </si>
  <si>
    <t>مواد تزييت وتشحيم</t>
  </si>
  <si>
    <t>وقود وزيوت للطائرات</t>
  </si>
  <si>
    <t>وقود وزيوت أخرى</t>
  </si>
  <si>
    <t>مؤن ومواد وأدوات</t>
  </si>
  <si>
    <t>مشتريات المياه (الكهرباء والماء)</t>
  </si>
  <si>
    <t>مشتريات الكهرباء (الكهرباء والماء)</t>
  </si>
  <si>
    <t>مشتريات الكهرباء (الكهرباء والماء- الحد)</t>
  </si>
  <si>
    <t>مركبات كيماوية وإبادة الحشرات</t>
  </si>
  <si>
    <t>عدد وأدوات خفيفة متنوعة</t>
  </si>
  <si>
    <t>زينة للمناسبات</t>
  </si>
  <si>
    <t>نفقات متنوعة</t>
  </si>
  <si>
    <t>فروقات الأسعار</t>
  </si>
  <si>
    <t>استبعاد المخزون المستهلك</t>
  </si>
  <si>
    <t>نفقات عسكرية</t>
  </si>
  <si>
    <t>مطبوعات وأدوات قرطاسية</t>
  </si>
  <si>
    <t>أدوات قرطاسية للحاسب الآلي</t>
  </si>
  <si>
    <t>أدوات قرطاسية</t>
  </si>
  <si>
    <t>مواد طباعة وتصوير</t>
  </si>
  <si>
    <t>كتب</t>
  </si>
  <si>
    <t>الخرائط والملصقات</t>
  </si>
  <si>
    <t>أدوية ومواد طبية</t>
  </si>
  <si>
    <t>عقاقير وأدوية</t>
  </si>
  <si>
    <t>مواد جراحة</t>
  </si>
  <si>
    <t>مواد أشعة</t>
  </si>
  <si>
    <t>مواد مختبرية</t>
  </si>
  <si>
    <t>تكاليف البرامج الإعلامية</t>
  </si>
  <si>
    <t>برامج الدعاية والإعلان</t>
  </si>
  <si>
    <t>برامج تعليمية</t>
  </si>
  <si>
    <t>برامج تلفزيونية</t>
  </si>
  <si>
    <t>نفقات السلع الرأسمالية</t>
  </si>
  <si>
    <t>مشتريات الأثاث</t>
  </si>
  <si>
    <t>مشتريات سيارات الركاب</t>
  </si>
  <si>
    <t>مشتريات السيارات ذات الطبيعة الخاصة</t>
  </si>
  <si>
    <t>مشتريات السفن والمعدات البحرية</t>
  </si>
  <si>
    <t>مشتريات العدد والآلات الثقيلة</t>
  </si>
  <si>
    <t>مشتريات الآلات والمعدات</t>
  </si>
  <si>
    <t>مشتريات الدراجات النارية والهوائية</t>
  </si>
  <si>
    <t xml:space="preserve">الأصول البديلة </t>
  </si>
  <si>
    <t>مشتريات وحدة الحاسب الآلي المركزية</t>
  </si>
  <si>
    <t>مشتريات أجهزة الحاسب الآلي المساعدة</t>
  </si>
  <si>
    <t>مشتريات الحاسب الآلي الشخصي</t>
  </si>
  <si>
    <t>مشتريات برامج التشغيل والبرامج التطبيقية</t>
  </si>
  <si>
    <t>الأصول البديلة للحاسب الآلي</t>
  </si>
  <si>
    <t>أجهزة تلفزيونية</t>
  </si>
  <si>
    <t>أجهزة إذاعية</t>
  </si>
  <si>
    <t>أجهزة طبية</t>
  </si>
  <si>
    <t>أجهزة سلكية ولاسلكية</t>
  </si>
  <si>
    <t>الأصول البديلة للأجهزة المتنوعة</t>
  </si>
  <si>
    <t xml:space="preserve"> أجهزة تلفزيونية</t>
  </si>
  <si>
    <t>التخلص من الأجهزة السلكية واللاسلكية</t>
  </si>
  <si>
    <t>الطيور والمواشي</t>
  </si>
  <si>
    <t>أصول ثابتة</t>
  </si>
  <si>
    <t>إضافات الأصول الثابتة</t>
  </si>
  <si>
    <t>إضافات المعدات الأخرى</t>
  </si>
  <si>
    <t>إضافات الآلات والمعدات</t>
  </si>
  <si>
    <t>إضافات المعدات اللاسلكية</t>
  </si>
  <si>
    <t>إضافات معدات أجهزة التبريد</t>
  </si>
  <si>
    <t>إضافات المعدات الطبية</t>
  </si>
  <si>
    <t>إضافات المكونات المادية للحاسب الآلي</t>
  </si>
  <si>
    <t>إضافات برامج الحاسب الآلي</t>
  </si>
  <si>
    <t>احتياطي سنوات سابقة</t>
  </si>
  <si>
    <t>مصاريف الأصول</t>
  </si>
  <si>
    <t>تحويل اعتماد خارجي</t>
  </si>
  <si>
    <t>تحويل اعتماد داخلى</t>
  </si>
  <si>
    <t>نفقات الصيانة</t>
  </si>
  <si>
    <t>صيانة المباني الحكومية</t>
  </si>
  <si>
    <t xml:space="preserve"> صيانة السفن والمعدات البحرية</t>
  </si>
  <si>
    <t>صيانة أجهزة الحاسب الآلي المساعدة</t>
  </si>
  <si>
    <t>صيانة الحاسب الآلي الشخصي</t>
  </si>
  <si>
    <t>صيانة برامج التشغيل والبرامج التطبيقية</t>
  </si>
  <si>
    <t>صيانات أخرى</t>
  </si>
  <si>
    <t>صيانات متنوعة</t>
  </si>
  <si>
    <t>نفقات تحويلية محلية</t>
  </si>
  <si>
    <t>اللجنة العليا لرعاية شئون المعاقين</t>
  </si>
  <si>
    <t>تحويلات خارجية</t>
  </si>
  <si>
    <t>الفوائد المستحقة للقروض الخارجية</t>
  </si>
  <si>
    <t>الصندوق السعودي للتنمية</t>
  </si>
  <si>
    <t>صندوق أبوظبي للإنماء الإقتصادي</t>
  </si>
  <si>
    <t>الصندوق العربي للإنماء الإقتصادي والإجتماعي</t>
  </si>
  <si>
    <t>الصندوق الكويتي للتنمية الإقتصادية العربية</t>
  </si>
  <si>
    <t>الصندوق الإسلامي</t>
  </si>
  <si>
    <t>الفوائد المستحقة للقروض الداخلية</t>
  </si>
  <si>
    <t>فوائد أذونات الخزينة</t>
  </si>
  <si>
    <t>فوائد أخرى</t>
  </si>
  <si>
    <t>فوائد صكوك السلم الإسلامية</t>
  </si>
  <si>
    <t>إعانة المواد الغذائية</t>
  </si>
  <si>
    <t>الطحين</t>
  </si>
  <si>
    <t>لحوم الأبقار والأغنام</t>
  </si>
  <si>
    <t>لحوم الدجاج</t>
  </si>
  <si>
    <t>مساعدات الأسر الفقيرة</t>
  </si>
  <si>
    <t>مساعدات الجمعيات</t>
  </si>
  <si>
    <t>مساعدات الأندية في الداخل</t>
  </si>
  <si>
    <t>مساعدات أخرى</t>
  </si>
  <si>
    <t>المنح والمساعدات الأخرى</t>
  </si>
  <si>
    <t>-</t>
  </si>
  <si>
    <t>(دينار بحريني)</t>
  </si>
  <si>
    <t>نفقات السلع الإستهلاكية</t>
  </si>
  <si>
    <t xml:space="preserve">   الإعانات وتسديد فوائد القروض</t>
  </si>
  <si>
    <t>علاوة خاصة</t>
  </si>
  <si>
    <t>مؤتمرات داخلية</t>
  </si>
  <si>
    <t>مجلس المناقصات والمزايدات</t>
  </si>
  <si>
    <t>سندات التنمية الحكومية الدولية</t>
  </si>
  <si>
    <t>مشتريات الطائرات ومعداتها</t>
  </si>
  <si>
    <t>صيانة الدراجات النارية والهوائية</t>
  </si>
  <si>
    <t>صيانة السفن والمعدات البحرية</t>
  </si>
  <si>
    <t>صيانة الأثاث</t>
  </si>
  <si>
    <t>صيانة العدد والآليات الثقيلة</t>
  </si>
  <si>
    <t>صيانة الآلات والمعدات</t>
  </si>
  <si>
    <t>صيانة وحدة الحاسب الآلي المركزية</t>
  </si>
  <si>
    <t>صيانة أجهزة إطفاء الحريق</t>
  </si>
  <si>
    <t>صيانة الأجهزة الأخرى</t>
  </si>
  <si>
    <t>صيانة المصاعد</t>
  </si>
  <si>
    <t>صيانة شبكات توزيع المياه العامة</t>
  </si>
  <si>
    <t>صيانة محطات إنتاج المياه</t>
  </si>
  <si>
    <t>صيانة الشبكات الكهربائية العامة</t>
  </si>
  <si>
    <t>صيانة محطات توليد وتوزيع الكهرباء</t>
  </si>
  <si>
    <t>صيانة مهابط الطائرات</t>
  </si>
  <si>
    <t>صيانات متنوعة أخرى</t>
  </si>
  <si>
    <t>مساعدات أندية الطلبة في الخارج</t>
  </si>
  <si>
    <t>مساعدات اللجان المختلفة لعمال البحرين</t>
  </si>
  <si>
    <t>أجهزة تصوير ونسخ ومعالجة الكلمات</t>
  </si>
  <si>
    <t>أجهزة زراعية</t>
  </si>
  <si>
    <t>أجهزة تبريد وتدفئة</t>
  </si>
  <si>
    <t>أجهزة إطفاء الحريق</t>
  </si>
  <si>
    <t>أجهزة أخرى</t>
  </si>
  <si>
    <t>ديوان الرقابة المالية والإدارية</t>
  </si>
  <si>
    <t>مبيعات الغاز- محطات الكهرباء والماء</t>
  </si>
  <si>
    <t>11- مصروفات المشاريع مصنفة حسب الوزارات والجهات الحكومية</t>
  </si>
  <si>
    <t>سندات التنمية الحكومية المحلية</t>
  </si>
  <si>
    <t>العجز للسنة</t>
  </si>
  <si>
    <t xml:space="preserve">      الفعلي</t>
  </si>
  <si>
    <t>الإيضاحات</t>
  </si>
  <si>
    <t>وزارة الدفاع (إيضاح رقم 13)</t>
  </si>
  <si>
    <t>هيئة الكهرباء والماء (إيضاح رقم 12)</t>
  </si>
  <si>
    <t>الاعتماد</t>
  </si>
  <si>
    <t xml:space="preserve">الاعتماد </t>
  </si>
  <si>
    <t xml:space="preserve">    الفرق</t>
  </si>
  <si>
    <t>الاعتماد الإضافي</t>
  </si>
  <si>
    <t>الأوقاف السنية</t>
  </si>
  <si>
    <t>دعم برنامج الاسكان (علاوة الإيجار)</t>
  </si>
  <si>
    <t>دعم برنامج الاسكان (تخفيض الأقساط الاسكانية)</t>
  </si>
  <si>
    <t xml:space="preserve">   الإجمالي</t>
  </si>
  <si>
    <t>توظيف وإجازة وإنهاء عقود الموظفين</t>
  </si>
  <si>
    <t>غاز للاستخدامات الأخرى</t>
  </si>
  <si>
    <t>كساء وأغذية لغير الموظفين</t>
  </si>
  <si>
    <t>مجموع القروض الخارجية</t>
  </si>
  <si>
    <t>مكافأة خاصة</t>
  </si>
  <si>
    <t>مركز الشيخ محمد بن خليفة آل خليفة التخصصي للقلب (إيضاح رقم 13)</t>
  </si>
  <si>
    <t>الأمانة العامة للمجلس الأعلى للشباب والرياضة</t>
  </si>
  <si>
    <t>وزارة الثقافة</t>
  </si>
  <si>
    <t>إشتراكات أخرى</t>
  </si>
  <si>
    <t>مركبات كيماوية وإبادة الحشرات (غير مخزنة)</t>
  </si>
  <si>
    <t>عقاقير وأدوية (غير مخزنة)</t>
  </si>
  <si>
    <t>مواد جراحة (غير مخزنة)</t>
  </si>
  <si>
    <t>مواد أشعة (غير مخزنة)</t>
  </si>
  <si>
    <t>مواد مختبرية (غير مخزنة)</t>
  </si>
  <si>
    <t>إضافات الأثاث</t>
  </si>
  <si>
    <t>تصفية مصاريف الأثاث</t>
  </si>
  <si>
    <t>تصفية مصاريف الأجهزة</t>
  </si>
  <si>
    <t>تصفية مصاريف الأجهزة والآلات</t>
  </si>
  <si>
    <t>تصفية مصاريف سلكية ولاسلكية</t>
  </si>
  <si>
    <t>تصفية مصاريف أجهزة التكييف</t>
  </si>
  <si>
    <t>تصفية مصاريف الأجهزة الطبية</t>
  </si>
  <si>
    <t>تصفية المكونات المادية للحاسب الآلي</t>
  </si>
  <si>
    <t>تصفية برامج الحاسب الآلي</t>
  </si>
  <si>
    <t>الأخبار والخدمات الإعلامية</t>
  </si>
  <si>
    <t>نادي راشد للفروسية وسباق الخيل</t>
  </si>
  <si>
    <t>مركز عيسى الثقافي</t>
  </si>
  <si>
    <t>معرض البحرين الدولي للطيران</t>
  </si>
  <si>
    <t>دعم الأسر محدودة الدخل</t>
  </si>
  <si>
    <t>الميزانية التحويلية (إيضاح رقم 10)</t>
  </si>
  <si>
    <t>نسبة 
الصرف
 %</t>
  </si>
  <si>
    <t>نسبة 
التحصيل
 %</t>
  </si>
  <si>
    <t>احتياطي الأجيال القادمة- حقل أبوسعفة</t>
  </si>
  <si>
    <t>شركة المنيوم البحرين (ألبا)</t>
  </si>
  <si>
    <t>الاعتمادات 
الأصلية</t>
  </si>
  <si>
    <t>المصروفات 
الفعلية</t>
  </si>
  <si>
    <t>برنامج التقاعد المبكر</t>
  </si>
  <si>
    <t xml:space="preserve"> مدفوعات مقدمة وتسديد ذمم دائنة  </t>
  </si>
  <si>
    <t>التدفقات النقدية من الأنشطة الاستثمارية</t>
  </si>
  <si>
    <t>المدفوعات</t>
  </si>
  <si>
    <t>التدفقات النقدية من الأنشطة التشغيلية</t>
  </si>
  <si>
    <t xml:space="preserve"> مدفوعات المشاريع  </t>
  </si>
  <si>
    <t>صافي التدفقات النقدية من الأنشطة الاستثمارية</t>
  </si>
  <si>
    <t>التدفقات النقدية من الأنشطة التمويلية</t>
  </si>
  <si>
    <t>صافي التدفقات النقدية من الأنشطة التمويلية</t>
  </si>
  <si>
    <t>4- الإيرادات مصنفة حسب الأبواب والوزارات والجهات الحكومية</t>
  </si>
  <si>
    <t>رسوم المحاماة ومقاولي الحج</t>
  </si>
  <si>
    <t>رسوم الفحص الطبي للعمالة الجديدة</t>
  </si>
  <si>
    <t>إيجار المناطق الصناعية</t>
  </si>
  <si>
    <t>إيجار البيوت والمباني</t>
  </si>
  <si>
    <t>إيجار المحلات التجارية</t>
  </si>
  <si>
    <t>إيجار الصالات والمسارح</t>
  </si>
  <si>
    <t>إيجار المعدات</t>
  </si>
  <si>
    <t>إيجار المعارض</t>
  </si>
  <si>
    <t>إيرادات  أخرى</t>
  </si>
  <si>
    <t xml:space="preserve">   مصروفات المشاريع</t>
  </si>
  <si>
    <t>مركز البحرين للدراسات الاستراتيجية والدولية والطاقة</t>
  </si>
  <si>
    <t>الأمانة العامة لمجلس الدفاع الأعلى</t>
  </si>
  <si>
    <t>8- المصروفات المتكررة مصنفة حسب الأبواب والوزارات والجهات الحكومية</t>
  </si>
  <si>
    <t>مشتريات سيارات النقل والشاحنات بأنواعها</t>
  </si>
  <si>
    <t>إضافات سيارات الركاب</t>
  </si>
  <si>
    <t>صيانة المباني غير الحكومية</t>
  </si>
  <si>
    <t>المجلس الأعلى للبيئة</t>
  </si>
  <si>
    <t>فوائض نقدية</t>
  </si>
  <si>
    <t>الفوائض التشغيلية</t>
  </si>
  <si>
    <t>الفوائض في الاعتمادات</t>
  </si>
  <si>
    <t>جائزة عيسى لخدمة الإنسانية</t>
  </si>
  <si>
    <t>رسوم تقديم الخدمات الاستشارية</t>
  </si>
  <si>
    <t>5- القروض</t>
  </si>
  <si>
    <t>ضــرائـب ورســوم</t>
  </si>
  <si>
    <t>علاوة تمريض</t>
  </si>
  <si>
    <t>تكاليف المقررات والرسوم الدراسية لتقنية المعلومات</t>
  </si>
  <si>
    <t>تكاليف المواد الدراسية لتقنية المعلومات</t>
  </si>
  <si>
    <t>مكافأة شراء مدة الخدمة الافتراضية</t>
  </si>
  <si>
    <t>تراخيص تقنية المعلومات - أنظمة التشغيل</t>
  </si>
  <si>
    <t>تراخيص تقنية المعلومات - برمجيات الأعمال</t>
  </si>
  <si>
    <t>تراخيص تقنية المعلومات - برمجيات الإنتاجية</t>
  </si>
  <si>
    <t>تراخيص تقنية المعلومات - برمجيات الحماية</t>
  </si>
  <si>
    <t>تراخيص تقنية المعلومات - برمجيات إدارة تقنية المعلومات</t>
  </si>
  <si>
    <t>عقود الإيجار لتقنية المعلومات</t>
  </si>
  <si>
    <t>جوائز لغير الموظفين</t>
  </si>
  <si>
    <t>التعديل على المخزون</t>
  </si>
  <si>
    <t>الأجهزة - الخوادم</t>
  </si>
  <si>
    <t>الأجهزة - التخزين</t>
  </si>
  <si>
    <t>الأجهزة - الإتصالات</t>
  </si>
  <si>
    <t>الأجهزة - الحماية</t>
  </si>
  <si>
    <t>الأجهزة - الإنتاجية</t>
  </si>
  <si>
    <t>الأجهزة - البنى التحتية الداعمة</t>
  </si>
  <si>
    <t>البرمجيات - برمجيات الإنتاجية</t>
  </si>
  <si>
    <t>البرمجيات - تطبيقات البنى التحتية</t>
  </si>
  <si>
    <t>البرمجيات - برمجيات الحماية</t>
  </si>
  <si>
    <t>مصاريف استهلاك الأصول لتقنية المعلومات</t>
  </si>
  <si>
    <t>أجهزة الإذاعة والتلفزيون</t>
  </si>
  <si>
    <t>أجهزة مكتبية</t>
  </si>
  <si>
    <t>أجهزة إطفاء الحرائق</t>
  </si>
  <si>
    <t>أجهزة التبريد والتدفئة</t>
  </si>
  <si>
    <t>أثاث</t>
  </si>
  <si>
    <t>أجهزة تعليمية</t>
  </si>
  <si>
    <t>أجهزة كهربائية</t>
  </si>
  <si>
    <t>أجهزة ومعدات</t>
  </si>
  <si>
    <t>أجهزة رياضية</t>
  </si>
  <si>
    <t>اتفاقيات الصيانة لتقنية المعلومات</t>
  </si>
  <si>
    <t>صيانة أجهزة الإنتاجية</t>
  </si>
  <si>
    <t>صيانة برمجيات الحماية</t>
  </si>
  <si>
    <t>صيانة برمجيات إدارة تقنية المعلومات</t>
  </si>
  <si>
    <t>المجلس الأعلى للقضاء</t>
  </si>
  <si>
    <t>العلاوة الاجتماعية</t>
  </si>
  <si>
    <t>علاوة تحسين المعيشة</t>
  </si>
  <si>
    <t>علاوة هاتف</t>
  </si>
  <si>
    <t xml:space="preserve">مكافأة انضباط </t>
  </si>
  <si>
    <t>بدل تفرغ للأطباء الإستشاريين</t>
  </si>
  <si>
    <t>بدل الملاحة الجوية</t>
  </si>
  <si>
    <t>علاوات وتكاليف أخرى</t>
  </si>
  <si>
    <t>تكاليف سكن</t>
  </si>
  <si>
    <t>تكاليف المقررات والرسوم الدراسية</t>
  </si>
  <si>
    <t>تكاليف الدراسة الأكاديمية والمهنية</t>
  </si>
  <si>
    <t>مخصصات التدريب لتقنية المعلومات</t>
  </si>
  <si>
    <t>علاوات التدريب لتقنية المعلومات</t>
  </si>
  <si>
    <t>أجور السفر لدورات تقنية المعلومات</t>
  </si>
  <si>
    <t>حصة الحكومة في نظام التقاعد المدني</t>
  </si>
  <si>
    <t>حصة الحكومة في نظام التأمين ضد التعطل</t>
  </si>
  <si>
    <t>نفقات إقامة المؤتمرات والمهمات الرسمية والمعارض والدورات</t>
  </si>
  <si>
    <t>الإتصالات والتراخيص</t>
  </si>
  <si>
    <t>تكاليف تركيب واستخدام التلكس</t>
  </si>
  <si>
    <t>تكاليف استخدام البرقيات</t>
  </si>
  <si>
    <t>تكاليف البريد</t>
  </si>
  <si>
    <t>تكاليف توصيل واستخدام المياه</t>
  </si>
  <si>
    <t>متأخرات الكهرباء والماء</t>
  </si>
  <si>
    <t>إيجار المباني - تشغيلي</t>
  </si>
  <si>
    <t>إيجار المباني - تمويلي</t>
  </si>
  <si>
    <t>تنظيف المباني ومحطات الكهرباء والماء</t>
  </si>
  <si>
    <t>النقل والشحن بأنواعها</t>
  </si>
  <si>
    <t>الإشتراكات في  وكالات الأنباء الإخبارية والمصورة</t>
  </si>
  <si>
    <t>مكافآت لغير الموظفين</t>
  </si>
  <si>
    <t>إدارة وتشغيل المستشفيات من قبل القطاع الخاص</t>
  </si>
  <si>
    <t>وقود وزيوت للمولدات الكهربائية</t>
  </si>
  <si>
    <t>وقود وزيوت للسيارات والآليات الثقيلة</t>
  </si>
  <si>
    <t>وقود وزيوت للسفن</t>
  </si>
  <si>
    <t>طعام لغير الموظفين (غير مخزنة)</t>
  </si>
  <si>
    <t>معدل فرق الربح والخسارة</t>
  </si>
  <si>
    <t>تعديل سعر التكلفة للمخزون</t>
  </si>
  <si>
    <t xml:space="preserve">مصروفات نثرية </t>
  </si>
  <si>
    <t>مصروفات نثرية للطائرات</t>
  </si>
  <si>
    <t>أصول المركبات والآليات والسفن والطائرات</t>
  </si>
  <si>
    <t>سيارات الركاب</t>
  </si>
  <si>
    <t>أصول تقنية المعلومات</t>
  </si>
  <si>
    <t>أصول الأجهزة المتنوعة</t>
  </si>
  <si>
    <t>صيانة المباني التجارية</t>
  </si>
  <si>
    <t xml:space="preserve">صيانة المباني السكنية </t>
  </si>
  <si>
    <t>صيانة المباني الإدارية</t>
  </si>
  <si>
    <t>أدوات غير مخزنة لصيانة المباني الإدارية</t>
  </si>
  <si>
    <t>صيانة المركبات والسفن والطائرات</t>
  </si>
  <si>
    <t>صيانة سيارات الركاب</t>
  </si>
  <si>
    <t>صيانة سيارات النقل والشاحنات</t>
  </si>
  <si>
    <t>صيانة المركبات ذات الطبيعة الخاصة</t>
  </si>
  <si>
    <t>صيانة المعدات المتصلة بإعدادات الطائرات</t>
  </si>
  <si>
    <t>صيانة الأجهزة</t>
  </si>
  <si>
    <t>صيانة الأجهزة التلفزيونية</t>
  </si>
  <si>
    <t>صيانة الأجهزة الإذاعية</t>
  </si>
  <si>
    <t>صيانة الأجهزة الطبية</t>
  </si>
  <si>
    <t>صيانة الأجهزة الزراعية</t>
  </si>
  <si>
    <t>أدوات غير مخزنة لصيانة الأجهزة الطبية</t>
  </si>
  <si>
    <t>صيانة الأجهزة السلكية واللاسلكية</t>
  </si>
  <si>
    <t>صيانة الأجهزة المكتبية</t>
  </si>
  <si>
    <t>صيانة أجهزة التبريد والتدفئة</t>
  </si>
  <si>
    <t>صيانة الحدائق</t>
  </si>
  <si>
    <t>فوائد صكوك التأجير الإسلامية الدولية - الإصدار الثاني</t>
  </si>
  <si>
    <t>قروض خارجية أخرى</t>
  </si>
  <si>
    <t>فوائد سندات التنمية</t>
  </si>
  <si>
    <t>فوائد صكوك الإسلامية</t>
  </si>
  <si>
    <t>مساعدات اجتماعية</t>
  </si>
  <si>
    <t>مساعدات ذوي الاحتياجات الخاصة</t>
  </si>
  <si>
    <t>المجلس الأعلى للصحة</t>
  </si>
  <si>
    <t>بدالة انترنت البحرين</t>
  </si>
  <si>
    <t>علاوة تحسين مستوى المعيشة للمتقاعدين</t>
  </si>
  <si>
    <t>اللجنة الأولمبية البحرينية</t>
  </si>
  <si>
    <t>تحويلات محلية للاتحادات الرياضية</t>
  </si>
  <si>
    <t>رسوم وتراخيص المهن الصحية</t>
  </si>
  <si>
    <t>رسوم وتراخيص المواد الصيدلانية</t>
  </si>
  <si>
    <t xml:space="preserve">  </t>
  </si>
  <si>
    <t>مجموع القروض الداخلية</t>
  </si>
  <si>
    <t>مجموع الاعتمادات المدورة</t>
  </si>
  <si>
    <t>مكتب صاحب السمو الملكي النائب الأول لرئيس مجلس الوزراء</t>
  </si>
  <si>
    <t>إستثمارات وأملاك حكومية</t>
  </si>
  <si>
    <t>منتجات خدمية وسلعية حكومية</t>
  </si>
  <si>
    <t>عوائد الشركة القابضة للنفط والغاز</t>
  </si>
  <si>
    <t>رسوم وتراخيص المرافق الصحية</t>
  </si>
  <si>
    <t>الهيئة العامة للتأمين الاجتماعي</t>
  </si>
  <si>
    <t>علاوة تحسين معيشة للمتقاعدين</t>
  </si>
  <si>
    <t>دعم السلع الغذائية (اللحوم-الدواجن-الطحين)</t>
  </si>
  <si>
    <t xml:space="preserve"> الإعانات وتسديد فوائد القروض </t>
  </si>
  <si>
    <t xml:space="preserve"> القروض المستلمة</t>
  </si>
  <si>
    <t xml:space="preserve"> مدفوعات السلع الرأسمالية</t>
  </si>
  <si>
    <t xml:space="preserve"> إيرادات بيع الأصول الرأسمالية</t>
  </si>
  <si>
    <t>أخرى</t>
  </si>
  <si>
    <t>مقابل الالتزامات</t>
  </si>
  <si>
    <t>مبيعات منتجات أخرى</t>
  </si>
  <si>
    <t>الأمانة العامة لمجلس الوزراء</t>
  </si>
  <si>
    <t>مكافأة أداء</t>
  </si>
  <si>
    <t>تراخيص تقنية المعلومات - تطبيقات البنى التحتية</t>
  </si>
  <si>
    <t>تراخيص تقنية المعلومات - برمجيات قواعد البيانات</t>
  </si>
  <si>
    <t>خدمات تشغيليه -الخدمات التعاقدية لتقنية المعلومات</t>
  </si>
  <si>
    <t>حسابات الميزانية الرقابية</t>
  </si>
  <si>
    <t>سيارات النقل والشاحنات</t>
  </si>
  <si>
    <t>المركبات ذات الطبيعة الخاصة</t>
  </si>
  <si>
    <t>الدراجات النارية والهوائية</t>
  </si>
  <si>
    <t>مشتريات العدد والآليات والمعدات</t>
  </si>
  <si>
    <t>البرمجيات - برمجيات قواعد البيانات</t>
  </si>
  <si>
    <t>البرمجيات - أنظمة التشغيل</t>
  </si>
  <si>
    <t>أجهزة التموين</t>
  </si>
  <si>
    <t>المعادن والأحجار الكريمة</t>
  </si>
  <si>
    <t>تصفية مصاريف المركبات</t>
  </si>
  <si>
    <t>صيانة برمجيات الأعمال</t>
  </si>
  <si>
    <t xml:space="preserve">صيانة برمجيات قواعد البيانات </t>
  </si>
  <si>
    <t>وزارة المواصلات والاتصالات</t>
  </si>
  <si>
    <t>وزارة شئون الإعلام</t>
  </si>
  <si>
    <t xml:space="preserve">   المنتجات الخدمية والسلعية الحكومية</t>
  </si>
  <si>
    <t xml:space="preserve">   الغرامات والجزاءات والإيرادات المتنوعة</t>
  </si>
  <si>
    <t>إيرادات حقل البحرين النفطية والمصفاة</t>
  </si>
  <si>
    <t>إيرادات الغاز الطبيعي</t>
  </si>
  <si>
    <t>ديوان صاحب السمو الملكي رئيس مجلس الوزراء</t>
  </si>
  <si>
    <t>غرامــات وجزاءات وإيرادات متنوعة</t>
  </si>
  <si>
    <t>رسوم الأجهزة اللاسلكية</t>
  </si>
  <si>
    <t>تحليق وإرشاد الطائرات</t>
  </si>
  <si>
    <t>خدمات الصحة العامة</t>
  </si>
  <si>
    <t>الغرامات والجزاءات والإيرادات المتنوعة</t>
  </si>
  <si>
    <t>إيرادات أخرى</t>
  </si>
  <si>
    <t>مكاتب نواب صاحب السمو الملكي رئيس مجلس الوزراء</t>
  </si>
  <si>
    <t>مكاتب مستشاري صاحب السمو الملكي رئيس مجلس الوزراء</t>
  </si>
  <si>
    <t>بدل علاوة الأطباء الإستشاريين</t>
  </si>
  <si>
    <t>تكاليف تركيب واستخدام الإنترنت</t>
  </si>
  <si>
    <t>تكاليف تغيير الأنظمة التشغيلية لتقنية المعلومات</t>
  </si>
  <si>
    <t>المصاريف الإستهلاكية لتقنية المعلومات</t>
  </si>
  <si>
    <t xml:space="preserve">البرمجيات - برمجيات الأعمال </t>
  </si>
  <si>
    <t>البرمجيات - برمجيات إدارة تقنية المعلومات</t>
  </si>
  <si>
    <t>صيانة أجهزة تقنية المعلومات</t>
  </si>
  <si>
    <t>إصلاحات لتقنية المعلومات</t>
  </si>
  <si>
    <t>صيانة أجهزة الإتصالات</t>
  </si>
  <si>
    <t>صيانة أجهزة الخوادم</t>
  </si>
  <si>
    <t>صيانة أجهزة التخزين</t>
  </si>
  <si>
    <t>صيانة أجهزة الحماية</t>
  </si>
  <si>
    <t>صيانة أجهزة البنى التحتية الداعمة</t>
  </si>
  <si>
    <t>صيانة أجهزة تقنية المعلومات الأخرى</t>
  </si>
  <si>
    <t>اللجنة الوطنية للطفولة</t>
  </si>
  <si>
    <t>فوائد سندات التنمية الدولية</t>
  </si>
  <si>
    <t>المساهمات في المنظمات الإقليمية والدولية</t>
  </si>
  <si>
    <t xml:space="preserve"> المنتجات الخدمية والسلعية الحكومية</t>
  </si>
  <si>
    <t>Horizontal Schedules</t>
  </si>
  <si>
    <t>Ministry</t>
  </si>
  <si>
    <t>Code</t>
  </si>
  <si>
    <t>Oil and Gas</t>
  </si>
  <si>
    <r>
      <rPr>
        <b/>
        <sz val="11"/>
        <color rgb="FF000000"/>
        <rFont val="Times New Roman"/>
        <family val="1"/>
      </rPr>
      <t>T</t>
    </r>
    <r>
      <rPr>
        <b/>
        <sz val="11"/>
        <color rgb="FF000000"/>
        <rFont val="Times New Roman"/>
        <family val="1"/>
      </rPr>
      <t>a</t>
    </r>
    <r>
      <rPr>
        <b/>
        <sz val="11"/>
        <color rgb="FF000000"/>
        <rFont val="Times New Roman"/>
        <family val="1"/>
      </rPr>
      <t>x</t>
    </r>
    <r>
      <rPr>
        <b/>
        <sz val="11"/>
        <color rgb="FF000000"/>
        <rFont val="Times New Roman"/>
        <family val="1"/>
      </rPr>
      <t>a</t>
    </r>
    <r>
      <rPr>
        <b/>
        <sz val="11"/>
        <color rgb="FF000000"/>
        <rFont val="Times New Roman"/>
        <family val="1"/>
      </rPr>
      <t>ti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>n,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Fees</t>
    </r>
  </si>
  <si>
    <r>
      <rPr>
        <b/>
        <sz val="11"/>
        <color rgb="FF000000"/>
        <rFont val="Times New Roman"/>
        <family val="1"/>
      </rPr>
      <t>G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>v</t>
    </r>
    <r>
      <rPr>
        <b/>
        <sz val="11"/>
        <color rgb="FF000000"/>
        <rFont val="Times New Roman"/>
        <family val="1"/>
      </rPr>
      <t>t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Go</t>
    </r>
    <r>
      <rPr>
        <b/>
        <sz val="11"/>
        <color rgb="FF000000"/>
        <rFont val="Times New Roman"/>
        <family val="1"/>
      </rPr>
      <t>o</t>
    </r>
    <r>
      <rPr>
        <b/>
        <sz val="11"/>
        <color rgb="FF000000"/>
        <rFont val="Times New Roman"/>
        <family val="1"/>
      </rPr>
      <t>ds,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S</t>
    </r>
    <r>
      <rPr>
        <b/>
        <sz val="11"/>
        <color rgb="FF000000"/>
        <rFont val="Times New Roman"/>
        <family val="1"/>
      </rPr>
      <t>e</t>
    </r>
    <r>
      <rPr>
        <b/>
        <sz val="11"/>
        <color rgb="FF000000"/>
        <rFont val="Times New Roman"/>
        <family val="1"/>
      </rPr>
      <t>rvi</t>
    </r>
    <r>
      <rPr>
        <b/>
        <sz val="11"/>
        <color rgb="FF000000"/>
        <rFont val="Times New Roman"/>
        <family val="1"/>
      </rPr>
      <t>c</t>
    </r>
    <r>
      <rPr>
        <b/>
        <sz val="11"/>
        <color rgb="FF000000"/>
        <rFont val="Times New Roman"/>
        <family val="1"/>
      </rPr>
      <t>es</t>
    </r>
  </si>
  <si>
    <r>
      <rPr>
        <b/>
        <sz val="11"/>
        <color rgb="FF000000"/>
        <rFont val="Times New Roman"/>
        <family val="1"/>
      </rPr>
      <t>Investments,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G</t>
    </r>
    <r>
      <rPr>
        <b/>
        <sz val="11"/>
        <color rgb="FF000000"/>
        <rFont val="Times New Roman"/>
        <family val="1"/>
      </rPr>
      <t>ovt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Properties</t>
    </r>
  </si>
  <si>
    <t>Grants</t>
  </si>
  <si>
    <t>Sale of</t>
  </si>
  <si>
    <r>
      <rPr>
        <b/>
        <sz val="11"/>
        <color rgb="FF000000"/>
        <rFont val="Times New Roman"/>
        <family val="1"/>
      </rPr>
      <t>Fines,Penalt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ies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,</t>
    </r>
    <r>
      <rPr>
        <b/>
        <sz val="11"/>
        <color rgb="FF000000"/>
        <rFont val="Times New Roman"/>
        <family val="1"/>
      </rPr>
      <t xml:space="preserve"> </t>
    </r>
    <r>
      <rPr>
        <b/>
        <sz val="11"/>
        <color rgb="FF000000"/>
        <rFont val="Times New Roman"/>
        <family val="1"/>
      </rPr>
      <t>M</t>
    </r>
    <r>
      <rPr>
        <b/>
        <sz val="11"/>
        <color rgb="FF000000"/>
        <rFont val="Times New Roman"/>
        <family val="1"/>
      </rPr>
      <t>i</t>
    </r>
    <r>
      <rPr>
        <b/>
        <sz val="11"/>
        <color rgb="FF000000"/>
        <rFont val="Times New Roman"/>
        <family val="1"/>
      </rPr>
      <t>sc</t>
    </r>
  </si>
  <si>
    <t>Total</t>
  </si>
  <si>
    <t>Budget</t>
  </si>
  <si>
    <t>Actual-PY</t>
  </si>
  <si>
    <r>
      <rPr>
        <sz val="8"/>
        <color rgb="FF000000"/>
        <rFont val="Times New Roman"/>
        <family val="1"/>
      </rPr>
      <t>The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Court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H.R.H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The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Pri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Minister-1
</t>
    </r>
    <r>
      <rPr>
        <sz val="8"/>
        <color rgb="FF000000"/>
        <rFont val="Times New Roman"/>
        <family val="1"/>
      </rPr>
      <t>1</t>
    </r>
  </si>
  <si>
    <t>Ministry of Interior-13</t>
  </si>
  <si>
    <t>National Security Agency-14</t>
  </si>
  <si>
    <t>Legislation &amp; Legal Opinion Com-15</t>
  </si>
  <si>
    <t>Min. of Foreign Affairs-16</t>
  </si>
  <si>
    <t>Min. of Justice &amp; Islamic Aff &amp; Awqaf (J</t>
  </si>
  <si>
    <t>Min. of Education-21</t>
  </si>
  <si>
    <t>Ministry of Health-22</t>
  </si>
  <si>
    <t>Min. of Works, Mun Aff &amp; Urb Plg -23 (</t>
  </si>
  <si>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&amp;</t>
    </r>
    <r>
      <rPr>
        <sz val="8"/>
        <color rgb="FF000000"/>
        <rFont val="Times New Roman"/>
        <family val="1"/>
      </rPr>
      <t>Urb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Plg)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abour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-24</t>
    </r>
  </si>
  <si>
    <t>General Organization for Youth&amp;Sport-26</t>
  </si>
  <si>
    <t>Min. of Social Development-29</t>
  </si>
  <si>
    <t>Min of Industry &amp; Commerce-34</t>
  </si>
  <si>
    <t>Ministry of Housing-36</t>
  </si>
  <si>
    <t>The Supreme Council for the Environment</t>
  </si>
  <si>
    <t>Min. of Works, Mun Aff &amp; Urb Plg -46 (</t>
  </si>
  <si>
    <r>
      <rPr>
        <sz val="8"/>
        <color rgb="FF000000"/>
        <rFont val="Times New Roman"/>
        <family val="1"/>
      </rPr>
      <t>W</t>
    </r>
    <r>
      <rPr>
        <sz val="8"/>
        <color rgb="FF000000"/>
        <rFont val="Times New Roman"/>
        <family val="1"/>
      </rPr>
      <t>orks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ff)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ransportation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&amp;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eleco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unicat</t>
    </r>
  </si>
  <si>
    <t>National Oil &amp; Gas Authority-51</t>
  </si>
  <si>
    <t>Min. of Shura Council &amp; Representatives</t>
  </si>
  <si>
    <r>
      <rPr>
        <sz val="8"/>
        <color rgb="FF000000"/>
        <rFont val="Times New Roman"/>
        <family val="1"/>
      </rPr>
      <t>Council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Aff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54
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Infor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Aff-55</t>
    </r>
  </si>
  <si>
    <t>Tender Board-59</t>
  </si>
  <si>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ransfers</t>
    </r>
  </si>
  <si>
    <t>Revenue Account under MOF Control</t>
  </si>
  <si>
    <t>Information Affairs Authority-65</t>
  </si>
  <si>
    <t>Bahrain Authority for Culture &amp; Antiquiti</t>
  </si>
  <si>
    <r>
      <rPr>
        <sz val="8"/>
        <color rgb="FF000000"/>
        <rFont val="Times New Roman"/>
        <family val="1"/>
      </rPr>
      <t>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66
</t>
    </r>
    <r>
      <rPr>
        <sz val="8"/>
        <color rgb="FF000000"/>
        <rFont val="Times New Roman"/>
        <family val="1"/>
      </rPr>
      <t>Ad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inistrative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Organization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Public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</t>
    </r>
  </si>
  <si>
    <t>Civil Service Bureau-72</t>
  </si>
  <si>
    <t>Central Informatics Org-73</t>
  </si>
  <si>
    <t>General Secretariat for Youth &amp; Sports Hi</t>
  </si>
  <si>
    <r>
      <rPr>
        <sz val="8"/>
        <color rgb="FF000000"/>
        <rFont val="Times New Roman"/>
        <family val="1"/>
      </rPr>
      <t>gh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Council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75
</t>
    </r>
    <r>
      <rPr>
        <sz val="8"/>
        <color rgb="FF000000"/>
        <rFont val="Times New Roman"/>
        <family val="1"/>
      </rPr>
      <t>Supre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Judicial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Council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(76)</t>
    </r>
  </si>
  <si>
    <t>Min. of Justice &amp; Islamic Aff &amp; Awqaf (I</t>
  </si>
  <si>
    <t>Survey&amp;Land Reg Bureau-78</t>
  </si>
  <si>
    <t>Ministry of Finance-81</t>
  </si>
  <si>
    <t>Customs Affairs-83</t>
  </si>
  <si>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o</t>
    </r>
    <r>
      <rPr>
        <b/>
        <i/>
        <sz val="11"/>
        <color rgb="FF000000"/>
        <rFont val="Times New Roman"/>
        <family val="1"/>
      </rPr>
      <t>v</t>
    </r>
    <r>
      <rPr>
        <b/>
        <i/>
        <sz val="11"/>
        <color rgb="FF000000"/>
        <rFont val="Times New Roman"/>
        <family val="1"/>
      </rPr>
      <t>er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m</t>
    </r>
    <r>
      <rPr>
        <b/>
        <i/>
        <sz val="11"/>
        <color rgb="FF000000"/>
        <rFont val="Times New Roman"/>
        <family val="1"/>
      </rPr>
      <t>e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t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cy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i/>
        <sz val="11"/>
        <color rgb="FF000000"/>
        <rFont val="Times New Roman"/>
        <family val="1"/>
      </rPr>
      <t>N</t>
    </r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me</t>
    </r>
  </si>
  <si>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c</t>
    </r>
    <r>
      <rPr>
        <b/>
        <i/>
        <sz val="11"/>
        <color rgb="FF000000"/>
        <rFont val="Times New Roman"/>
        <family val="1"/>
      </rPr>
      <t>tu</t>
    </r>
    <r>
      <rPr>
        <b/>
        <i/>
        <sz val="11"/>
        <color rgb="FF000000"/>
        <rFont val="Times New Roman"/>
        <family val="1"/>
      </rPr>
      <t>a</t>
    </r>
    <r>
      <rPr>
        <b/>
        <i/>
        <sz val="11"/>
        <color rgb="FF000000"/>
        <rFont val="Times New Roman"/>
        <family val="1"/>
      </rPr>
      <t>l</t>
    </r>
  </si>
  <si>
    <r>
      <rPr>
        <b/>
        <i/>
        <sz val="11"/>
        <color rgb="FF000000"/>
        <rFont val="Times New Roman"/>
        <family val="1"/>
      </rPr>
      <t>R</t>
    </r>
    <r>
      <rPr>
        <b/>
        <i/>
        <sz val="11"/>
        <color rgb="FF000000"/>
        <rFont val="Times New Roman"/>
        <family val="1"/>
      </rPr>
      <t>e</t>
    </r>
    <r>
      <rPr>
        <b/>
        <i/>
        <sz val="11"/>
        <color rgb="FF000000"/>
        <rFont val="Times New Roman"/>
        <family val="1"/>
      </rPr>
      <t>ven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 xml:space="preserve">e
</t>
    </r>
    <r>
      <rPr>
        <b/>
        <i/>
        <sz val="11"/>
        <color rgb="FF000000"/>
        <rFont val="Times New Roman"/>
        <family val="1"/>
      </rPr>
      <t>B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>d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et</t>
    </r>
  </si>
  <si>
    <r>
      <rPr>
        <b/>
        <i/>
        <sz val="11"/>
        <color rgb="FF000000"/>
        <rFont val="Times New Roman"/>
        <family val="1"/>
      </rPr>
      <t>%</t>
    </r>
    <r>
      <rPr>
        <b/>
        <i/>
        <sz val="11"/>
        <color rgb="FF000000"/>
        <rFont val="Times New Roman"/>
        <family val="1"/>
      </rPr>
      <t xml:space="preserve"> </t>
    </r>
    <r>
      <rPr>
        <b/>
        <i/>
        <sz val="11"/>
        <color rgb="FF000000"/>
        <rFont val="Times New Roman"/>
        <family val="1"/>
      </rPr>
      <t>Spent</t>
    </r>
  </si>
  <si>
    <r>
      <rPr>
        <b/>
        <i/>
        <sz val="11"/>
        <color rgb="FF000000"/>
        <rFont val="Times New Roman"/>
        <family val="1"/>
      </rPr>
      <t xml:space="preserve">Recurrent
</t>
    </r>
    <r>
      <rPr>
        <b/>
        <i/>
        <sz val="11"/>
        <color rgb="FF000000"/>
        <rFont val="Times New Roman"/>
        <family val="1"/>
      </rPr>
      <t>B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>d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et</t>
    </r>
  </si>
  <si>
    <r>
      <rPr>
        <b/>
        <i/>
        <sz val="11"/>
        <color rgb="FF000000"/>
        <rFont val="Times New Roman"/>
        <family val="1"/>
      </rPr>
      <t>P</t>
    </r>
    <r>
      <rPr>
        <b/>
        <i/>
        <sz val="11"/>
        <color rgb="FF000000"/>
        <rFont val="Times New Roman"/>
        <family val="1"/>
      </rPr>
      <t>r</t>
    </r>
    <r>
      <rPr>
        <b/>
        <i/>
        <sz val="11"/>
        <color rgb="FF000000"/>
        <rFont val="Times New Roman"/>
        <family val="1"/>
      </rPr>
      <t>o</t>
    </r>
    <r>
      <rPr>
        <b/>
        <i/>
        <sz val="11"/>
        <color rgb="FF000000"/>
        <rFont val="Times New Roman"/>
        <family val="1"/>
      </rPr>
      <t>je</t>
    </r>
    <r>
      <rPr>
        <b/>
        <i/>
        <sz val="11"/>
        <color rgb="FF000000"/>
        <rFont val="Times New Roman"/>
        <family val="1"/>
      </rPr>
      <t>c</t>
    </r>
    <r>
      <rPr>
        <b/>
        <i/>
        <sz val="11"/>
        <color rgb="FF000000"/>
        <rFont val="Times New Roman"/>
        <family val="1"/>
      </rPr>
      <t xml:space="preserve">t
</t>
    </r>
    <r>
      <rPr>
        <b/>
        <i/>
        <sz val="11"/>
        <color rgb="FF000000"/>
        <rFont val="Times New Roman"/>
        <family val="1"/>
      </rPr>
      <t>B</t>
    </r>
    <r>
      <rPr>
        <b/>
        <i/>
        <sz val="11"/>
        <color rgb="FF000000"/>
        <rFont val="Times New Roman"/>
        <family val="1"/>
      </rPr>
      <t>u</t>
    </r>
    <r>
      <rPr>
        <b/>
        <i/>
        <sz val="11"/>
        <color rgb="FF000000"/>
        <rFont val="Times New Roman"/>
        <family val="1"/>
      </rPr>
      <t>d</t>
    </r>
    <r>
      <rPr>
        <b/>
        <i/>
        <sz val="11"/>
        <color rgb="FF000000"/>
        <rFont val="Times New Roman"/>
        <family val="1"/>
      </rPr>
      <t>g</t>
    </r>
    <r>
      <rPr>
        <b/>
        <i/>
        <sz val="11"/>
        <color rgb="FF000000"/>
        <rFont val="Times New Roman"/>
        <family val="1"/>
      </rPr>
      <t>et</t>
    </r>
  </si>
  <si>
    <t>The Court of H.R.H The Prime Minister-11</t>
  </si>
  <si>
    <t>Ministry of Defence-12</t>
  </si>
  <si>
    <t>Deputy of H.R.H The PM-17</t>
  </si>
  <si>
    <t>Min. of Justice &amp; Islamic Aff &amp; Awqaf (Justice Aff)-18</t>
  </si>
  <si>
    <t>Supreme Council for Oil</t>
  </si>
  <si>
    <t>Ministry of Information-20 (Old)</t>
  </si>
  <si>
    <t>Min. of Works, Mun Aff &amp; Urb Plg -23 (Mun Aff&amp;Urb Plg)</t>
  </si>
  <si>
    <t>Min. of Labour -24</t>
  </si>
  <si>
    <t>Min. of Muncipalities &amp; Agriculture Aff. (Muncipalities Affairs)</t>
  </si>
  <si>
    <t>Environmental Affairs ( Old )</t>
  </si>
  <si>
    <t>Rashed Club for Equestrian &amp; Horse Racing-28</t>
  </si>
  <si>
    <t>Deputy of H.R.H The PM-30</t>
  </si>
  <si>
    <t>Advisor to H.R.H The PM for Economic Aff-31</t>
  </si>
  <si>
    <t>Min. of Follow-up Affairs-32</t>
  </si>
  <si>
    <t>Advisor to H.R.H PM-33</t>
  </si>
  <si>
    <t>Advisor to H.R.H PM for Security Aff-35</t>
  </si>
  <si>
    <t>Advisor to H.R.H The PM for Industrial &amp; Oil Aff-37</t>
  </si>
  <si>
    <t>Advisor to H.R.H The PM-38</t>
  </si>
  <si>
    <t>Ministry of State-39</t>
  </si>
  <si>
    <t>Min. of Energy-40</t>
  </si>
  <si>
    <t>The Supreme Council for the Environment-41</t>
  </si>
  <si>
    <t>Bahrain Royal Flight ( Old )</t>
  </si>
  <si>
    <t>Mohammed bin Khalifa Al Khalifa Cardiac Center-43</t>
  </si>
  <si>
    <t>Deputy of H.R.H The PM-44</t>
  </si>
  <si>
    <t>Min.Of Housing -Old</t>
  </si>
  <si>
    <t>Min. of Works, Mun Aff &amp; Urb Plg -46 (Works Aff)</t>
  </si>
  <si>
    <t>Elec &amp; Water Authority-47</t>
  </si>
  <si>
    <t>Min. of Transportation &amp; Telecommunications-48</t>
  </si>
  <si>
    <t>Ministry of State ( Old )</t>
  </si>
  <si>
    <t>National Guard-50</t>
  </si>
  <si>
    <t>Civil Aviation Aff-52</t>
  </si>
  <si>
    <t>Ministry of State of Telecommunication Affairs</t>
  </si>
  <si>
    <t>Min. of Shura Council &amp; Representatives Council Aff-54</t>
  </si>
  <si>
    <t>Min. of Information Aff-55</t>
  </si>
  <si>
    <t>Ministy of State 4</t>
  </si>
  <si>
    <t>Ministry of Human Rights Affairs-58</t>
  </si>
  <si>
    <t>Transfers</t>
  </si>
  <si>
    <t>Special Projects</t>
  </si>
  <si>
    <t>General Services ( Special Projects )</t>
  </si>
  <si>
    <t>Bahrain Authority for Culture &amp; Antiquities-66</t>
  </si>
  <si>
    <t>Supreme Council for Health-67</t>
  </si>
  <si>
    <t>Administrative Organization for Public Prosecution-68</t>
  </si>
  <si>
    <t>First Deputy of H.R.H The PM Office-70</t>
  </si>
  <si>
    <t>General Secretariat of the Cabinet -71</t>
  </si>
  <si>
    <t>Deputy of H.R.H The PM-74</t>
  </si>
  <si>
    <t>General Secretariat for Youth &amp; Sports High Council-75</t>
  </si>
  <si>
    <t>Supreme Judicial Council (76)</t>
  </si>
  <si>
    <t>Min. of Justice &amp; Islamic Aff &amp; Awqaf (Islamic Aff)-77</t>
  </si>
  <si>
    <t>Ministry of Youth and Sport Affairs -79</t>
  </si>
  <si>
    <t>Manpower</t>
  </si>
  <si>
    <t>Services</t>
  </si>
  <si>
    <t>Consumables</t>
  </si>
  <si>
    <t>Assets</t>
  </si>
  <si>
    <t>Maintenance</t>
  </si>
  <si>
    <t>The Court of H.R.H The Prime Minist</t>
  </si>
  <si>
    <t>Min. of Justice &amp; Islamic Aff &amp;  Awq</t>
  </si>
  <si>
    <t>Min. of Works, Mun Aff &amp; Urb Plg -</t>
  </si>
  <si>
    <t>General Organization for Youth&amp;Spo</t>
  </si>
  <si>
    <t>Rashed Club for Equestrian &amp; Horse</t>
  </si>
  <si>
    <t>Advisor to H.R.H The PM for Econo</t>
  </si>
  <si>
    <t>Advisor to H.R.H PM for Security Aff</t>
  </si>
  <si>
    <t>Advisor to H.R.H The PM for Industr</t>
  </si>
  <si>
    <t>The Supreme Council for the Environ</t>
  </si>
  <si>
    <t>Mohammed bin Khalifa Al Khalifa Ca</t>
  </si>
  <si>
    <t>Min. of Transportation &amp; Telecommu</t>
  </si>
  <si>
    <t>Ministry of State of Telecommunicati</t>
  </si>
  <si>
    <t>Min. of Shura Council &amp; Representati</t>
  </si>
  <si>
    <t>Bahrain Authority for Culture &amp; Anti</t>
  </si>
  <si>
    <t>Administrative Organization for Publi</t>
  </si>
  <si>
    <t>First Deputy of H.R.H The PM Office</t>
  </si>
  <si>
    <t>General Secretariat for Youth &amp; Sport</t>
  </si>
  <si>
    <t>Ministry of Youth and Sport Affairs -</t>
  </si>
  <si>
    <t>King Hamad University Hospital-88</t>
  </si>
  <si>
    <t>Ministry Code</t>
  </si>
  <si>
    <t>Actual-CY</t>
  </si>
  <si>
    <t>Actual-PV</t>
  </si>
  <si>
    <t>وزارة شئون الشباب والرياضة</t>
  </si>
  <si>
    <t>مكتب وزير شئون مجلس الوزراء</t>
  </si>
  <si>
    <t>هيئة البحرين للثقافة والآثار</t>
  </si>
  <si>
    <t>Deputies</t>
  </si>
  <si>
    <t>A</t>
  </si>
  <si>
    <t>D</t>
  </si>
  <si>
    <t>Advisors</t>
  </si>
  <si>
    <t>الجهاز الإداري للنيابة العامة</t>
  </si>
  <si>
    <t>Entity Names</t>
  </si>
  <si>
    <t>نائب رئيس مجلس الوزراء – الشيخ خالد بن عبدالله آل خليفة</t>
  </si>
  <si>
    <t>نائب رئيس مجلس الوزراء – جواد بن سالم العريض</t>
  </si>
  <si>
    <t>مستشار رئيس الوزراء للشئون الاقتصادية</t>
  </si>
  <si>
    <t>مستشار رئيس مجلس الوزراء – ماجد الجشي</t>
  </si>
  <si>
    <t>مستشار رئيس الوزراء للشئون الأمنية</t>
  </si>
  <si>
    <t>مستشار سمو رئيس الوزراء للشئون الصناعية والنفطية</t>
  </si>
  <si>
    <t>مكتب مستشار رئيس مجلس الوزراء</t>
  </si>
  <si>
    <t>نائب رئيس مجلس الوزراء – الشيخ محمد بن مبارك آل خليفة</t>
  </si>
  <si>
    <t>وزارة الدولة لشئون الاتصالات</t>
  </si>
  <si>
    <t>وزارة شئون الاعلام</t>
  </si>
  <si>
    <t>وزارة الدولة لشئون حقوق الانسان</t>
  </si>
  <si>
    <t>نائب رئيس مجلس الوزراء – الشيخ علي بن خليفة آل خليفة</t>
  </si>
  <si>
    <t>مجلـس المناقصات والمزايدات</t>
  </si>
  <si>
    <t>Description</t>
  </si>
  <si>
    <t>Actual</t>
  </si>
  <si>
    <t>Difference</t>
  </si>
  <si>
    <t>Oil Sales - Bahrain Field</t>
  </si>
  <si>
    <t>Oil Sales - Abu-Sa'afa Field</t>
  </si>
  <si>
    <t>Future Generations Reserve- Abu-Sa'afa Field</t>
  </si>
  <si>
    <t>Gas Sales - Sitra Power Station</t>
  </si>
  <si>
    <t>Gas Sales - Riffa Power Station</t>
  </si>
  <si>
    <t>Gas Sales - Hidd Power Station</t>
  </si>
  <si>
    <t>Gas Sales to Electricity Power and Water Station</t>
  </si>
  <si>
    <t>Gas Sales - Alba</t>
  </si>
  <si>
    <t>Gas Sales - Bapco</t>
  </si>
  <si>
    <t>Gas Sales - Banagas</t>
  </si>
  <si>
    <t>Gas Sales - Other Companies</t>
  </si>
  <si>
    <t>Gas Income Tax</t>
  </si>
  <si>
    <t>Petrol Tax</t>
  </si>
  <si>
    <t>Customs Duty on Essential Trade</t>
  </si>
  <si>
    <t>Customs Duty on Vehicles</t>
  </si>
  <si>
    <t>Customs Duty on Manuf./Unmanuf. Tabacco</t>
  </si>
  <si>
    <t>Customs Duty on Luxury Goods</t>
  </si>
  <si>
    <t>Customs Duty on Yachts</t>
  </si>
  <si>
    <t>Protection of Domestic Industries</t>
  </si>
  <si>
    <t>General Trade Activities Registration Fees</t>
  </si>
  <si>
    <t>Industrial Activities Registration Fees</t>
  </si>
  <si>
    <t>Financial Service Activities Registration Fees</t>
  </si>
  <si>
    <t>Miscellaneous Service Activities Registration Fees</t>
  </si>
  <si>
    <t>Commercial Agencies Registration Fees</t>
  </si>
  <si>
    <t>Organizing Engineering Professional Practice Fees</t>
  </si>
  <si>
    <t>Pharmaceutical Products Licenses &amp; Fees</t>
  </si>
  <si>
    <t>Health Facilities Licenses &amp; Fees</t>
  </si>
  <si>
    <t>Health Professions Licenses &amp; Fees</t>
  </si>
  <si>
    <t>Passport Fees</t>
  </si>
  <si>
    <t>Residence Permit Fees</t>
  </si>
  <si>
    <t>Visa &amp; NOC Fees</t>
  </si>
  <si>
    <t>Population Card Fees</t>
  </si>
  <si>
    <t>CONSUITANCY SERVICES FEES</t>
  </si>
  <si>
    <t>Labour Market Regulatory Authority Fee</t>
  </si>
  <si>
    <t>Employment Permission Fees</t>
  </si>
  <si>
    <t>Employment Permission Renewal Fees</t>
  </si>
  <si>
    <t>Ownership Registration Fees</t>
  </si>
  <si>
    <t>Ownership Transfer Fees</t>
  </si>
  <si>
    <t>Car Registration Fees</t>
  </si>
  <si>
    <t>Driving License Fees</t>
  </si>
  <si>
    <t>Legal Fees</t>
  </si>
  <si>
    <t>Documentation Fees</t>
  </si>
  <si>
    <t>Certification of Official Documents Fees</t>
  </si>
  <si>
    <t>Tourism Services Classification Fees</t>
  </si>
  <si>
    <t>Hotel Service Fees</t>
  </si>
  <si>
    <t>Gold Assaying Fees</t>
  </si>
  <si>
    <t>Pearl Assaying Fees</t>
  </si>
  <si>
    <t>Design &amp; Measurement Fees</t>
  </si>
  <si>
    <t>Design &amp; Trademark Fees</t>
  </si>
  <si>
    <t>Trademarks &amp; Commercial Reg. Amend. Fees</t>
  </si>
  <si>
    <t>Departure Fees</t>
  </si>
  <si>
    <t>Entrance Permit Fees</t>
  </si>
  <si>
    <t>Tender Fees</t>
  </si>
  <si>
    <t>Wireless Equipment Fees</t>
  </si>
  <si>
    <t>Vedio Sales Distribution Rights</t>
  </si>
  <si>
    <t>Ship Arrival and Departure Permit Fees</t>
  </si>
  <si>
    <t>Lawyer &amp; Pilgrim Contractors Permit</t>
  </si>
  <si>
    <t>Application Fees</t>
  </si>
  <si>
    <t>Hospital Private Room Charges</t>
  </si>
  <si>
    <t>Primary Health Care Charges</t>
  </si>
  <si>
    <t>Parcel &amp; Postal Fees</t>
  </si>
  <si>
    <t>Special Medical Services Charges</t>
  </si>
  <si>
    <t>Road Accident Treatment Fees</t>
  </si>
  <si>
    <t>Limited Private Practice Charges</t>
  </si>
  <si>
    <t>Out-Patient Charges</t>
  </si>
  <si>
    <t>Medical Commission Fees</t>
  </si>
  <si>
    <t>Occupational Injury Treatment Fees</t>
  </si>
  <si>
    <t>Pre-employment Medical Examination Fees</t>
  </si>
  <si>
    <t>Registration of College for Health Sciences</t>
  </si>
  <si>
    <t>X-Ray Fees</t>
  </si>
  <si>
    <t>Lab. Fees</t>
  </si>
  <si>
    <t>Operations Fees</t>
  </si>
  <si>
    <t>Maternity Services</t>
  </si>
  <si>
    <t>Public University Tution Fees for Non-Bahrainis</t>
  </si>
  <si>
    <t>Public University Fees for Bahrainis</t>
  </si>
  <si>
    <t>Post Box Rental</t>
  </si>
  <si>
    <t>Transit Post Fees</t>
  </si>
  <si>
    <t>Stamp Sales</t>
  </si>
  <si>
    <t>Franking Machine Sales</t>
  </si>
  <si>
    <t>Container Handling &amp; Storage Charges</t>
  </si>
  <si>
    <t>Harbor Services Charges</t>
  </si>
  <si>
    <t>Port Operation Charges</t>
  </si>
  <si>
    <t>Port Administration Service Charges</t>
  </si>
  <si>
    <t>Customs Stamp - Containers</t>
  </si>
  <si>
    <t>Aeroplane Landing Fees</t>
  </si>
  <si>
    <t>Aeroplane Parking Fees</t>
  </si>
  <si>
    <t>Overflying Fees</t>
  </si>
  <si>
    <t>Telephone Usage Charges</t>
  </si>
  <si>
    <t>Vehicle Parking Fees</t>
  </si>
  <si>
    <t>Driving Instruction Fees</t>
  </si>
  <si>
    <t>Advertisement Sales</t>
  </si>
  <si>
    <t>Security Guard Income</t>
  </si>
  <si>
    <t>Subscriptions to Training Programmes</t>
  </si>
  <si>
    <t>Water Wells Drilling Income</t>
  </si>
  <si>
    <t>Land Survey Charges</t>
  </si>
  <si>
    <t>Issue of Certificate Charges</t>
  </si>
  <si>
    <t>Examination Charges</t>
  </si>
  <si>
    <t>News and Media Services</t>
  </si>
  <si>
    <t>E-Services Fees</t>
  </si>
  <si>
    <t>Agricultural Product Sales</t>
  </si>
  <si>
    <t>Animal Product Sale</t>
  </si>
  <si>
    <t>Printing Press Sales</t>
  </si>
  <si>
    <t>Publication Fees</t>
  </si>
  <si>
    <t>Book Sales</t>
  </si>
  <si>
    <t>Magazines &amp; Newspaper Sales</t>
  </si>
  <si>
    <t>Official Forms and Documents Sales</t>
  </si>
  <si>
    <t>Airport Information Publication</t>
  </si>
  <si>
    <t>Philatelic Office Sales</t>
  </si>
  <si>
    <t>Handmade Product Sales</t>
  </si>
  <si>
    <t>Other Product Sales</t>
  </si>
  <si>
    <t>Shares Dividends and Capital Income</t>
  </si>
  <si>
    <t>Government returns from Oil &amp; Gas Holding Comp</t>
  </si>
  <si>
    <t>Interest of Deposits &amp; Bank Accounts</t>
  </si>
  <si>
    <t>Land Rent</t>
  </si>
  <si>
    <t>Industrial Estates Rent</t>
  </si>
  <si>
    <t>Houses &amp; Building Rents</t>
  </si>
  <si>
    <t>Commercial Stores Rents</t>
  </si>
  <si>
    <t>Galleries &amp; Theaters Rents</t>
  </si>
  <si>
    <t>Equipment Rents</t>
  </si>
  <si>
    <t>Exhibition Rents</t>
  </si>
  <si>
    <t>Inventory Sales</t>
  </si>
  <si>
    <t>Government Concessions</t>
  </si>
  <si>
    <t>External Grant Income</t>
  </si>
  <si>
    <t>Income on Sale of Equipment Capital Assets</t>
  </si>
  <si>
    <t>Income on Sale of Materials Capital Assets</t>
  </si>
  <si>
    <t>Income on Sale of Apparatus Capital Assets</t>
  </si>
  <si>
    <t>Income on Sale of Vehicles Capital Assets</t>
  </si>
  <si>
    <t>Income on Sale of Furniture Capital Assets</t>
  </si>
  <si>
    <t>Income on Sale of Land</t>
  </si>
  <si>
    <t>Income on Auction Sales of Capital Assets</t>
  </si>
  <si>
    <t>Fines</t>
  </si>
  <si>
    <t>Penalties (Delay in Works Execution)</t>
  </si>
  <si>
    <t>Compensations</t>
  </si>
  <si>
    <t>Vehicle Towing Fees</t>
  </si>
  <si>
    <t>Traffic Accident &amp; Report Fees</t>
  </si>
  <si>
    <t>Forfeited Trust Monies</t>
  </si>
  <si>
    <t>Adjustments to Prior Years Results</t>
  </si>
  <si>
    <t>Recovery of Fixed Expenses</t>
  </si>
  <si>
    <t>Labour and Employees Cost</t>
  </si>
  <si>
    <t>Variance of Revenue Stamp Sales</t>
  </si>
  <si>
    <t>Commitment Compensation</t>
  </si>
  <si>
    <t>Other Institutions Revenues</t>
  </si>
  <si>
    <t>Unclassified Revenue</t>
  </si>
  <si>
    <t>Operation Surplus</t>
  </si>
  <si>
    <t>Budget Surplus</t>
  </si>
  <si>
    <t>Vertical Schedule</t>
  </si>
  <si>
    <t>رسوم الخدمات الالكترونية</t>
  </si>
  <si>
    <t>Item</t>
  </si>
  <si>
    <t>Chp</t>
  </si>
  <si>
    <t>Sec</t>
  </si>
  <si>
    <t>Acct</t>
  </si>
  <si>
    <t>Basic Salaries</t>
  </si>
  <si>
    <t>Overtime</t>
  </si>
  <si>
    <t>Social Allowance</t>
  </si>
  <si>
    <t>Standard of Living Improvement</t>
  </si>
  <si>
    <t>Car &amp; Parking Allowance</t>
  </si>
  <si>
    <t>Telephone &amp; Internet Allowance</t>
  </si>
  <si>
    <t>Other Personal Allowances</t>
  </si>
  <si>
    <t>Special Award</t>
  </si>
  <si>
    <t>Performance Award</t>
  </si>
  <si>
    <t>DISCIPLINE AWARD</t>
  </si>
  <si>
    <t>On Call Allowance (Consultant-Doctor)</t>
  </si>
  <si>
    <t>Dedicated Govt Practice Allowance (Consultant-Do</t>
  </si>
  <si>
    <t>Air Navigation Allowance</t>
  </si>
  <si>
    <t>Nursing Allowance</t>
  </si>
  <si>
    <t>Housing Cost</t>
  </si>
  <si>
    <t>Supervisory &amp; Administative Allowance</t>
  </si>
  <si>
    <t>Other Allowances</t>
  </si>
  <si>
    <t>Expatriate Inducements</t>
  </si>
  <si>
    <t>Recruitment, Termination and Leave Cost</t>
  </si>
  <si>
    <t>Travel Costs</t>
  </si>
  <si>
    <t>Training Entitlements</t>
  </si>
  <si>
    <t>IT- IT Training Entitlements</t>
  </si>
  <si>
    <t>Course Expenses</t>
  </si>
  <si>
    <t>Computer Course Expenses</t>
  </si>
  <si>
    <t>IT- Courses Expenses and Tuition Fees for IT</t>
  </si>
  <si>
    <t>Academic Entitlements</t>
  </si>
  <si>
    <t>Books and Stationery (Training)</t>
  </si>
  <si>
    <t>IT- Cost of Study Materials</t>
  </si>
  <si>
    <t>Training Allowances</t>
  </si>
  <si>
    <t>IT- Other IT Allowances</t>
  </si>
  <si>
    <t>IT- IT Travel Costs</t>
  </si>
  <si>
    <t>Government Share in Pension Scheme</t>
  </si>
  <si>
    <t>Govt Pension Share for Bahraini Military Persons</t>
  </si>
  <si>
    <t>Govt Incentives for Non- Bahraini Military Persons</t>
  </si>
  <si>
    <t>Govt Unemployment Insurance Share</t>
  </si>
  <si>
    <t>Purchasing Virtual Years Of Service</t>
  </si>
  <si>
    <t>Garments for Employees</t>
  </si>
  <si>
    <t>Food for Employees</t>
  </si>
  <si>
    <t>Supply of Contract Labor</t>
  </si>
  <si>
    <t>Part-Time Labour</t>
  </si>
  <si>
    <t>Internal Conferences</t>
  </si>
  <si>
    <t>Overseas Conferences and Missions</t>
  </si>
  <si>
    <t>Official Business Visit</t>
  </si>
  <si>
    <t>Exhibition Costs</t>
  </si>
  <si>
    <t>Internal Sports Tournament</t>
  </si>
  <si>
    <t>External Sports Tournament</t>
  </si>
  <si>
    <t>Cost of Guest Entertainment</t>
  </si>
  <si>
    <t>Telephone Installation and Usage Charges</t>
  </si>
  <si>
    <t>Intercom Equipment</t>
  </si>
  <si>
    <t>Telex Installation &amp; Usage Charges</t>
  </si>
  <si>
    <t>Wireless Instruments</t>
  </si>
  <si>
    <t>Telegram Charges</t>
  </si>
  <si>
    <t>Internet Installation &amp; Usage Charges</t>
  </si>
  <si>
    <t>IT -Licenses Support -Operating Systems</t>
  </si>
  <si>
    <t>IT -Licenses Support -Business Software</t>
  </si>
  <si>
    <t>IT -Licenses Support -Productivity Software</t>
  </si>
  <si>
    <t>IT -Licenses Support -Application Infrastructure S</t>
  </si>
  <si>
    <t>IT - Licenses Support - Database Software</t>
  </si>
  <si>
    <t>IT- Licenses Support - Secur ity Software</t>
  </si>
  <si>
    <t>IT- Licenses Support - IT Management</t>
  </si>
  <si>
    <t>IT - Contractual Services</t>
  </si>
  <si>
    <t>IT- Operational Service – Change Management</t>
  </si>
  <si>
    <t>Postage Charges.</t>
  </si>
  <si>
    <t>Desalinated and Artesian Water Costs</t>
  </si>
  <si>
    <t>Electricity Supply and Usage Costs</t>
  </si>
  <si>
    <t>Arrears of electricity &amp; water consumption</t>
  </si>
  <si>
    <t>Municipality Fees-Various</t>
  </si>
  <si>
    <t>Land Rental</t>
  </si>
  <si>
    <t>Operating Lease</t>
  </si>
  <si>
    <t>Financing Lease</t>
  </si>
  <si>
    <t>Computer CPU Rental</t>
  </si>
  <si>
    <t>Computer Peripherals Rental</t>
  </si>
  <si>
    <t>Systems &amp; Application Software Rental</t>
  </si>
  <si>
    <t>Operational Services - Rent/Lease Agreement - IT</t>
  </si>
  <si>
    <t>IT- Operational Services – Rent/Lease Agreements</t>
  </si>
  <si>
    <t>Vehicles Including Trucks Rental</t>
  </si>
  <si>
    <t>Tools and Heavy Machinery Rental</t>
  </si>
  <si>
    <t>Instruments and Equipment Rental</t>
  </si>
  <si>
    <t>Cleaning of Buildings and Power Stations</t>
  </si>
  <si>
    <t>Transportation and Freight - Various</t>
  </si>
  <si>
    <t>Insurance for Power and Desalination Stations</t>
  </si>
  <si>
    <t>Insurance on Vehicles</t>
  </si>
  <si>
    <t>Insurance on Building &amp; Office Assets</t>
  </si>
  <si>
    <t>Insurance on Machinery and Equipment</t>
  </si>
  <si>
    <t>Insurance on Ships and Planes</t>
  </si>
  <si>
    <t>Advertising</t>
  </si>
  <si>
    <t>Subscriptions to Papers and Magazines</t>
  </si>
  <si>
    <t>Subscriptions to Exhibitions, Societies and Clubs</t>
  </si>
  <si>
    <t>Subscriptions to Radio, TV &amp; Press Agencies</t>
  </si>
  <si>
    <t>Subscriptions to Various Organizations</t>
  </si>
  <si>
    <t>Other Subscriptions</t>
  </si>
  <si>
    <t>Printing</t>
  </si>
  <si>
    <t>Guards and Security</t>
  </si>
  <si>
    <t>Incentives for Non-Employees</t>
  </si>
  <si>
    <t>Presents for Non- Employees</t>
  </si>
  <si>
    <t>Fees and Commissions</t>
  </si>
  <si>
    <t>Consultation and Research Costs</t>
  </si>
  <si>
    <t>Scholarships for Non-Employees</t>
  </si>
  <si>
    <t>Overseas Treatment</t>
  </si>
  <si>
    <t>Other Miscellaneous Costs &amp; Petty Cash</t>
  </si>
  <si>
    <t>Other Military Expenses</t>
  </si>
  <si>
    <t>Gas for Laboratories and Office Use</t>
  </si>
  <si>
    <t>Gas for Other Purposes</t>
  </si>
  <si>
    <t>Fuel &amp; Oil for Generators</t>
  </si>
  <si>
    <t>Fuel for Heavy Vehicles &amp; Machinery</t>
  </si>
  <si>
    <t>Lubricants</t>
  </si>
  <si>
    <t>Aircraft Expenses</t>
  </si>
  <si>
    <t>Fuel for Ships</t>
  </si>
  <si>
    <t>Aircraft Fuel &amp; Oil</t>
  </si>
  <si>
    <t>Other Fuel &amp; Oil</t>
  </si>
  <si>
    <t>Garments and Food for Non-Employees</t>
  </si>
  <si>
    <t>Food for Non-Employees (non-stock)</t>
  </si>
  <si>
    <t>Chemical, Insecticides and Detergents</t>
  </si>
  <si>
    <t>Chemicals,Insecticides and Detergents (non-stock</t>
  </si>
  <si>
    <t>Utensils and Miscellaneous Light Equipment</t>
  </si>
  <si>
    <t>Decorating Materials for Special Occasions Nationa</t>
  </si>
  <si>
    <t>Other Supplies &amp; Materials</t>
  </si>
  <si>
    <t>Rate Variance Gain/Loss</t>
  </si>
  <si>
    <t>Invoice Price Variance</t>
  </si>
  <si>
    <t>Inventory Write 0n/off</t>
  </si>
  <si>
    <t>Stock Adjustment</t>
  </si>
  <si>
    <t>Average Cost Adjustment</t>
  </si>
  <si>
    <t>Computer Stationery</t>
  </si>
  <si>
    <t>Stationery</t>
  </si>
  <si>
    <t>Printing and Photocopying Items</t>
  </si>
  <si>
    <t>Books</t>
  </si>
  <si>
    <t>Maps and Posters</t>
  </si>
  <si>
    <t>Drugs and Medicines</t>
  </si>
  <si>
    <t>Surgical Materials</t>
  </si>
  <si>
    <t>X-Ray Materials</t>
  </si>
  <si>
    <t>Laboratory Materials</t>
  </si>
  <si>
    <t>Drugs and Medicines (non-stock)</t>
  </si>
  <si>
    <t>Surgical Materials (non-stock)</t>
  </si>
  <si>
    <t>X-ray Materials (non-stock)</t>
  </si>
  <si>
    <t>Laboratory Materials (non-stock)</t>
  </si>
  <si>
    <t>Advertising and Informative Programs</t>
  </si>
  <si>
    <t>Educational Programs</t>
  </si>
  <si>
    <t>Television Programmes</t>
  </si>
  <si>
    <t>Aircraft Imprest</t>
  </si>
  <si>
    <t>IT-Expence Consumbles</t>
  </si>
  <si>
    <t>Furnishing Additions</t>
  </si>
  <si>
    <t>Passenger Vehicles Additions</t>
  </si>
  <si>
    <t>Trucks and Transport Vehicles Additions</t>
  </si>
  <si>
    <t>Special Purpose Vehicles Additions</t>
  </si>
  <si>
    <t>Ships and Marine Equipment Additions</t>
  </si>
  <si>
    <t>Heavy Machinery and Tools Additions</t>
  </si>
  <si>
    <t>Machines &amp; Instruments Additions</t>
  </si>
  <si>
    <t>Motorcycle and Bicycles Additions</t>
  </si>
  <si>
    <t>Passenger Vehicles</t>
  </si>
  <si>
    <t>Trucks &amp; Transport Vehicles</t>
  </si>
  <si>
    <t>Special Purpose Vehicles</t>
  </si>
  <si>
    <t>Motorcycles &amp; Bicycles</t>
  </si>
  <si>
    <t>Machines &amp; Equipment-Clearing-In</t>
  </si>
  <si>
    <t>Asset Expense</t>
  </si>
  <si>
    <t>Computer (CPU) Additions</t>
  </si>
  <si>
    <t>Computer Peripherals Additions</t>
  </si>
  <si>
    <t>Personal Computer Additions</t>
  </si>
  <si>
    <t>System and Application Software Addition</t>
  </si>
  <si>
    <t>IT- Hardware Acquisition- Communication</t>
  </si>
  <si>
    <t>IT- Hardware Acquisition - Server</t>
  </si>
  <si>
    <t>IT- Hardware Acquisition - Storage</t>
  </si>
  <si>
    <t>IT- Hardware Acquisition - Security</t>
  </si>
  <si>
    <t>IT- Hardware Acquisition - Productivity</t>
  </si>
  <si>
    <t>IT- Hardware Acquisition - Supporting</t>
  </si>
  <si>
    <t>IT- License Acquisition - Business Software</t>
  </si>
  <si>
    <t>IT- License Acquisition- Productivity</t>
  </si>
  <si>
    <t>IT- License acquisition - Application Infra</t>
  </si>
  <si>
    <t>IT- License Acquisition - Database</t>
  </si>
  <si>
    <t>IT- License Acquisition - Security Software</t>
  </si>
  <si>
    <t>IT- License Acquisition - IT Management</t>
  </si>
  <si>
    <t>IT- License Acquisition - Operating</t>
  </si>
  <si>
    <t>Asset Expense Consumble - IT</t>
  </si>
  <si>
    <t>Television Equipment Additions</t>
  </si>
  <si>
    <t>Broadcasting Equipment Additions</t>
  </si>
  <si>
    <t>Medical Equipment Additions</t>
  </si>
  <si>
    <t>Wire and Wireless Equipment Additions</t>
  </si>
  <si>
    <t>Photocopiers, Printers &amp; Word Processing Equip A</t>
  </si>
  <si>
    <t>Agricultural Equipment Additions</t>
  </si>
  <si>
    <t>Air Conditioning and Heating Equipment Additions</t>
  </si>
  <si>
    <t>Fire Extinguishing Equipment Additions</t>
  </si>
  <si>
    <t>Other Equipment Additions</t>
  </si>
  <si>
    <t>Television &amp; Broadcasting Equipments</t>
  </si>
  <si>
    <t>Office's Equipments</t>
  </si>
  <si>
    <t>Agriculture Equipments</t>
  </si>
  <si>
    <t>Fire Extinguishing Equipments - Clearing-In</t>
  </si>
  <si>
    <t>Air Conditioning &amp; Heating Equipments Clearing-I</t>
  </si>
  <si>
    <t>Medical Equipments Clearing-In</t>
  </si>
  <si>
    <t>Furniture Clearing-In</t>
  </si>
  <si>
    <t>Wireless Equipment Clearing-In</t>
  </si>
  <si>
    <t>Catering Equipment</t>
  </si>
  <si>
    <t>Education Equipment</t>
  </si>
  <si>
    <t>Electrical Equipment</t>
  </si>
  <si>
    <t>Machinery Equipment</t>
  </si>
  <si>
    <t>Sports Equipment</t>
  </si>
  <si>
    <t>Other Equipment</t>
  </si>
  <si>
    <t>Precious Stones and Metals</t>
  </si>
  <si>
    <r>
      <rPr>
        <sz val="8"/>
        <color rgb="FF000000"/>
        <rFont val="Times New Roman"/>
        <family val="1"/>
      </rPr>
      <t xml:space="preserve">dd
</t>
    </r>
    <r>
      <rPr>
        <sz val="8"/>
        <color rgb="FF000000"/>
        <rFont val="Times New Roman"/>
        <family val="1"/>
      </rPr>
      <t>Ag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icu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>tural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q</t>
    </r>
    <r>
      <rPr>
        <sz val="8"/>
        <color rgb="FF000000"/>
        <rFont val="Times New Roman"/>
        <family val="1"/>
      </rPr>
      <t>u</t>
    </r>
    <r>
      <rPr>
        <sz val="8"/>
        <color rgb="FF000000"/>
        <rFont val="Times New Roman"/>
        <family val="1"/>
      </rPr>
      <t>ip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ent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Add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tions</t>
    </r>
  </si>
  <si>
    <t>Poultry &amp; Animals</t>
  </si>
  <si>
    <t>Poultry and Animals</t>
  </si>
  <si>
    <t>Recurrent Asset Additions Clearing In</t>
  </si>
  <si>
    <t>Vehicles Clearing-In</t>
  </si>
  <si>
    <t>Other Equipment Clearing-In</t>
  </si>
  <si>
    <t>Wireless Equipment-Clearing-In</t>
  </si>
  <si>
    <t>Air Conditioning Equipment-Clearing-In</t>
  </si>
  <si>
    <t>Medical Equipment-Clearing-In</t>
  </si>
  <si>
    <t>Computer Hardware-Clearing-In</t>
  </si>
  <si>
    <t>Computer Software-Clearing-In</t>
  </si>
  <si>
    <t>Prior Year Retained Earnings</t>
  </si>
  <si>
    <t>Future Clearing - Expense</t>
  </si>
  <si>
    <t>Vehicles Clearing - Expense</t>
  </si>
  <si>
    <t>Other Equipment Clearing - Expense</t>
  </si>
  <si>
    <t>Machines &amp; Equipment Clearing - Expense</t>
  </si>
  <si>
    <t>Wireless Equipment Clearing - Expense</t>
  </si>
  <si>
    <t>Air Conditioning Equipment Clearing - Expense</t>
  </si>
  <si>
    <t>Medical Equipment Clearing - Expense</t>
  </si>
  <si>
    <t>Computer Hardware Clearing - Expense</t>
  </si>
  <si>
    <t>Computer Software Clearing - Expense</t>
  </si>
  <si>
    <t>Commercial Building Maintenance</t>
  </si>
  <si>
    <t>Residential Buildings Maintenance</t>
  </si>
  <si>
    <t>Office Buildings Maintenance</t>
  </si>
  <si>
    <t>Office Building Maintenance (non-stock)</t>
  </si>
  <si>
    <t>Passenger Vehicle Maintenance</t>
  </si>
  <si>
    <t>Trucks &amp; Transport Vehicle Maintenance</t>
  </si>
  <si>
    <t>Special Purpose Vehicles Maintenance</t>
  </si>
  <si>
    <t>Motorcycles and Bicycles Maintenance</t>
  </si>
  <si>
    <t>Ships and Marine Equipment Maintenance</t>
  </si>
  <si>
    <t>Aircraft and Related Equipment Maintenance</t>
  </si>
  <si>
    <t>Furniture Maintenance</t>
  </si>
  <si>
    <t>Heavy Machinery &amp; Tools Maintenance</t>
  </si>
  <si>
    <t>Machines and Instruments Maintenance</t>
  </si>
  <si>
    <t>Computer (CPU) Maintenance</t>
  </si>
  <si>
    <t>Computer Peripherals Maintenance</t>
  </si>
  <si>
    <t>Personal Computers Maintenance</t>
  </si>
  <si>
    <t>System and Application Software Maintenance</t>
  </si>
  <si>
    <t>Operational Services - Maintenance Agreements - I</t>
  </si>
  <si>
    <t>Operational Services - Repairs - IT</t>
  </si>
  <si>
    <t>IT- Maintenance - Communication</t>
  </si>
  <si>
    <t>IT- Maintenance - Server Hardware</t>
  </si>
  <si>
    <t>IT- Maintenance - Storage Hardware</t>
  </si>
  <si>
    <t>IT- Maintenance - Security Hardware</t>
  </si>
  <si>
    <t>IT- Maintenance - Productivity Hardware</t>
  </si>
  <si>
    <t>IT- Maintenance - Supporting Infrastructure Hardw</t>
  </si>
  <si>
    <r>
      <rPr>
        <sz val="8"/>
        <color rgb="FF000000"/>
        <rFont val="Times New Roman"/>
        <family val="1"/>
      </rPr>
      <t xml:space="preserve">a
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>us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ess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Softwa</t>
    </r>
    <r>
      <rPr>
        <sz val="8"/>
        <color rgb="FF000000"/>
        <rFont val="Times New Roman"/>
        <family val="1"/>
      </rPr>
      <t>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ain</t>
    </r>
    <r>
      <rPr>
        <sz val="8"/>
        <color rgb="FF000000"/>
        <rFont val="Times New Roman"/>
        <family val="1"/>
      </rPr>
      <t>t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ce</t>
    </r>
  </si>
  <si>
    <t>IT- Productivity Software Maintenance</t>
  </si>
  <si>
    <t>IT- Database Software Maintenance</t>
  </si>
  <si>
    <t>IT- Security Software Maintenance</t>
  </si>
  <si>
    <t>Other IT -Equipment Maintenance</t>
  </si>
  <si>
    <t>Television Equipment Maintenance</t>
  </si>
  <si>
    <t>Broadcasting Equipment Maintenance</t>
  </si>
  <si>
    <t>Medical Equipment Maintenance</t>
  </si>
  <si>
    <t>Agricultural Equipment Maintenance</t>
  </si>
  <si>
    <t>Medical Equipment Maintenance (non-stock</t>
  </si>
  <si>
    <t>Wire and Wireless Equipment Maintenance</t>
  </si>
  <si>
    <t>Photocopiers, Printers and Word Proc Equip Maint</t>
  </si>
  <si>
    <t>Air Conditioning and Heating Equipment Maintena</t>
  </si>
  <si>
    <t>Fire Extinguishing Equipment Maintenance</t>
  </si>
  <si>
    <t>Elevators Maintenance</t>
  </si>
  <si>
    <t>Other Equipment Maintenance</t>
  </si>
  <si>
    <t>Other Maintenance</t>
  </si>
  <si>
    <t>Public Water Distribution Maintenance</t>
  </si>
  <si>
    <t>Water Production Plants Maintenance</t>
  </si>
  <si>
    <t>Public Power Distribution Maintenance</t>
  </si>
  <si>
    <t>Power Houses &amp; Sub-Stations Maintenance</t>
  </si>
  <si>
    <t>Public Parks Maintenance</t>
  </si>
  <si>
    <t>Runways Maintenance (Planes) Maintenance</t>
  </si>
  <si>
    <t>External Budget Transfer</t>
  </si>
  <si>
    <t>National Commission for Childhood</t>
  </si>
  <si>
    <t>High Committee for Disable Affairs</t>
  </si>
  <si>
    <t>Local Transfers</t>
  </si>
  <si>
    <t>Local Transfers Payroll</t>
  </si>
  <si>
    <t>Bahrain Olympic Committee Transfer</t>
  </si>
  <si>
    <t>Contribution to the GCC</t>
  </si>
  <si>
    <t>Internal Budget Transfer</t>
  </si>
  <si>
    <t>Int. Islamic Leasing Sec. No. 2 Interest</t>
  </si>
  <si>
    <t>Saudi Development Fund Interest</t>
  </si>
  <si>
    <t>Abu Dhabi Fund for Economic Development Intere</t>
  </si>
  <si>
    <r>
      <rPr>
        <sz val="8"/>
        <color rgb="FF000000"/>
        <rFont val="Times New Roman"/>
        <family val="1"/>
      </rPr>
      <t xml:space="preserve">st
</t>
    </r>
    <r>
      <rPr>
        <sz val="8"/>
        <color rgb="FF000000"/>
        <rFont val="Times New Roman"/>
        <family val="1"/>
      </rPr>
      <t>Ar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b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Fu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Econo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&amp;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c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v</t>
    </r>
    <r>
      <rPr>
        <sz val="8"/>
        <color rgb="FF000000"/>
        <rFont val="Times New Roman"/>
        <family val="1"/>
      </rPr>
      <t>el</t>
    </r>
    <r>
      <rPr>
        <sz val="8"/>
        <color rgb="FF000000"/>
        <rFont val="Times New Roman"/>
        <family val="1"/>
      </rPr>
      <t>o</t>
    </r>
    <r>
      <rPr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ent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</t>
    </r>
    <r>
      <rPr>
        <sz val="8"/>
        <color rgb="FF000000"/>
        <rFont val="Times New Roman"/>
        <family val="1"/>
      </rPr>
      <t>ter</t>
    </r>
  </si>
  <si>
    <t>Kuwait Fund for Arab Economic Development Inter</t>
  </si>
  <si>
    <r>
      <rPr>
        <sz val="8"/>
        <color rgb="FF000000"/>
        <rFont val="Times New Roman"/>
        <family val="1"/>
      </rPr>
      <t xml:space="preserve">est
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sl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ic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</t>
    </r>
    <r>
      <rPr>
        <sz val="8"/>
        <color rgb="FF000000"/>
        <rFont val="Times New Roman"/>
        <family val="1"/>
      </rPr>
      <t>und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-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</t>
    </r>
    <r>
      <rPr>
        <sz val="8"/>
        <color rgb="FF000000"/>
        <rFont val="Times New Roman"/>
        <family val="1"/>
      </rPr>
      <t>nter</t>
    </r>
    <r>
      <rPr>
        <sz val="8"/>
        <color rgb="FF000000"/>
        <rFont val="Times New Roman"/>
        <family val="1"/>
      </rPr>
      <t>e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>t</t>
    </r>
  </si>
  <si>
    <t>Interest Int. Issue - Islamic L. Sec.</t>
  </si>
  <si>
    <t>Other External Loans Interest</t>
  </si>
  <si>
    <t>Interest Int.L Bond-2044</t>
  </si>
  <si>
    <t>New Int.Dev.Bonds-Interest</t>
  </si>
  <si>
    <t>Interest on Development Bonds</t>
  </si>
  <si>
    <t>Interest on Treasury Bills</t>
  </si>
  <si>
    <t>Interest - Others</t>
  </si>
  <si>
    <t>AL-Salam Islamic Security Interest</t>
  </si>
  <si>
    <t>Interest on Islamic Leasing Security</t>
  </si>
  <si>
    <t>Flour Subsidy</t>
  </si>
  <si>
    <t>Lamb and Beef Subsidy</t>
  </si>
  <si>
    <t>Chicken Subsidy</t>
  </si>
  <si>
    <t>Grants to Societies</t>
  </si>
  <si>
    <t>Grants to National Clubs</t>
  </si>
  <si>
    <t>Grants to Overseas Student Clubs</t>
  </si>
  <si>
    <t>Grants to the General Committee of Bahrain Worke</t>
  </si>
  <si>
    <t>Rewarding the Disabled</t>
  </si>
  <si>
    <t>Reduce Cost of Living Burden</t>
  </si>
  <si>
    <t>Improve the Standard of Living of Pensioners</t>
  </si>
  <si>
    <t>Supporting Childhood</t>
  </si>
  <si>
    <t>Supporting Elderly</t>
  </si>
  <si>
    <t>Other Grants</t>
  </si>
  <si>
    <t>Grants to Foreign Bodies</t>
  </si>
  <si>
    <t>Total Expense</t>
  </si>
  <si>
    <t>Sect.</t>
  </si>
  <si>
    <t>Chpt.</t>
  </si>
  <si>
    <t>Type</t>
  </si>
  <si>
    <t>مبيعات الأثاث</t>
  </si>
  <si>
    <t>Income on sale of land</t>
  </si>
  <si>
    <t>الغرامات والجزاءات والايرادات المتنوعة</t>
  </si>
  <si>
    <t>ايرادات أخرى</t>
  </si>
  <si>
    <t>مكافأة انضباط</t>
  </si>
  <si>
    <t>توريد الأيدي العاملة والعمل الجزئي</t>
  </si>
  <si>
    <t>تكاليف تركيب واستخدام الأنترنت</t>
  </si>
  <si>
    <t>غاز للإستعمال المعملي والمكتبي</t>
  </si>
  <si>
    <t>مصروفات نثرية</t>
  </si>
  <si>
    <t>وزارة العدل والشئون الإسلامية والأوقاف (شئون العدل)</t>
  </si>
  <si>
    <t>وزارة العدل والشئون الإسلامية والأوقاف (الشئون الإسلامية)</t>
  </si>
  <si>
    <t>Ministry of Industry</t>
  </si>
  <si>
    <t>رسوم تسجيل الطلبة غير البحرينين في الجامعات الحكومية</t>
  </si>
  <si>
    <t>رسوم تسجيل الطلبة البحرينين في الجامعات الحكومية</t>
  </si>
  <si>
    <t>العلاوة الإجتماعية</t>
  </si>
  <si>
    <t>علاوة تحسين معيشة</t>
  </si>
  <si>
    <t>علاوة الهاتف</t>
  </si>
  <si>
    <t xml:space="preserve">علاوة انضباط </t>
  </si>
  <si>
    <t>بدل علاوة الأطباء الاستشاريين</t>
  </si>
  <si>
    <t>بدل التفرغ للأطباء الاستشاريين</t>
  </si>
  <si>
    <t xml:space="preserve">تكاليف وتكاليف أخرى </t>
  </si>
  <si>
    <t>توريد الأيدي العاملة  والعمل الجزئي</t>
  </si>
  <si>
    <t>أجور البريد</t>
  </si>
  <si>
    <t>تنظيف المباني ومحطات الكهرباء</t>
  </si>
  <si>
    <t>النقل والشحن بأنواعهما</t>
  </si>
  <si>
    <t xml:space="preserve">خدمات متنوعة أخرى </t>
  </si>
  <si>
    <t>وقود للسيارات والآليات الثقيلة</t>
  </si>
  <si>
    <t>مصروفات نثرية  للطائرات</t>
  </si>
  <si>
    <t>صيانة برمجيات الإنتاجية</t>
  </si>
  <si>
    <t>صيانة أجهزة تلفزيونية</t>
  </si>
  <si>
    <t>صيانة أجهزة طبية</t>
  </si>
  <si>
    <t>صيانة أجهزة زراعية</t>
  </si>
  <si>
    <t>صيانة أجهزة سلكية ولاسلكية</t>
  </si>
  <si>
    <t>نفقات تحويلية رواتب</t>
  </si>
  <si>
    <t>نصيب البحرين في مجلس التعاون الخليجي</t>
  </si>
  <si>
    <t>فوائد الصكوك الإسلامية الدولية (الإصدار الأول)</t>
  </si>
  <si>
    <t xml:space="preserve">قروض خارجية أخرى </t>
  </si>
  <si>
    <t>سندات التنمية (الإصدار الدولي)</t>
  </si>
  <si>
    <t>فوائد الصكوك الإسلامية</t>
  </si>
  <si>
    <t>مساعدات إجتماعية</t>
  </si>
  <si>
    <t>مساعدات ذوي الإحتياجات الخاصة</t>
  </si>
  <si>
    <t>مساعدات البرامج الاجتماعية للطفولة</t>
  </si>
  <si>
    <t>مساعدات البرامج الاجتماعية للمسنين</t>
  </si>
  <si>
    <t>Central Stores Directorate</t>
  </si>
  <si>
    <r>
      <t>Custo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>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Affairs-83</t>
    </r>
  </si>
  <si>
    <r>
      <t>T</t>
    </r>
    <r>
      <rPr>
        <sz val="8"/>
        <color rgb="FF000000"/>
        <rFont val="Times New Roman"/>
        <family val="1"/>
      </rPr>
      <t>he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General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Organization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of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Port</t>
    </r>
  </si>
  <si>
    <t>Bahrain Polytechnic Revenues</t>
  </si>
  <si>
    <t>3,156,586,000</t>
  </si>
  <si>
    <t>3,110,469,585</t>
  </si>
  <si>
    <t>46,116,415</t>
  </si>
  <si>
    <t>3,096,230,247</t>
  </si>
  <si>
    <t>وزارة الأشغال وشئون البلديات والتخطيط العمراني (شئون الأشغال)</t>
  </si>
  <si>
    <t>مستشفى الملك حمد الجامعي (إيضاح رقم 14،13)</t>
  </si>
  <si>
    <t>وزارة شئون الشباب والرياضة (مكتب الوزير)</t>
  </si>
  <si>
    <t>وزارة الصناعة والتجارة والسياحة</t>
  </si>
  <si>
    <t>إيرادات بوليتكنك البحرين</t>
  </si>
  <si>
    <t>الهيئة الوطنية لعلوم الفضاء</t>
  </si>
  <si>
    <t>برنامج الأمم المتحدة الإنمائي</t>
  </si>
  <si>
    <t>Air Transport Activities</t>
  </si>
  <si>
    <t>Air Licensing Activities</t>
  </si>
  <si>
    <t>Land Transport Licenses</t>
  </si>
  <si>
    <t>Post Regulatory Licenses</t>
  </si>
  <si>
    <t>Sand Mining License Fees</t>
  </si>
  <si>
    <t>Fees on Private Tobacco Goods</t>
  </si>
  <si>
    <t>Fees on Private Luxury Goods</t>
  </si>
  <si>
    <t>Partial Land Subdivision Fees</t>
  </si>
  <si>
    <t>Main Land Subdivision Fees</t>
  </si>
  <si>
    <t>Fees of Sand Extraction &amp; Sale</t>
  </si>
  <si>
    <t>Government Return from Eskan Bank</t>
  </si>
  <si>
    <t>Revenue-Unidentified Customer</t>
  </si>
  <si>
    <t>Revenue-Unapplied Invoice</t>
  </si>
  <si>
    <t>Ministry of Oil - 61</t>
  </si>
  <si>
    <t>Taxation, Fees</t>
  </si>
  <si>
    <t>Govt Goods, Services</t>
  </si>
  <si>
    <t>Investments, Govt Properties</t>
  </si>
  <si>
    <t>Fines,Penalt ies , Misc</t>
  </si>
  <si>
    <t>National Health Regulatory Authority (89)</t>
  </si>
  <si>
    <t>Government Agency Name</t>
  </si>
  <si>
    <t>code</t>
  </si>
  <si>
    <t>Revenue
Budget</t>
  </si>
  <si>
    <t>% Spent</t>
  </si>
  <si>
    <t>Recurrent
Budget</t>
  </si>
  <si>
    <t>Project
Budget</t>
  </si>
  <si>
    <t>الهيئة الوطنية لتنظيم المهن والخدمات الصحية</t>
  </si>
  <si>
    <t>Min. of Justice &amp; Islamic Aff &amp;  Awqaf (Justice Aff)-18</t>
  </si>
  <si>
    <t>Min. of Justice &amp; Islamic Aff &amp;  Awqaf (Islamic Aff)-77</t>
  </si>
  <si>
    <t>Bahrain Institute for Political Development-80</t>
  </si>
  <si>
    <t>National Oncology Center</t>
  </si>
  <si>
    <t>The General Organization of Port</t>
  </si>
  <si>
    <t>هيئة جودة التعليم والتدريب</t>
  </si>
  <si>
    <t>الفعلي
2017</t>
  </si>
  <si>
    <t>The Court of H.R.H The Prime Minister</t>
  </si>
  <si>
    <t>Ministry of Interior</t>
  </si>
  <si>
    <t>Min. of Foreign Affairs</t>
  </si>
  <si>
    <t>Deputy of H.R.H The PM</t>
  </si>
  <si>
    <t>Min. of Justice &amp; Islamic Aff &amp;  Awqaf (Justice Aff)</t>
  </si>
  <si>
    <t>Min. of Education</t>
  </si>
  <si>
    <t>Ministry of Health</t>
  </si>
  <si>
    <t xml:space="preserve">Min. of Works, Mun Aff &amp; Urb Plg </t>
  </si>
  <si>
    <t xml:space="preserve">Min. of Labour </t>
  </si>
  <si>
    <t>General Organization for Youth&amp;Sport</t>
  </si>
  <si>
    <t>Rashed Club for Equestrian &amp; Horse Racing</t>
  </si>
  <si>
    <t>Min. of Social Development</t>
  </si>
  <si>
    <t>Min of Industry &amp; Commerce</t>
  </si>
  <si>
    <t>Ministry of Housing</t>
  </si>
  <si>
    <t>Min. of Transportation &amp; Telecommunications</t>
  </si>
  <si>
    <t>National Guard</t>
  </si>
  <si>
    <t>Min. of Information Aff</t>
  </si>
  <si>
    <t>Tender Board</t>
  </si>
  <si>
    <t>Information Affairs Authority</t>
  </si>
  <si>
    <t>Bahrain Authority for Culture &amp; Antiquities</t>
  </si>
  <si>
    <t>Supreme Council for Health</t>
  </si>
  <si>
    <t>Education and Training Quality Authority</t>
  </si>
  <si>
    <t>Civil Service Bureau</t>
  </si>
  <si>
    <t>Central Informatics Org</t>
  </si>
  <si>
    <t>Min. of Justice &amp; Islamic Aff &amp;  Awqaf (Islamic Aff)</t>
  </si>
  <si>
    <t>Survey&amp;Land Reg Bureau</t>
  </si>
  <si>
    <t>Ministry of Finance</t>
  </si>
  <si>
    <t>Customs Affairs</t>
  </si>
  <si>
    <t>King Hamad University Hospital</t>
  </si>
  <si>
    <t>مكاتب نواب رئيس مجلس الوزراء</t>
  </si>
  <si>
    <t xml:space="preserve">رسوم ترخيص الغوص للصيد واستخراج اللؤلؤ  </t>
  </si>
  <si>
    <t>رسوم الخدمة السريعة لإنهاء إجراءات التدقيق والمعاينة</t>
  </si>
  <si>
    <t xml:space="preserve">رسوم خدمات تصنيف البضائع </t>
  </si>
  <si>
    <t>رسوم مطابقة البضائع</t>
  </si>
  <si>
    <t>رسوم التأمين الجمركي</t>
  </si>
  <si>
    <t>رسوم البطاقة الجمركية للمركبات</t>
  </si>
  <si>
    <t>رسوم تحصيل إيرادات عضوية غرفة تجارة وصناعة البحرين</t>
  </si>
  <si>
    <t>رسوم المناولة على جسر الملك فهد</t>
  </si>
  <si>
    <t>رسوم الدورات والمحاضرات</t>
  </si>
  <si>
    <t xml:space="preserve">رسوم تصريف مياه الصرف الصحي (غير منزلي)   </t>
  </si>
  <si>
    <t>عوائد بنك الإسكان</t>
  </si>
  <si>
    <t>العملاء غير المصنفين</t>
  </si>
  <si>
    <t>الفواتير غير المصنفة</t>
  </si>
  <si>
    <t>Contractor Pre-Qualification Fees</t>
  </si>
  <si>
    <t>Application and licensing fees for pearl diving an</t>
  </si>
  <si>
    <t>Identity Card Fees</t>
  </si>
  <si>
    <t>Fast Track Services for  Completion of Audit and I</t>
  </si>
  <si>
    <t>Commodity Classification Fees</t>
  </si>
  <si>
    <t>Commodity Inspection Fees</t>
  </si>
  <si>
    <t>Customs Insurance Fees</t>
  </si>
  <si>
    <t>Fees on Custom Vehicle Cards</t>
  </si>
  <si>
    <t>Collection Fees For BCCI</t>
  </si>
  <si>
    <t>Sale of Special and Semi-Special Vehicle License P</t>
  </si>
  <si>
    <t>Handling Fees on King Fahad Causeway</t>
  </si>
  <si>
    <t>Capital Contribution for Infrastructure Fees</t>
  </si>
  <si>
    <t>Public Health Services</t>
  </si>
  <si>
    <t>Courses &amp; Seminar Fees</t>
  </si>
  <si>
    <t>Screen Inspection Fees</t>
  </si>
  <si>
    <t>Sewage Discharge Fees (Non Domestic)</t>
  </si>
  <si>
    <t>Sale of Paper and other Materials designated for R</t>
  </si>
  <si>
    <t xml:space="preserve">Government returns from Oil &amp; Gas Holding Company
</t>
  </si>
  <si>
    <t>Government returns from Telecommunication Regulato</t>
  </si>
  <si>
    <t>Government Returns from Mumtalakat Holding Company</t>
  </si>
  <si>
    <t>رسوم السلع الخاصة للتبغ</t>
  </si>
  <si>
    <t>رسوم السلع الخاصة للسلع الكمالية</t>
  </si>
  <si>
    <t>رسوم استخراج وبيع الرمال البحرية</t>
  </si>
  <si>
    <t>Ministry of Defence</t>
  </si>
  <si>
    <t>National Security Agency</t>
  </si>
  <si>
    <t>Legislation &amp; Legal Opinion Com</t>
  </si>
  <si>
    <t>Advisor to H.R.H The PM for Economic Aff</t>
  </si>
  <si>
    <t>Min. of Follow</t>
  </si>
  <si>
    <t>Advisor to H.R.H The PM for Industrial &amp; Oil Aff</t>
  </si>
  <si>
    <t>Advisor to H.R.H The PM</t>
  </si>
  <si>
    <t>Min. of Energy</t>
  </si>
  <si>
    <t>Mohammed bin Khalifa Al Khalifa Cardiac Center</t>
  </si>
  <si>
    <t>Elec &amp; Water Authority</t>
  </si>
  <si>
    <t>National Oil &amp; Gas Authority</t>
  </si>
  <si>
    <t>Min. of Shura Council &amp; Representatives Council Aff</t>
  </si>
  <si>
    <t xml:space="preserve">Ministry of Oil </t>
  </si>
  <si>
    <t>Administrative Organization for Public Prosecution</t>
  </si>
  <si>
    <t xml:space="preserve">General Secretariat of the Cabinet </t>
  </si>
  <si>
    <t>General Secretariat for Youth &amp; Sports High Council</t>
  </si>
  <si>
    <t>Bahrain Institute for Political Development</t>
  </si>
  <si>
    <t>نشاطات النقل الجوي</t>
  </si>
  <si>
    <t>نشاطات التراخيص الجوية</t>
  </si>
  <si>
    <t>رسوم تراخيص النقل البري</t>
  </si>
  <si>
    <t>رسوم تراخيص تنظيم البريد</t>
  </si>
  <si>
    <t>رسوم تأهيل المقاولين</t>
  </si>
  <si>
    <t>عوائد بيع أرقام التسجيل المميزة وشبه المميزة للمركبات</t>
  </si>
  <si>
    <t>مبيعات الأوراق والمواد المخصصة للتدوير</t>
  </si>
  <si>
    <t xml:space="preserve">مساعدات اللجان المختلفة لعمال البحرين                         </t>
  </si>
  <si>
    <t>إصدارات سندات دولية</t>
  </si>
  <si>
    <t>سندات التنمية الدولية</t>
  </si>
  <si>
    <t xml:space="preserve">تحويلات محلية للرواتب                      </t>
  </si>
  <si>
    <t>نفقات تحويلية أخرى</t>
  </si>
  <si>
    <t>صيانة الأجهزة الداعمة للبنى التحتية</t>
  </si>
  <si>
    <t xml:space="preserve">أعمال غير تعاقدية - صيانة مباني أخرى - أعمال صيانة أخرى  </t>
  </si>
  <si>
    <t xml:space="preserve">أعمال غير تعاقدية - صيانة مباني أخرى - أعمال ميكانيكية </t>
  </si>
  <si>
    <t xml:space="preserve">أعمال غير تعاقدية - صيانة مباني أخرى - أعمال كهربائية </t>
  </si>
  <si>
    <t xml:space="preserve">أعمال غير تعاقدية - صيانة مباني أخرى - أعمال مدنية </t>
  </si>
  <si>
    <t xml:space="preserve">أعمال غير تعاقدية - صيانة مباني إدارية وسكنية - أعمال صيانة أخرى  </t>
  </si>
  <si>
    <t xml:space="preserve">أعمال غير تعاقدية - صيانة مباني إدارية وسكنية - أعمال ميكانيكية </t>
  </si>
  <si>
    <t xml:space="preserve">أعمال غير تعاقدية - صيانة مباني إدارية وسكنية - أعمال كهربائية </t>
  </si>
  <si>
    <t xml:space="preserve">أعمال غير تعاقدية - صيانة مباني إدارية وسكنية - أعمال مدنية </t>
  </si>
  <si>
    <t xml:space="preserve">أعمال تعاقدية - صيانة مباني أخرى - أعمال المسطحات الأرضية والزراعية  </t>
  </si>
  <si>
    <t xml:space="preserve">أعمال تعاقدية - صيانة مباني إدارية وسكنية - أعمال صيانة أخرى  </t>
  </si>
  <si>
    <t xml:space="preserve">أعمال تعاقدية - صيانة مباني إدارية وسكنية - أعمال ميكانيكية </t>
  </si>
  <si>
    <t xml:space="preserve">أعمال تعاقدية - صيانة مباني إدارية وسكنية - أعمال كهربائية </t>
  </si>
  <si>
    <t xml:space="preserve">أعمال تعاقدية - صيانة مباني إدارية وسكنية - أعمال مدنية </t>
  </si>
  <si>
    <t xml:space="preserve">أعمال تعاقدية - صيانة مباني أخرى - أعمال صيانة أخرى  </t>
  </si>
  <si>
    <t xml:space="preserve">أعمال تعاقدية - صيانة مباني أخرى - أعمال ميكانيكية </t>
  </si>
  <si>
    <t xml:space="preserve">أعمال تعاقدية - صيانة مباني أخرى - أعمال مدنية </t>
  </si>
  <si>
    <t>مشتريات التراخيص - أنظمة التشغيل</t>
  </si>
  <si>
    <t>مشتريات التراخيص - برمجيات إدارة تقنية المعلومات</t>
  </si>
  <si>
    <t>مشتريات التراخيص - برمجيات الحماية</t>
  </si>
  <si>
    <t>مشتريات التراخيص - برمجيات قواعد البيانات</t>
  </si>
  <si>
    <t>مشتريات التراخيص - تطبيقات البنى التحتية</t>
  </si>
  <si>
    <t>مشتريات التراخيص - برمجيات الإنتاجية</t>
  </si>
  <si>
    <t>مشتريات التراخيص - برمجيات الأعمال</t>
  </si>
  <si>
    <t>مشتريات الأجهزة الداعمة للبنى التحتية</t>
  </si>
  <si>
    <t>مشتريات أجهزة الإنتاجية</t>
  </si>
  <si>
    <t>مشتريات أجهزة الحماية</t>
  </si>
  <si>
    <t>مشتريات أجهزة التخزين</t>
  </si>
  <si>
    <t>مشتريات أجهزة الخوادم</t>
  </si>
  <si>
    <t>مشتريات أجهزة الإتصالات</t>
  </si>
  <si>
    <t>السفن والمعدات البحرية</t>
  </si>
  <si>
    <t>المصاريف الاستهلاكية لتقنية المعلومات</t>
  </si>
  <si>
    <t xml:space="preserve">استبعاد المخزون المستهلك                       </t>
  </si>
  <si>
    <t>التموين والتكاليف الأخرى</t>
  </si>
  <si>
    <t>غاز للإستخدامات الأخرى</t>
  </si>
  <si>
    <t>خدمات عسكرية</t>
  </si>
  <si>
    <t xml:space="preserve">رسوم التصميم </t>
  </si>
  <si>
    <t>رسوم الخدمات القانونية والتدقيق</t>
  </si>
  <si>
    <t>مكافآت مجالس الإدارة واللجان واللجان الفرعية</t>
  </si>
  <si>
    <t xml:space="preserve">الطباعة </t>
  </si>
  <si>
    <t>الإشتراكات في الهيئات والمنظمات بأنواعها</t>
  </si>
  <si>
    <t>الإشتراكات في وكالات الأنباء الإخبارية والمصورة</t>
  </si>
  <si>
    <t>الإشتراكات في المعارض والجمعيات والأندية</t>
  </si>
  <si>
    <t>الإعلان</t>
  </si>
  <si>
    <t xml:space="preserve">أعمال تعاقدية - أعمال الصرف الصحي لمحطة المحرق </t>
  </si>
  <si>
    <t>دعم تراخيص تقنية المعلومات - الأنظمة الإدارية المركزية</t>
  </si>
  <si>
    <t>دعم تراخيص تقنية المعلومات - الأنظمة المالية المركزية</t>
  </si>
  <si>
    <t>دعم تراخيص تقنية المعلومات - برمجيات إدارة تقنية المعلومات</t>
  </si>
  <si>
    <t>دعم تراخيص تقنية المعلومات - برمجيات الحماية</t>
  </si>
  <si>
    <t>دعم تراخيص تقنية المعلومات - برمجيات قواعد البيانات</t>
  </si>
  <si>
    <t>دعم تراخيص تقنية المعلومات - برمجيات الإنتاجية</t>
  </si>
  <si>
    <t>دعم تراخيص تقنية المعلومات - برمجيات الأعمال</t>
  </si>
  <si>
    <t>دعم تراخيص تقنية المعلومات - أنظمة التشغيل</t>
  </si>
  <si>
    <t>نفقات الضيافة</t>
  </si>
  <si>
    <t>نفقات تنظيم الدورات الرياضية خارج البحرين</t>
  </si>
  <si>
    <t>نفقات تنظيم الدورات الرياضية داخل البحرين</t>
  </si>
  <si>
    <t>نفقات تنظيم الفعاليات والاحتفالات داخل البحرين</t>
  </si>
  <si>
    <t>نفقات المشاركة في المعارض خارج البحرين</t>
  </si>
  <si>
    <t>نفقات تنظيم المعارض داخل البحرين</t>
  </si>
  <si>
    <t>توريد الأيدي العاملة</t>
  </si>
  <si>
    <t>المصروفات والعلاوات المتعلقة بالسفر في مجال برامج تقنية المعلومات</t>
  </si>
  <si>
    <t>المصروفات والعلاوات المتعلقة بالسفر في مجال التدريب المهني التخصصي</t>
  </si>
  <si>
    <t>المصروفات والعلاوات المتعلقة بالسفر في مجال التدريب الأكاديمي</t>
  </si>
  <si>
    <t>المصروفات والعلاوات المتعلقة بالسفر في مجال التدريب الإداري</t>
  </si>
  <si>
    <t>تكاليف المشاركة في البرامج التدريبية والمؤتمرات والندوات لتقنية المعلومات</t>
  </si>
  <si>
    <t>تكاليف المشاركة في البرامج التدريبية والمؤتمرات والندوات المهنية التخصصية</t>
  </si>
  <si>
    <t>تكاليف المشاركة في البرامج التدريبية والمؤتمرات والندوات الأكاديمية</t>
  </si>
  <si>
    <t>تكاليف المشاركة في البرامج التدريبية والمؤتمرات والندوات الإدارية</t>
  </si>
  <si>
    <t>علاوة المواصلات</t>
  </si>
  <si>
    <t>علاوة السيارة</t>
  </si>
  <si>
    <t xml:space="preserve">بدل اغتراب  </t>
  </si>
  <si>
    <t>بدل علاوة الأطباء المستشارين</t>
  </si>
  <si>
    <t>علاوة الاتصال</t>
  </si>
  <si>
    <t>علاوة التراخيص الجوية</t>
  </si>
  <si>
    <t>مكافأة الإنجازات الاستثنائية</t>
  </si>
  <si>
    <t>مكافأة العمل الخاص</t>
  </si>
  <si>
    <t>بدلات أخرى</t>
  </si>
  <si>
    <t>بدل ندب</t>
  </si>
  <si>
    <t>علاوة القضاء</t>
  </si>
  <si>
    <t>مكافأة موظف السنة</t>
  </si>
  <si>
    <t xml:space="preserve">تكاليف البريد خارج البحرين </t>
  </si>
  <si>
    <t>نفقات العلاج في المستشفيات المحلية</t>
  </si>
  <si>
    <t>زينة للمناسبات والفعاليات الوطنية</t>
  </si>
  <si>
    <t>حقل البحرين</t>
  </si>
  <si>
    <t>احتياطي الأجيال القادمة</t>
  </si>
  <si>
    <t>مبيعات الغاز إلى محطات انتاج الكهرباء والماء</t>
  </si>
  <si>
    <t>ضرائب جمركية على المركبات</t>
  </si>
  <si>
    <t>ضرائب جمركية على اليخوت</t>
  </si>
  <si>
    <t>تراخيص ومنتجات الصيدلة</t>
  </si>
  <si>
    <t xml:space="preserve">تراخيص ورسوم الصحة المهنية </t>
  </si>
  <si>
    <t xml:space="preserve">تراخيص ورسوم المرافق الصحية </t>
  </si>
  <si>
    <t>رسوم الخدمات الاستشارية</t>
  </si>
  <si>
    <t>حصة الحكومة من رسوم هيئة تنظيم سوق العمل</t>
  </si>
  <si>
    <t>رخص المحاماة ومقاولي الحج</t>
  </si>
  <si>
    <t>رسوم الفحص الطبي للمتقدمين على التوظيف</t>
  </si>
  <si>
    <t>رسوم الأشعة السينية</t>
  </si>
  <si>
    <t>رسوم العمليات الجراحية</t>
  </si>
  <si>
    <t>مبيعات أخرى</t>
  </si>
  <si>
    <t>عوائد الحكومة من الشركة القابضة للنفط والغاز</t>
  </si>
  <si>
    <t>عوائد الحكومة من هيئة تنظيم الاتصالات</t>
  </si>
  <si>
    <t>إيجار المسارح وقاعات العرض</t>
  </si>
  <si>
    <t>إيرادات المؤسسات الأخرى</t>
  </si>
  <si>
    <t>فائض الميزانية</t>
  </si>
  <si>
    <t>فائض التشغيل</t>
  </si>
  <si>
    <t>الاعتمادات 
المتوفرة</t>
  </si>
  <si>
    <t>الاعتمادات المدورة من سنوات سابقة</t>
  </si>
  <si>
    <t>بورصة البحرين</t>
  </si>
  <si>
    <t>الهيئة العليا للإعلام والاتصال</t>
  </si>
  <si>
    <t>الالتزامات ومبالغ الدعم لأنظمة التقاعد</t>
  </si>
  <si>
    <t>الوفر / (التجاوز)</t>
  </si>
  <si>
    <t>هيئة المعلومات والحكومة الالكترونية</t>
  </si>
  <si>
    <t>السلع الاستهلاكية</t>
  </si>
  <si>
    <t>(آلاف الدنانير البحرينية)</t>
  </si>
  <si>
    <t>ديوان صاحب السمو الملكي رئيس الوزراء</t>
  </si>
  <si>
    <t>وزارة العمل والتنمية الاجتماعية</t>
  </si>
  <si>
    <t>مكتب وزير شئون الكهرباء والماء</t>
  </si>
  <si>
    <t>فائض نقدي</t>
  </si>
  <si>
    <t xml:space="preserve">   السلع الاستهلاكية</t>
  </si>
  <si>
    <t>دعم برنامج الإسكان (علاوة الإيجار)</t>
  </si>
  <si>
    <t xml:space="preserve">علاوة تحسين مستوى المعيشة للمتقاعدين </t>
  </si>
  <si>
    <t>قطاع الحماية الاجتماعية</t>
  </si>
  <si>
    <t xml:space="preserve">كلية البحرين للمعلمين </t>
  </si>
  <si>
    <t>قطاع التعليم</t>
  </si>
  <si>
    <t xml:space="preserve">وزارة شئون الإعلام </t>
  </si>
  <si>
    <t xml:space="preserve">وزارة شئون الشباب والرياضة </t>
  </si>
  <si>
    <t>قطاع الشباب والثقافة والإعلام</t>
  </si>
  <si>
    <t>قطاع الصحة</t>
  </si>
  <si>
    <t>قطاع الإسكان ومرافق المجتمع</t>
  </si>
  <si>
    <t>قطاع حماية البيئة</t>
  </si>
  <si>
    <t>الجهاز التنفيذي والإداري لمجلس احتياطي الأجيال القادمة</t>
  </si>
  <si>
    <t>مجلس التنمية الاقتصادية</t>
  </si>
  <si>
    <t>قطاع الشئون الاقتصادية والبنية التحتية</t>
  </si>
  <si>
    <t>شئون الجمارك</t>
  </si>
  <si>
    <t>قطاع النظام العام وشئون السلامة العامة</t>
  </si>
  <si>
    <t>قطاع الدفاع</t>
  </si>
  <si>
    <t>التزامات متنوعة</t>
  </si>
  <si>
    <t>فوائد الدين الحكومي</t>
  </si>
  <si>
    <t>معهد الإدارة العامة</t>
  </si>
  <si>
    <t>اشتراكات ومساهمات في المنظمات العربية والإسلامية</t>
  </si>
  <si>
    <t>اشتراكات ومساهمات في منظمات الأمم المتحدة</t>
  </si>
  <si>
    <t>قطاع خدمات الإدارة العامة</t>
  </si>
  <si>
    <t>المركز الوطني للاورام السرطانية (إيضاح رقم 13)</t>
  </si>
  <si>
    <t xml:space="preserve"> السلع الاستهلاكية </t>
  </si>
  <si>
    <t xml:space="preserve">تكاليف الكتب وأدوات القرطاسية </t>
  </si>
  <si>
    <t>نفقات تنظيم المؤتمرات والمهمات الرسمية والمعارض والدورات</t>
  </si>
  <si>
    <t>مشتريات أجهزة أخرى</t>
  </si>
  <si>
    <t>صيانة أنظمة التشغيل لتقنية المعلومات</t>
  </si>
  <si>
    <t>نفط وغاز طبيعي</t>
  </si>
  <si>
    <t xml:space="preserve">إعانات </t>
  </si>
  <si>
    <t xml:space="preserve">هيئة المعلومات والحكومة الإلكترونية </t>
  </si>
  <si>
    <t>رسوم علاج إصابات حوادث الطرق</t>
  </si>
  <si>
    <t>رسوم علاج إصابات العمل</t>
  </si>
  <si>
    <t>إصدار الشهادات</t>
  </si>
  <si>
    <t>هيئة المعلومات والحكومة الإلكترونية</t>
  </si>
  <si>
    <t xml:space="preserve">وزارة العمل والتنمية الاجتماعية </t>
  </si>
  <si>
    <t xml:space="preserve">الميزانيات التحويلية </t>
  </si>
  <si>
    <t>رسوم تقسيم قطعة أرض للتقسيم الجزئي</t>
  </si>
  <si>
    <t>رسوم تقسيم قطعة أرض للتقسيم الرئيسي</t>
  </si>
  <si>
    <t xml:space="preserve">   النفقات التحويلية</t>
  </si>
  <si>
    <t>الشركات المحلية الأخرى</t>
  </si>
  <si>
    <t>رسوم استرداد كلفة إنشاء وتطوير البنية التحتية</t>
  </si>
  <si>
    <t>خدمات الإعلام والأخبار</t>
  </si>
  <si>
    <t>عوائد شركة ممتلكات البحرين القابضة</t>
  </si>
  <si>
    <t>المؤسسة الوطنية لحقوق الإنسان</t>
  </si>
  <si>
    <t xml:space="preserve">توظيف وإجازة وإنهاء عقود الموظفين </t>
  </si>
  <si>
    <t>التأمين الصحي للموظفين والعاملين بالقطاع العام</t>
  </si>
  <si>
    <t>دعم برامج الإسكان (علاوة الإيجار- تخفيض الأقساط)</t>
  </si>
  <si>
    <t xml:space="preserve"> الغرامات والجزاءات والإيرادات المتنوعة</t>
  </si>
  <si>
    <t xml:space="preserve"> النفقات التحويلية</t>
  </si>
  <si>
    <t>النفقات التحويلية</t>
  </si>
  <si>
    <t>4- الارتباطات حسب الأبواب</t>
  </si>
  <si>
    <t>6- التسهيلات الائتمانية</t>
  </si>
  <si>
    <t>جميع التسهيلات الائتمانية المذكورة أعلاه عبارة عن عملية تسوية توفيقية لضمان سرعة انسياب التحويلات النقدية بين الحسابات المصرفية الحكومية.</t>
  </si>
  <si>
    <t>خدمات الأمومة</t>
  </si>
  <si>
    <t>رسوم الخدمات الإلكترونية</t>
  </si>
  <si>
    <t>الاعتمادات 
بعد التعديل</t>
  </si>
  <si>
    <t>الفعلي
2018</t>
  </si>
  <si>
    <t>رسوم ترخيص مزاولة التطوير العقاري</t>
  </si>
  <si>
    <t>رسوم ترخيص الوسيط</t>
  </si>
  <si>
    <t>رسم ترخيص التطوير العقاري</t>
  </si>
  <si>
    <t>رسوم تسجيل الوحدات في سجل البيع على الخريطة</t>
  </si>
  <si>
    <t>رسوم التراخيص والتصاريح الزراعية والمبيدات</t>
  </si>
  <si>
    <t>التراخيص البيئية</t>
  </si>
  <si>
    <t xml:space="preserve">التراخيص البيئية بشأن مزاولة الأنشطة التجارية </t>
  </si>
  <si>
    <t xml:space="preserve">تراخيص إستيراد المواد الكيميائية والمشعة   </t>
  </si>
  <si>
    <t xml:space="preserve">تراخيص النفايات الخطرة </t>
  </si>
  <si>
    <t>رسوم إعلانات المناقصات</t>
  </si>
  <si>
    <t>الخدمات البيطرية والمحجرية</t>
  </si>
  <si>
    <t xml:space="preserve">رسوم استهلاك المياه الجوفية  </t>
  </si>
  <si>
    <t>الإيرادات الخاصة بنظام الـ E-Meeting</t>
  </si>
  <si>
    <t>كفالات المصادرة النيابية</t>
  </si>
  <si>
    <t>الغرامات الجنائية</t>
  </si>
  <si>
    <t>الغرامات والمخالفات المرورية</t>
  </si>
  <si>
    <t>علاوة تمديد الزمن المدرسي للمعلمين</t>
  </si>
  <si>
    <t>تكاليف المشاركة في البرامج والمؤتمرات والندوات التدريبية الإدارية</t>
  </si>
  <si>
    <t>تكاليف المشاركة في البرامج  والمؤتمرات والندوات التدريبية الأكاديمية</t>
  </si>
  <si>
    <t>تكاليف المشاركة في البرامج  والمؤتمرات والندوات التدريبية المهنية التخصصية</t>
  </si>
  <si>
    <t>تكاليف المشاركة في البرامج  والمؤتمرات والندوات التدريبية لتقنية المعلومات</t>
  </si>
  <si>
    <t>مكافأة نهاية الخدمة الحكومية</t>
  </si>
  <si>
    <t>تعويض الخدمة المضافة للموظف</t>
  </si>
  <si>
    <t>نفقات المهمات والمؤتمرات الرسمية خارج البحرين</t>
  </si>
  <si>
    <t>نفقات تنظيم الفعاليات والاحتفالات خارج البحرين</t>
  </si>
  <si>
    <t>تكاليف بعثة الحج</t>
  </si>
  <si>
    <t>نفقات الخدمات الدبلوماسية والبروتوكولية</t>
  </si>
  <si>
    <t>تكاليف تركيب واستخدام أجهزة الإتصال الداخلي</t>
  </si>
  <si>
    <t>تكاليف البريد داخل البحرين</t>
  </si>
  <si>
    <t>إيجار الأجهزة والمعدات الأخرى</t>
  </si>
  <si>
    <t>أجور المدربين</t>
  </si>
  <si>
    <t>سلع ومؤن ومواد وأدوات</t>
  </si>
  <si>
    <t>تكاليف إصدار بطاقة الهوية</t>
  </si>
  <si>
    <t>شراء الكتب</t>
  </si>
  <si>
    <t>مواد طبية وجراحية</t>
  </si>
  <si>
    <t>مواد طبية وجراحية (غير مخزنة)</t>
  </si>
  <si>
    <t>المركبات والمعدات ذات الطبيعة الخاصة</t>
  </si>
  <si>
    <t>الأصول المتنوعة</t>
  </si>
  <si>
    <t>شراء أجهزة ومعدات مختبرية</t>
  </si>
  <si>
    <t>أجهزة ومعدات طبية</t>
  </si>
  <si>
    <t>الحيوانات والمواشي والطيور</t>
  </si>
  <si>
    <t>شراء الحيوانات والمواشي</t>
  </si>
  <si>
    <t>شراء كلاب للأغراض الأمنية</t>
  </si>
  <si>
    <t>صيانة المركبات والمعدات والسفن والطائرات</t>
  </si>
  <si>
    <t>صيانة المركبات والمعدات ذات الطبيعة الخاصة</t>
  </si>
  <si>
    <t>صيانة أجهزة مختبرية</t>
  </si>
  <si>
    <t>منح ومساعدات أخرى</t>
  </si>
  <si>
    <t>رسوم بطاقة الهوية</t>
  </si>
  <si>
    <t>فروق العملات</t>
  </si>
  <si>
    <t>مركز الاتصال الوطني</t>
  </si>
  <si>
    <t>هيئة التخطيط والتطوير العمراني</t>
  </si>
  <si>
    <t>Chpt</t>
  </si>
  <si>
    <t>Descrip</t>
  </si>
  <si>
    <t>Bud</t>
  </si>
  <si>
    <t>ActCY</t>
  </si>
  <si>
    <t>ActPY</t>
  </si>
  <si>
    <t>Basic Salaries (Including Lump Sum)</t>
  </si>
  <si>
    <t>Car Allowance</t>
  </si>
  <si>
    <t>Year Employee Bonus</t>
  </si>
  <si>
    <t>Judiciary Allowance</t>
  </si>
  <si>
    <t>Acting Allowance</t>
  </si>
  <si>
    <t>Other Allowance</t>
  </si>
  <si>
    <t>Transport Allowance</t>
  </si>
  <si>
    <t>Communication Allowances</t>
  </si>
  <si>
    <t>Special Work Award</t>
  </si>
  <si>
    <t>Exceptional Achievements Reward</t>
  </si>
  <si>
    <t>Dedicated Govt Practice Allowance (Consultant-Doct</t>
  </si>
  <si>
    <t>School Time Extension Allowance for teachers</t>
  </si>
  <si>
    <t>Special Allowance</t>
  </si>
  <si>
    <t>Air license Allowance</t>
  </si>
  <si>
    <t>LMRA Fees.</t>
  </si>
  <si>
    <t xml:space="preserve">Administrative training programs, conferences and </t>
  </si>
  <si>
    <t>Academic training programs, conferences and semina</t>
  </si>
  <si>
    <t>Professional training programs, conferences and se</t>
  </si>
  <si>
    <t>IT training programs, conferences and seminars</t>
  </si>
  <si>
    <t>Expenses and allowances related to travel in admin</t>
  </si>
  <si>
    <t>Expenses and allowances related to travel in acade</t>
  </si>
  <si>
    <t>Expenses and allowances related to travel in profe</t>
  </si>
  <si>
    <t>Expenses and allowances related to travel in IT tr</t>
  </si>
  <si>
    <t>Government Service Reward</t>
  </si>
  <si>
    <t>Government Share in Pension Scheme - Civil Persons</t>
  </si>
  <si>
    <t>Subscription to Occupational Injuries for Non-Bahr</t>
  </si>
  <si>
    <t>Compensation For Added Service Period</t>
  </si>
  <si>
    <t>Overseas Official Missions</t>
  </si>
  <si>
    <t>Internal Exhibition Costs</t>
  </si>
  <si>
    <t>Participation Expenses In External Exhibition</t>
  </si>
  <si>
    <t>Internal Events and Celebrations Costs</t>
  </si>
  <si>
    <t>External Events and Celebrations Costs</t>
  </si>
  <si>
    <t>Hajj Mission Organization &amp; Coordination Cost</t>
  </si>
  <si>
    <t>Cost of Diplomatic and Protocol Services</t>
  </si>
  <si>
    <t>IT - Licenses of central financial systems softwar</t>
  </si>
  <si>
    <t>IT - Licenses of central HR systems software</t>
  </si>
  <si>
    <t>Postage Charges - Domestic</t>
  </si>
  <si>
    <t>Postage Charges - Foreign</t>
  </si>
  <si>
    <t>Contractual Maintenance – Muharraq Sewage Treatmen</t>
  </si>
  <si>
    <t>Managing &amp; Operating Public Transportation - Contr</t>
  </si>
  <si>
    <t>Air Navigation Operating Expenses - Contractual</t>
  </si>
  <si>
    <t>Contractual - Public Transportation Expences</t>
  </si>
  <si>
    <t>Contractual - Air Navigation Operating Expences</t>
  </si>
  <si>
    <t>Medical Insurance for staff and Employees In publi</t>
  </si>
  <si>
    <t>Board of Directors, Committees &amp; Sub committees Re</t>
  </si>
  <si>
    <t>Trainer's Fees</t>
  </si>
  <si>
    <t>Audit &amp; Legal Fees</t>
  </si>
  <si>
    <t>Design Fees</t>
  </si>
  <si>
    <t>Financial Provisions and Grants for Scholarship St</t>
  </si>
  <si>
    <t>Other Miscellaneous Services</t>
  </si>
  <si>
    <t>Treatment in Local Hospitals</t>
  </si>
  <si>
    <t>Petty Cash</t>
  </si>
  <si>
    <t>Catering and Related Expenses</t>
  </si>
  <si>
    <t>Miscellaneous Consumables</t>
  </si>
  <si>
    <t>Identity Card Issuing Expenses</t>
  </si>
  <si>
    <t xml:space="preserve"> Machines &amp; Instruments Additions</t>
  </si>
  <si>
    <t>Special Purpose Vehicles and Equipment</t>
  </si>
  <si>
    <t>Ships &amp; Marine Equipments</t>
  </si>
  <si>
    <t xml:space="preserve"> System and Application Software Addition</t>
  </si>
  <si>
    <t>Photocopiers, Printers &amp; Word Processing Equip Add</t>
  </si>
  <si>
    <t>Purchase of Laboratory Equipment</t>
  </si>
  <si>
    <t>Air Conditioning &amp; Heating Equipments Clearing-In</t>
  </si>
  <si>
    <t>Purchase of Animals</t>
  </si>
  <si>
    <t>Purchase of Dogs for Security Purposes</t>
  </si>
  <si>
    <t xml:space="preserve">Contractual Building Maint - Office &amp; Residential </t>
  </si>
  <si>
    <t xml:space="preserve">Contractual Building Maint - Other Building Maint </t>
  </si>
  <si>
    <t>Non-Contractual Building Maint - Other Building Ma</t>
  </si>
  <si>
    <t>Contractual Building Maint - Building Maint - Supp</t>
  </si>
  <si>
    <t>Non-Contractual Building Maint - Office &amp; Resident</t>
  </si>
  <si>
    <t>Ships and Marine Equipment  Maintenance</t>
  </si>
  <si>
    <t>Furniture  Maintenance</t>
  </si>
  <si>
    <t>Machines and Instruments  Maintenance</t>
  </si>
  <si>
    <t>Operational Services - Maintenance Agreements - IT</t>
  </si>
  <si>
    <t>IT- Maintenance - Supporting Infrastructure Hardwa</t>
  </si>
  <si>
    <t xml:space="preserve"> IT- Database Software Maintenance</t>
  </si>
  <si>
    <t>IT- Operating Systems Maintenance</t>
  </si>
  <si>
    <t>Laboratory Equipment Maintenance</t>
  </si>
  <si>
    <t>Air Conditioning and Heating Equipment Maintenance</t>
  </si>
  <si>
    <t>Public Water Distribution  Maintenance</t>
  </si>
  <si>
    <t>Water Production Plants  Maintenance</t>
  </si>
  <si>
    <t>Public Power Distribution  Maintenance</t>
  </si>
  <si>
    <t>Power Houses &amp; Sub-Stations  Maintenance</t>
  </si>
  <si>
    <t>Other Local Transfers</t>
  </si>
  <si>
    <t>Int. Islamic Leasing Sec. Interest</t>
  </si>
  <si>
    <t>Arab Fund - Economic &amp; Social Development Interest</t>
  </si>
  <si>
    <t>Kuwait Fund for Arab Economic Development Interest</t>
  </si>
  <si>
    <t>Islamic Fund - Interest</t>
  </si>
  <si>
    <t>Int. Dev. Bonds Interest</t>
  </si>
  <si>
    <t>International Development Bond</t>
  </si>
  <si>
    <t>Flour</t>
  </si>
  <si>
    <t>Lamb and Beef</t>
  </si>
  <si>
    <t>Grants to Under-Privileged Families</t>
  </si>
  <si>
    <t>Grants to the General Committee of Bahrain Workers</t>
  </si>
  <si>
    <t>Reduce Cost of Living for Families</t>
  </si>
  <si>
    <t>Improve the Standard of Living of Retirees Allowan</t>
  </si>
  <si>
    <t>وزارة الأشغال وشئون البلديات والتخطيط العمراني (شئون الزراعة والثروة البحرية)</t>
  </si>
  <si>
    <t xml:space="preserve"> مركز الاتصال الوطني</t>
  </si>
  <si>
    <t xml:space="preserve">المخصصات والمنح المالية للطلبة المبتعثين </t>
  </si>
  <si>
    <t>ضرائب جمركية على حديد التسليح ولفائف الحديد</t>
  </si>
  <si>
    <t>رسوم ترخيص فحص المركبات</t>
  </si>
  <si>
    <t>رسوم تسجيل المؤسسات الصحية والطبية البيطرية</t>
  </si>
  <si>
    <t>ايجار العربات</t>
  </si>
  <si>
    <t>Ministry of Youth and Sports Affairs-26</t>
  </si>
  <si>
    <t>Ministry of Labour &amp; Social Development-29</t>
  </si>
  <si>
    <t>Ministry of Energy - NOGA</t>
  </si>
  <si>
    <t>Ministry of Information Affair - NCC</t>
  </si>
  <si>
    <t>Education and Training Quality Authority - 69</t>
  </si>
  <si>
    <t>Informatics and E-Government Authority-73</t>
  </si>
  <si>
    <t>Ministry of Works, Municipalities Affairs &amp; Urban Planning (Urban Planning &amp; Development
Authority)-85</t>
  </si>
  <si>
    <t>Supreme Council For Islamic Affairs-86</t>
  </si>
  <si>
    <t>Future Generation Reserve Council</t>
  </si>
  <si>
    <t>Tax Revenues</t>
  </si>
  <si>
    <t>National Space Science Agency</t>
  </si>
  <si>
    <t>GFO - Transfers</t>
  </si>
  <si>
    <t>109.68%</t>
  </si>
  <si>
    <t>109.10%</t>
  </si>
  <si>
    <t>102.23%</t>
  </si>
  <si>
    <t>100.00%</t>
  </si>
  <si>
    <t>20.53%</t>
  </si>
  <si>
    <t>84.61%</t>
  </si>
  <si>
    <t>23.07%</t>
  </si>
  <si>
    <t>111.03%</t>
  </si>
  <si>
    <t>55.38%</t>
  </si>
  <si>
    <t>95.04%</t>
  </si>
  <si>
    <t>171.37%</t>
  </si>
  <si>
    <t>98.95%</t>
  </si>
  <si>
    <t>45.53%</t>
  </si>
  <si>
    <t>26.64%</t>
  </si>
  <si>
    <t>102.22%</t>
  </si>
  <si>
    <t>44.93%</t>
  </si>
  <si>
    <t>94.82%</t>
  </si>
  <si>
    <t>95.79%</t>
  </si>
  <si>
    <t>29.36%</t>
  </si>
  <si>
    <t>100.59%</t>
  </si>
  <si>
    <t>103.65%</t>
  </si>
  <si>
    <t>0.00%</t>
  </si>
  <si>
    <t>174.12%</t>
  </si>
  <si>
    <t>98.61%</t>
  </si>
  <si>
    <t>48.44%</t>
  </si>
  <si>
    <t>28.69%</t>
  </si>
  <si>
    <t>94.07%</t>
  </si>
  <si>
    <t>13.58%</t>
  </si>
  <si>
    <t>97.96%</t>
  </si>
  <si>
    <t>99.59%</t>
  </si>
  <si>
    <t>87.64%</t>
  </si>
  <si>
    <t>92.69%</t>
  </si>
  <si>
    <t>94.10%</t>
  </si>
  <si>
    <t>47.55%</t>
  </si>
  <si>
    <t>332.50%</t>
  </si>
  <si>
    <t>95.30%</t>
  </si>
  <si>
    <t>97.41%</t>
  </si>
  <si>
    <t>93.42%</t>
  </si>
  <si>
    <t>87.06%</t>
  </si>
  <si>
    <t>469.93%</t>
  </si>
  <si>
    <t>90.35%</t>
  </si>
  <si>
    <t>24.84%</t>
  </si>
  <si>
    <t>102.83%</t>
  </si>
  <si>
    <t>68.73%</t>
  </si>
  <si>
    <t>42.96%</t>
  </si>
  <si>
    <t>95.29%</t>
  </si>
  <si>
    <t>81.41%</t>
  </si>
  <si>
    <t>119.29%</t>
  </si>
  <si>
    <t>98.36%</t>
  </si>
  <si>
    <t>61.31%</t>
  </si>
  <si>
    <t>21.49%</t>
  </si>
  <si>
    <t>92.82%</t>
  </si>
  <si>
    <t>96.97%</t>
  </si>
  <si>
    <t>76.99%</t>
  </si>
  <si>
    <t>81.00%</t>
  </si>
  <si>
    <t>79.45%</t>
  </si>
  <si>
    <t>47.70%</t>
  </si>
  <si>
    <t>82.93%</t>
  </si>
  <si>
    <t>78.15%</t>
  </si>
  <si>
    <t>127.27%</t>
  </si>
  <si>
    <t>71.35%</t>
  </si>
  <si>
    <t>98.67%</t>
  </si>
  <si>
    <t>58.44%</t>
  </si>
  <si>
    <t>118.21%</t>
  </si>
  <si>
    <t>104.49%</t>
  </si>
  <si>
    <t>104.21%</t>
  </si>
  <si>
    <t>81.19%</t>
  </si>
  <si>
    <t>97.06%</t>
  </si>
  <si>
    <t>97.88%</t>
  </si>
  <si>
    <t>52.71%</t>
  </si>
  <si>
    <t>80.46%</t>
  </si>
  <si>
    <t>5.40%</t>
  </si>
  <si>
    <t>92.41%</t>
  </si>
  <si>
    <t>73.71%</t>
  </si>
  <si>
    <t>100.62%</t>
  </si>
  <si>
    <t>93.80%</t>
  </si>
  <si>
    <t>72.51%</t>
  </si>
  <si>
    <t>90.81%</t>
  </si>
  <si>
    <t>99.54%</t>
  </si>
  <si>
    <t>90.20%</t>
  </si>
  <si>
    <t>99.41%</t>
  </si>
  <si>
    <t>76.18%</t>
  </si>
  <si>
    <t>82.75%</t>
  </si>
  <si>
    <t>96.44%</t>
  </si>
  <si>
    <t>50.37%</t>
  </si>
  <si>
    <t>44.24%</t>
  </si>
  <si>
    <t>81.32%</t>
  </si>
  <si>
    <t>98.86%</t>
  </si>
  <si>
    <t>296.76%</t>
  </si>
  <si>
    <t>80.03%</t>
  </si>
  <si>
    <t>67.35%</t>
  </si>
  <si>
    <t>98.27%</t>
  </si>
  <si>
    <t>85.53%</t>
  </si>
  <si>
    <t>100.31%</t>
  </si>
  <si>
    <t>61.20%</t>
  </si>
  <si>
    <t>60.83%</t>
  </si>
  <si>
    <t>79.16%</t>
  </si>
  <si>
    <t>31.17%</t>
  </si>
  <si>
    <t>100.89%</t>
  </si>
  <si>
    <t>267.98%</t>
  </si>
  <si>
    <t>94.33%</t>
  </si>
  <si>
    <t>55.45%</t>
  </si>
  <si>
    <t>69.72%</t>
  </si>
  <si>
    <t/>
  </si>
  <si>
    <t>6</t>
  </si>
  <si>
    <t>1</t>
  </si>
  <si>
    <t>60011</t>
  </si>
  <si>
    <t>60021</t>
  </si>
  <si>
    <t>61011</t>
  </si>
  <si>
    <t>61012</t>
  </si>
  <si>
    <t>61013</t>
  </si>
  <si>
    <t>61014</t>
  </si>
  <si>
    <t>61015</t>
  </si>
  <si>
    <t>61016</t>
  </si>
  <si>
    <t>61017</t>
  </si>
  <si>
    <t>61021</t>
  </si>
  <si>
    <t>61022</t>
  </si>
  <si>
    <t>61031</t>
  </si>
  <si>
    <t>61032</t>
  </si>
  <si>
    <t>61033</t>
  </si>
  <si>
    <t>61034</t>
  </si>
  <si>
    <t>61035</t>
  </si>
  <si>
    <t>61036</t>
  </si>
  <si>
    <t>61037</t>
  </si>
  <si>
    <t>61038</t>
  </si>
  <si>
    <t>61039</t>
  </si>
  <si>
    <t>61043</t>
  </si>
  <si>
    <t>61044</t>
  </si>
  <si>
    <t>61045</t>
  </si>
  <si>
    <t>61991</t>
  </si>
  <si>
    <t>2</t>
  </si>
  <si>
    <t>61041</t>
  </si>
  <si>
    <t>61042</t>
  </si>
  <si>
    <t>64021</t>
  </si>
  <si>
    <t>68033</t>
  </si>
  <si>
    <t>3</t>
  </si>
  <si>
    <t>4</t>
  </si>
  <si>
    <t>5</t>
  </si>
  <si>
    <t>61051</t>
  </si>
  <si>
    <t>62011</t>
  </si>
  <si>
    <t>62012</t>
  </si>
  <si>
    <t>62014</t>
  </si>
  <si>
    <t>62015</t>
  </si>
  <si>
    <t>62016</t>
  </si>
  <si>
    <t>62017</t>
  </si>
  <si>
    <t>62018</t>
  </si>
  <si>
    <t>62024</t>
  </si>
  <si>
    <t>74021</t>
  </si>
  <si>
    <t>74022</t>
  </si>
  <si>
    <t>61059</t>
  </si>
  <si>
    <t>62035</t>
  </si>
  <si>
    <t>62036</t>
  </si>
  <si>
    <t>62037</t>
  </si>
  <si>
    <t>62038</t>
  </si>
  <si>
    <t>7</t>
  </si>
  <si>
    <t>61018</t>
  </si>
  <si>
    <t>63011</t>
  </si>
  <si>
    <t>63012</t>
  </si>
  <si>
    <t>63013</t>
  </si>
  <si>
    <t>63014</t>
  </si>
  <si>
    <t>63015</t>
  </si>
  <si>
    <t>63016</t>
  </si>
  <si>
    <t>63017</t>
  </si>
  <si>
    <t>75031</t>
  </si>
  <si>
    <t>75033</t>
  </si>
  <si>
    <t>8</t>
  </si>
  <si>
    <t>65041</t>
  </si>
  <si>
    <t>65042</t>
  </si>
  <si>
    <t>62021</t>
  </si>
  <si>
    <t>62022</t>
  </si>
  <si>
    <t>62023</t>
  </si>
  <si>
    <t>62031</t>
  </si>
  <si>
    <t>62032</t>
  </si>
  <si>
    <t>62033</t>
  </si>
  <si>
    <t>62034</t>
  </si>
  <si>
    <t>62041</t>
  </si>
  <si>
    <t>62042</t>
  </si>
  <si>
    <t>68021</t>
  </si>
  <si>
    <t>68022</t>
  </si>
  <si>
    <t>68023</t>
  </si>
  <si>
    <t>66011</t>
  </si>
  <si>
    <t>66021</t>
  </si>
  <si>
    <t>66031</t>
  </si>
  <si>
    <t>66032</t>
  </si>
  <si>
    <t>66033</t>
  </si>
  <si>
    <t>66034</t>
  </si>
  <si>
    <t>66041</t>
  </si>
  <si>
    <t>66042</t>
  </si>
  <si>
    <t>66043</t>
  </si>
  <si>
    <t>66044</t>
  </si>
  <si>
    <t>66045</t>
  </si>
  <si>
    <t>66046</t>
  </si>
  <si>
    <t>66047</t>
  </si>
  <si>
    <t>66048</t>
  </si>
  <si>
    <t>66049</t>
  </si>
  <si>
    <t>66050</t>
  </si>
  <si>
    <t>66051</t>
  </si>
  <si>
    <t>67011</t>
  </si>
  <si>
    <t>67013</t>
  </si>
  <si>
    <t>69011</t>
  </si>
  <si>
    <t>69021</t>
  </si>
  <si>
    <t>69026</t>
  </si>
  <si>
    <t>69031</t>
  </si>
  <si>
    <t>69039</t>
  </si>
  <si>
    <t>70011</t>
  </si>
  <si>
    <t>70012</t>
  </si>
  <si>
    <t>70014</t>
  </si>
  <si>
    <t>70021</t>
  </si>
  <si>
    <t>70022</t>
  </si>
  <si>
    <t>70023</t>
  </si>
  <si>
    <t>70025</t>
  </si>
  <si>
    <t>70031</t>
  </si>
  <si>
    <t>70032</t>
  </si>
  <si>
    <t>70039</t>
  </si>
  <si>
    <t>65011</t>
  </si>
  <si>
    <t>67029</t>
  </si>
  <si>
    <t>67031</t>
  </si>
  <si>
    <t>67032</t>
  </si>
  <si>
    <t>71011</t>
  </si>
  <si>
    <t>71012</t>
  </si>
  <si>
    <t>71021</t>
  </si>
  <si>
    <t>71031</t>
  </si>
  <si>
    <t>71032</t>
  </si>
  <si>
    <t>71041</t>
  </si>
  <si>
    <t>71042</t>
  </si>
  <si>
    <t>71051</t>
  </si>
  <si>
    <t>72019</t>
  </si>
  <si>
    <t>72021</t>
  </si>
  <si>
    <t>72022</t>
  </si>
  <si>
    <t>72023</t>
  </si>
  <si>
    <t>72024</t>
  </si>
  <si>
    <t>72025</t>
  </si>
  <si>
    <t>72031</t>
  </si>
  <si>
    <t>65031</t>
  </si>
  <si>
    <t>68011</t>
  </si>
  <si>
    <t>68012</t>
  </si>
  <si>
    <t>68013</t>
  </si>
  <si>
    <t>68015</t>
  </si>
  <si>
    <t>68031</t>
  </si>
  <si>
    <t>68032</t>
  </si>
  <si>
    <t>73012</t>
  </si>
  <si>
    <t>73059</t>
  </si>
  <si>
    <t>81991</t>
  </si>
  <si>
    <t>81992</t>
  </si>
  <si>
    <t>81996</t>
  </si>
  <si>
    <t>81997</t>
  </si>
  <si>
    <t>81998</t>
  </si>
  <si>
    <t>99991</t>
  </si>
  <si>
    <t>99993</t>
  </si>
  <si>
    <t>75011</t>
  </si>
  <si>
    <t>75019</t>
  </si>
  <si>
    <t>75021</t>
  </si>
  <si>
    <t>75022</t>
  </si>
  <si>
    <t>75023</t>
  </si>
  <si>
    <t>75024</t>
  </si>
  <si>
    <t>75025</t>
  </si>
  <si>
    <t>75026</t>
  </si>
  <si>
    <t>75029</t>
  </si>
  <si>
    <t>75032</t>
  </si>
  <si>
    <t>75035</t>
  </si>
  <si>
    <t>75041</t>
  </si>
  <si>
    <t>75042</t>
  </si>
  <si>
    <t>75051</t>
  </si>
  <si>
    <t>75081</t>
  </si>
  <si>
    <t>75991</t>
  </si>
  <si>
    <t>75999</t>
  </si>
  <si>
    <t>99013</t>
  </si>
  <si>
    <t>99042</t>
  </si>
  <si>
    <t>99043</t>
  </si>
  <si>
    <t>99995</t>
  </si>
  <si>
    <t>74011</t>
  </si>
  <si>
    <t>74012</t>
  </si>
  <si>
    <t>74013</t>
  </si>
  <si>
    <t>74014</t>
  </si>
  <si>
    <t>74023</t>
  </si>
  <si>
    <t>74991</t>
  </si>
  <si>
    <t>75061</t>
  </si>
  <si>
    <t>75062</t>
  </si>
  <si>
    <t>75063</t>
  </si>
  <si>
    <t>75064</t>
  </si>
  <si>
    <t>75065</t>
  </si>
  <si>
    <t>75066</t>
  </si>
  <si>
    <t>75067</t>
  </si>
  <si>
    <t>75068</t>
  </si>
  <si>
    <t>75071</t>
  </si>
  <si>
    <t>75072</t>
  </si>
  <si>
    <t>75073</t>
  </si>
  <si>
    <t>9</t>
  </si>
  <si>
    <t>99994</t>
  </si>
  <si>
    <t>99998</t>
  </si>
  <si>
    <t>17012</t>
  </si>
  <si>
    <t>17092</t>
  </si>
  <si>
    <t>19022</t>
  </si>
  <si>
    <t>19023</t>
  </si>
  <si>
    <t>19024</t>
  </si>
  <si>
    <t>19025</t>
  </si>
  <si>
    <t>19026</t>
  </si>
  <si>
    <t>19111</t>
  </si>
  <si>
    <t>98011</t>
  </si>
  <si>
    <t>17022</t>
  </si>
  <si>
    <t>17052</t>
  </si>
  <si>
    <t>17053</t>
  </si>
  <si>
    <t>17054</t>
  </si>
  <si>
    <t>17062</t>
  </si>
  <si>
    <t>19201</t>
  </si>
  <si>
    <t>19202</t>
  </si>
  <si>
    <t>19203</t>
  </si>
  <si>
    <t>19204</t>
  </si>
  <si>
    <t>19205</t>
  </si>
  <si>
    <t>19206</t>
  </si>
  <si>
    <t>19207</t>
  </si>
  <si>
    <t>19208</t>
  </si>
  <si>
    <t>19209</t>
  </si>
  <si>
    <t>19211</t>
  </si>
  <si>
    <t>19212</t>
  </si>
  <si>
    <t>19213</t>
  </si>
  <si>
    <t>19214</t>
  </si>
  <si>
    <t>98012</t>
  </si>
  <si>
    <t>17112</t>
  </si>
  <si>
    <t>17122</t>
  </si>
  <si>
    <t>17132</t>
  </si>
  <si>
    <t>17142</t>
  </si>
  <si>
    <t>17152</t>
  </si>
  <si>
    <t>17172</t>
  </si>
  <si>
    <t>17182</t>
  </si>
  <si>
    <t>17902</t>
  </si>
  <si>
    <t>19049</t>
  </si>
  <si>
    <t>19051</t>
  </si>
  <si>
    <t>19052</t>
  </si>
  <si>
    <t>19053</t>
  </si>
  <si>
    <t>19054</t>
  </si>
  <si>
    <t>19055</t>
  </si>
  <si>
    <t>19056</t>
  </si>
  <si>
    <t>19057</t>
  </si>
  <si>
    <t>19058</t>
  </si>
  <si>
    <t>19061</t>
  </si>
  <si>
    <t>19062</t>
  </si>
  <si>
    <t>19063</t>
  </si>
  <si>
    <t>19064</t>
  </si>
  <si>
    <t>19065</t>
  </si>
  <si>
    <t>19066</t>
  </si>
  <si>
    <t>19059</t>
  </si>
  <si>
    <t>19072</t>
  </si>
  <si>
    <t>19002</t>
  </si>
  <si>
    <t>19103</t>
  </si>
  <si>
    <t>98121</t>
  </si>
  <si>
    <t>78012</t>
  </si>
  <si>
    <t>78013</t>
  </si>
  <si>
    <t>78017</t>
  </si>
  <si>
    <t>78311</t>
  </si>
  <si>
    <t>78312</t>
  </si>
  <si>
    <t>78313</t>
  </si>
  <si>
    <t>78314</t>
  </si>
  <si>
    <t>78315</t>
  </si>
  <si>
    <t>78316</t>
  </si>
  <si>
    <t>78318</t>
  </si>
  <si>
    <t>78319</t>
  </si>
  <si>
    <t>78320</t>
  </si>
  <si>
    <t>78321</t>
  </si>
  <si>
    <t>78322</t>
  </si>
  <si>
    <t>78323</t>
  </si>
  <si>
    <t>78324</t>
  </si>
  <si>
    <t>78325</t>
  </si>
  <si>
    <t>78326</t>
  </si>
  <si>
    <t>78327</t>
  </si>
  <si>
    <t>78328</t>
  </si>
  <si>
    <t>78329</t>
  </si>
  <si>
    <t>78330</t>
  </si>
  <si>
    <t>78331</t>
  </si>
  <si>
    <t>78021</t>
  </si>
  <si>
    <t>78022</t>
  </si>
  <si>
    <t>78023</t>
  </si>
  <si>
    <t>78024</t>
  </si>
  <si>
    <t>78031</t>
  </si>
  <si>
    <t>78034</t>
  </si>
  <si>
    <t>78041</t>
  </si>
  <si>
    <t>78042</t>
  </si>
  <si>
    <t>78043</t>
  </si>
  <si>
    <t>78051</t>
  </si>
  <si>
    <t>78052</t>
  </si>
  <si>
    <t>78053</t>
  </si>
  <si>
    <t>78054</t>
  </si>
  <si>
    <t>78055</t>
  </si>
  <si>
    <t>78056</t>
  </si>
  <si>
    <t>78201</t>
  </si>
  <si>
    <t>78202</t>
  </si>
  <si>
    <t>78203</t>
  </si>
  <si>
    <t>78204</t>
  </si>
  <si>
    <t>78205</t>
  </si>
  <si>
    <t>78206</t>
  </si>
  <si>
    <t>78211</t>
  </si>
  <si>
    <t>78214</t>
  </si>
  <si>
    <t>78215</t>
  </si>
  <si>
    <t>78032</t>
  </si>
  <si>
    <t>78033</t>
  </si>
  <si>
    <t>78035</t>
  </si>
  <si>
    <t>78036</t>
  </si>
  <si>
    <t>78037</t>
  </si>
  <si>
    <t>78038</t>
  </si>
  <si>
    <t>78044</t>
  </si>
  <si>
    <t>78045</t>
  </si>
  <si>
    <t>78046</t>
  </si>
  <si>
    <t>78047</t>
  </si>
  <si>
    <t>78048</t>
  </si>
  <si>
    <t>Elevators &amp; Escalators Maintenance</t>
  </si>
  <si>
    <t>78998</t>
  </si>
  <si>
    <t>78999</t>
  </si>
  <si>
    <t>78091</t>
  </si>
  <si>
    <t>78092</t>
  </si>
  <si>
    <t>78093</t>
  </si>
  <si>
    <t>78094</t>
  </si>
  <si>
    <t>78111</t>
  </si>
  <si>
    <t>Public Governmental Parks Maintenance</t>
  </si>
  <si>
    <t>78112</t>
  </si>
  <si>
    <t>81901</t>
  </si>
  <si>
    <t>81902</t>
  </si>
  <si>
    <t>80017</t>
  </si>
  <si>
    <t>80021</t>
  </si>
  <si>
    <t>80023</t>
  </si>
  <si>
    <t>80024</t>
  </si>
  <si>
    <t>80025</t>
  </si>
  <si>
    <t>80029</t>
  </si>
  <si>
    <t>80035</t>
  </si>
  <si>
    <t>80036</t>
  </si>
  <si>
    <t>80043</t>
  </si>
  <si>
    <t>80011</t>
  </si>
  <si>
    <t>80012</t>
  </si>
  <si>
    <t>80014</t>
  </si>
  <si>
    <t>80016</t>
  </si>
  <si>
    <t>81031</t>
  </si>
  <si>
    <t>81032</t>
  </si>
  <si>
    <t>81011</t>
  </si>
  <si>
    <t>81012</t>
  </si>
  <si>
    <t>81013</t>
  </si>
  <si>
    <t>81014</t>
  </si>
  <si>
    <t>81015</t>
  </si>
  <si>
    <t>81017</t>
  </si>
  <si>
    <t>81018</t>
  </si>
  <si>
    <t>81019</t>
  </si>
  <si>
    <t>81023</t>
  </si>
  <si>
    <t>81024</t>
  </si>
  <si>
    <t>81999</t>
  </si>
  <si>
    <t>81021</t>
  </si>
  <si>
    <t>98.02%</t>
  </si>
  <si>
    <t>وزارة المالية والاقتصاد الوطني</t>
  </si>
  <si>
    <t xml:space="preserve">وزارة المالية والاقتصاد الوطني </t>
  </si>
  <si>
    <t xml:space="preserve"> مبالغ مستلمة لصالح الغير </t>
  </si>
  <si>
    <t xml:space="preserve"> تسديد القروض  </t>
  </si>
  <si>
    <t>مركز الإتصال الوطني</t>
  </si>
  <si>
    <t>مساهمة مملكة البحرين في البنك الآسيوي للاستثمار في البنية التحتية</t>
  </si>
  <si>
    <t>اللجنة التنفيذية لانتخابات مجلس النواب</t>
  </si>
  <si>
    <t xml:space="preserve">هيئة التشريع والرأي القانوني </t>
  </si>
  <si>
    <t>هيئة التشريع والرأي القانوني</t>
  </si>
  <si>
    <t>نفقات السلع الاستهلاكية</t>
  </si>
  <si>
    <t>ضرائب جمركية على الحديد والفولاذ</t>
  </si>
  <si>
    <t>رسوم تسجيل محسنات التربة والمبيدات والمنتجات الزراعية</t>
  </si>
  <si>
    <t>خدمة رش المبيدات وتطهير وسائل النقل</t>
  </si>
  <si>
    <t>رسوم تفتيش الشحنات، والفحص والتحاليل الزراعية</t>
  </si>
  <si>
    <t>أعمال تعاقدية - لإدارة وتشغيل خدمات النقل العام</t>
  </si>
  <si>
    <t>أعمال تعاقدية - لإدارة وتشغيل الملاحة الجوية</t>
  </si>
  <si>
    <t>2- الإيرادات والمصروفات مصنفة حسب الوزارات والجهات الحكومية</t>
  </si>
  <si>
    <t>2- الإيرادات والمصروفات مصنفة حسب الوزارات والجهات الحكومية (تتمة)</t>
  </si>
  <si>
    <t>3- الإيرادات مصنفة حسب الأبواب والوزارات والجهات الحكومية</t>
  </si>
  <si>
    <t>3- الإيرادات مصنفة حسب الأبواب والوزارات والجهات الحكومية (تتمة)</t>
  </si>
  <si>
    <t xml:space="preserve">4- الإيرادات مصنفة حسب الأبواب والأقسام والبنود </t>
  </si>
  <si>
    <t>4- الإيرادات مصنفة حسب الأبواب والأقسام والبنود (تتمة)</t>
  </si>
  <si>
    <t>5- ميزانية المصروفات المتكررة والمشاريع</t>
  </si>
  <si>
    <t>6- الميزانية الأصلية والتعديل للمصروفات المتكررة</t>
  </si>
  <si>
    <t>6- الميزانية الأصلية والتعديل للمصروفات المتكررة (تتمة)</t>
  </si>
  <si>
    <t>7- المصروفات المتكررة مصنفة حسب الأبواب والوزارات والجهات الحكومية</t>
  </si>
  <si>
    <t>7- المصروفات المتكررة مصنفة حسب الأبواب والوزارات والجهات الحكومية (تتمة)</t>
  </si>
  <si>
    <t xml:space="preserve">8- المصروفات المتكررة مصنفة حسب الأبواب والأقسام والبنود </t>
  </si>
  <si>
    <t>8- المصروفات المتكررة مصنفة حسب الأبواب والأقسام والبنود (تتمة)</t>
  </si>
  <si>
    <t xml:space="preserve">9- مصروفات الميزانيات التحويلية </t>
  </si>
  <si>
    <t>10- مصروفات المشاريع مصنفة حسب الوزارات والجهات الحكومية</t>
  </si>
  <si>
    <t>الميزانيات التحويلية (إيضاح رقم 9)</t>
  </si>
  <si>
    <t>4،3</t>
  </si>
  <si>
    <t>4،3،2</t>
  </si>
  <si>
    <t>8،7،5</t>
  </si>
  <si>
    <t>8،7،6،5،2</t>
  </si>
  <si>
    <t>10،5،2</t>
  </si>
  <si>
    <t>15،5</t>
  </si>
  <si>
    <t>الإيرادات الانتقائية</t>
  </si>
  <si>
    <t>الإيرادات الانتقائية على مشروبات الطاقة المستوردة من الخارج</t>
  </si>
  <si>
    <t>الإيرادات الانتقائية على المشروبات الغازية المستوردة من الخارج</t>
  </si>
  <si>
    <t>الإيرادات الانتقائية على التبغ ومشتقاته المستوردة من الخارج</t>
  </si>
  <si>
    <t>الإيرادات الانتقائية على مشروبات الطاقة المنتجة محلياً</t>
  </si>
  <si>
    <t>الإيرادات الانتقائية على المشروبات الغازية المنتجة محلياً</t>
  </si>
  <si>
    <t>الإيرادات الانتقائية على التبغ ومشتقاته المنتجة محلياً</t>
  </si>
  <si>
    <t>الفعلي 2019</t>
  </si>
  <si>
    <t xml:space="preserve">الجهاز الوطني للإيرادات </t>
  </si>
  <si>
    <t>إيرادات القيمة المضافة</t>
  </si>
  <si>
    <t xml:space="preserve">هيئة الطاقة المستدامة </t>
  </si>
  <si>
    <t xml:space="preserve">ضرائب جمركية على آلات التسخين </t>
  </si>
  <si>
    <t>رسوم عقود الإيجار</t>
  </si>
  <si>
    <t>التأشير في مشروع البيع على الخريطة</t>
  </si>
  <si>
    <t xml:space="preserve">رسوم تراخيص الترددات والخدمات الراديوية    </t>
  </si>
  <si>
    <t>رسوم تصديق البصمة</t>
  </si>
  <si>
    <t>إيرادات القيمة المضافة على الخدمات الحكومية</t>
  </si>
  <si>
    <t>إيرادات القيمة المضافة المحصلة من إقرارات الخاضعين</t>
  </si>
  <si>
    <t>رسوم إقامة المؤتمرات والمعارض والفعاليات</t>
  </si>
  <si>
    <t>استرجاع مصروفات السفارات والقنصليات</t>
  </si>
  <si>
    <t>2019</t>
  </si>
  <si>
    <t>مكافأة الاقتراحات</t>
  </si>
  <si>
    <t>علاوة مناوبة</t>
  </si>
  <si>
    <t xml:space="preserve">علاوة طبيعة العمل </t>
  </si>
  <si>
    <t>علاوة خطر</t>
  </si>
  <si>
    <t>علاوة تمثيل دبلوماسي</t>
  </si>
  <si>
    <t>علاوة مرافقة زوجية - السلك الدبلوماسي</t>
  </si>
  <si>
    <t>علاوة تمثيل مخفضة - السلك الدبلوماسي</t>
  </si>
  <si>
    <t>بدل نقدي للسكن - السلك الدبلوماسي</t>
  </si>
  <si>
    <t xml:space="preserve">علاوة خطر </t>
  </si>
  <si>
    <t>نفقات تنظيم البرامج التدريبية وورش العمل</t>
  </si>
  <si>
    <t>تراخيص الترددات والخدمات الراديوية</t>
  </si>
  <si>
    <t>تكاليف تركيب واستخدام خطوط متعددة البروتوكولات (MPLS)</t>
  </si>
  <si>
    <t>خدمات الحوسبة السحابية</t>
  </si>
  <si>
    <t>الخدمات الاحترافية للحوسبة السحابية</t>
  </si>
  <si>
    <t>دعم تراخيص تقنية المعلومات - برمجيات النسخ الاحتياطي</t>
  </si>
  <si>
    <t>إيجار سكن لكادر الملحقية الثقافية خارج البحرين</t>
  </si>
  <si>
    <t>إيجار مركبات نقل الطلبة</t>
  </si>
  <si>
    <t xml:space="preserve">إيجار مواقف السيارات </t>
  </si>
  <si>
    <t>تكاليف ترويج خدمة أو منتج</t>
  </si>
  <si>
    <t>الأنشطة والرحلات الطلابية</t>
  </si>
  <si>
    <t>خدمات رش المبيدات الحشرية</t>
  </si>
  <si>
    <t>رسوم التراخيص المهنية</t>
  </si>
  <si>
    <t>الرسوم الدراسية للطلبة المبتعثين</t>
  </si>
  <si>
    <t xml:space="preserve">تذاكر السفر للطلبة المبتعثين </t>
  </si>
  <si>
    <t>التعويضات النقدية للأحكام القضائية</t>
  </si>
  <si>
    <t>لوحات معدنية</t>
  </si>
  <si>
    <t>هدايا عينية للموظفين عند انتهاء الخدمة الوظيفية</t>
  </si>
  <si>
    <t>تكاليف توريد مياه شرب</t>
  </si>
  <si>
    <t>تكاليف تزويد مياه محلاه للري</t>
  </si>
  <si>
    <t>مواد تعليمية</t>
  </si>
  <si>
    <t>مشتريات التراخيص - برمجيات النسخ الاحتياطي</t>
  </si>
  <si>
    <t>مباني ومنشآت</t>
  </si>
  <si>
    <t xml:space="preserve">أعمال تعاقدية - صيانة مباني أخرى - أعمال كهربائية </t>
  </si>
  <si>
    <t>إيجار المعارض (Exhibition)</t>
  </si>
  <si>
    <t xml:space="preserve">أعمال تعاقدية - صيانة مباني إدارية وسكنية - أعمال المسطحات الأرضية والزراعية الخارجية </t>
  </si>
  <si>
    <t>أعمال تعاقدية - صيانة مباني أخرى - أعمال المسطحات الأرضية والزراعية الخارجية</t>
  </si>
  <si>
    <t>أعمال غير تعاقدية - صيانة مباني إدارية وسكنية - أعمال المسطحات الأرضية والزراعية الخارجية</t>
  </si>
  <si>
    <t xml:space="preserve">أعمال غير تعاقدية - صيانة مباني أخرى - أعمال المسطحات الأرضية والزراعية الخارجية </t>
  </si>
  <si>
    <t>صيانة أجهزة لتقنية المعلومات</t>
  </si>
  <si>
    <t xml:space="preserve">صيانة المصاعد والسلالم الكهربائية </t>
  </si>
  <si>
    <t>صيانة الحدائق الحكومية العامة</t>
  </si>
  <si>
    <t>مكافئات لغير الموظفين العاملين في البرنامج الإذاعية والتلفزيونية</t>
  </si>
  <si>
    <t>مكافئات طلبة المعاهد الدينية</t>
  </si>
  <si>
    <t>مكافآت المراكز والحلقات القرآنية</t>
  </si>
  <si>
    <t>مكافئات الأطباء المندرجين تحت برنامج الطبيب المقيم</t>
  </si>
  <si>
    <t>مكافئات الأطباء المندرجين تحت برنامج أطباء الامتياز</t>
  </si>
  <si>
    <t>مركز الملك حمد للتعايش السلمي</t>
  </si>
  <si>
    <t>إيرادات القيمة المضافة على السلع المستوردة</t>
  </si>
  <si>
    <t>وزارة الأشغال وشئون البلديات والتخطيط العمراني (شئون الزراعة والثروة البحرية والحيوانية)</t>
  </si>
  <si>
    <t>مركز محمد بن خليفة آل خليفة التخصصي للقلب (إيضاح رقم 13)</t>
  </si>
  <si>
    <t>مستشفى الملك حمد الجامعي (إيضاحي رقم 13 و14)</t>
  </si>
  <si>
    <t>إيرادات النفط والغاز الطبيعي (إيضاح رقم 11)</t>
  </si>
  <si>
    <t>حقل أبوسعفة (إيضاح رقم 11)</t>
  </si>
  <si>
    <t>رسوم وغرامات النفط والغاز</t>
  </si>
  <si>
    <t>الصندوق الإجتماعي الوطني</t>
  </si>
  <si>
    <t>صندوق الضمان الإجتماعي</t>
  </si>
  <si>
    <t>رعاة الأنشطة الإجتماعية</t>
  </si>
  <si>
    <t>تكاليف شراء أعلاف وأغذية ومستلزمات للحيوانات</t>
  </si>
  <si>
    <t>شراء مباني إدارية خارج مملكة البحرين</t>
  </si>
  <si>
    <t>شراء مباني سكنية خارج مملكة البحرين</t>
  </si>
  <si>
    <t>أعمال تعاقدية - صيانة مباني إدارية وسكنية - صيانة الزراعة الداخلية</t>
  </si>
  <si>
    <t>قروض صناديق التنمية*</t>
  </si>
  <si>
    <t>الميزانيات التحويلية (إيضاحي رقم 9 و10)</t>
  </si>
  <si>
    <t xml:space="preserve">مكاتب نواب رئيس مجلس الوزراء </t>
  </si>
  <si>
    <t xml:space="preserve">  سلع 
إستهلاكية</t>
  </si>
  <si>
    <t xml:space="preserve">  سلع 
رأسمالية</t>
  </si>
  <si>
    <t xml:space="preserve">    نفقات 
    تحويلية</t>
  </si>
  <si>
    <t>إعانات وتسديد
 فوائد القروض</t>
  </si>
  <si>
    <t>دعم تراخيص تقنية المعلومات - تطبيقات البنى التحتية</t>
  </si>
  <si>
    <t>مصروفات تحليل وفحص عينات التسلسل الوراثي</t>
  </si>
  <si>
    <t>صيانة الأجهزة الطبية غير المخزنة</t>
  </si>
  <si>
    <t>خصم إصدار السندات</t>
  </si>
  <si>
    <t xml:space="preserve">الميزانيات التحويلية (إيضاح رقم 2) </t>
  </si>
  <si>
    <t xml:space="preserve">صافي الزيادة في النقد </t>
  </si>
  <si>
    <t xml:space="preserve">مكاتب مستشاري رئيس مجلس الوزراء </t>
  </si>
  <si>
    <t>مكاتب مستشاري  رئيس مجلس الوزراء</t>
  </si>
  <si>
    <t>مكاتب مستشاري رئيس مجلس الوزراء</t>
  </si>
  <si>
    <t>مركز البحرين للأورام (إيضاحي رقم 13 و14)</t>
  </si>
  <si>
    <t>* لم تتضمن أرصدة قروض الصناديق المبالغ المستلمة من دولة الكويت ضمن برنامج التوازن المالي لمملكة البحرين، والتي تم تصنيفها كودائع وليست قروض.</t>
  </si>
  <si>
    <t>جهاز الخدمة المدنية</t>
  </si>
  <si>
    <t>2019 الفعلي</t>
  </si>
  <si>
    <t>علاوة التمريض</t>
  </si>
  <si>
    <t xml:space="preserve">  للسنة المالية المنتهية في 31 ديسمبر 2020</t>
  </si>
  <si>
    <t>الفعلي 2020</t>
  </si>
  <si>
    <t>نفقات تنظيم الامتحانات الوطنية</t>
  </si>
  <si>
    <t>نفقات تنظيم الفعاليات والاحتفالات المتعلقة بالمناسبات الوطنية</t>
  </si>
  <si>
    <t>نفقات تنظيم وإقامة الحملات التوعوية</t>
  </si>
  <si>
    <t>دعم تراخيص تقنية المعلومات - نظام الأداء الوظيفي (أداء)</t>
  </si>
  <si>
    <t>اشتراكات تقنية المعلومات – برمجيات الانتاجية</t>
  </si>
  <si>
    <t>اشتراكات تقنية المعلومات – تطبيقات البنى التحتية</t>
  </si>
  <si>
    <t>اشتراكات تقنية المعلومات – برمجيات قواعد البيانات</t>
  </si>
  <si>
    <t>اشتراكات تقنية المعلومات – برمجيات الحماية</t>
  </si>
  <si>
    <t>اشتراكات تقنية المعلومات – برمجيات إدارة تقنية المعلومات</t>
  </si>
  <si>
    <t>تكاليف التعاقد مع مراكز لخدمة العملاء</t>
  </si>
  <si>
    <t xml:space="preserve">تكاليف توصيل واستخدام الكهرباء عن طريق الخصم النقدي غير المباشر </t>
  </si>
  <si>
    <t>أعمال تعاقدية - أعمال الصرف الصحي لمحطة المدينة الشمالية</t>
  </si>
  <si>
    <t>توريد الأيدي العاملة - أعمال زراعية</t>
  </si>
  <si>
    <t>مكافئات مراكز الخدمة الحكومية</t>
  </si>
  <si>
    <t>مصروفات المحكمين للدراسات العليا</t>
  </si>
  <si>
    <t>تكاليف علاج وأدوية ومواد بيطرية للحيوانات</t>
  </si>
  <si>
    <t>تكاليف إزالة والتخلص من النفايات الطبية</t>
  </si>
  <si>
    <t>الكتب المكتبية</t>
  </si>
  <si>
    <t>أعمال تعاقدية - صيانة مباني أخرى - صيانة الزراعة الداخلية</t>
  </si>
  <si>
    <t xml:space="preserve">صيانة النجيل الطبيعي والصناعي للملاعب الرياضية </t>
  </si>
  <si>
    <t xml:space="preserve">  الفعلي 2019  </t>
  </si>
  <si>
    <t xml:space="preserve">  الفعلي 2019</t>
  </si>
  <si>
    <t>هيئة الطاقة المستندامة</t>
  </si>
  <si>
    <t>توريد الأيدي العاملة - خدمات تقنية المعلومات القائمة على العقود</t>
  </si>
  <si>
    <t xml:space="preserve">تكاليف توصيل واستخدام الكهرباء عن طريق الخصم النقدي المباشر </t>
  </si>
  <si>
    <t>توريد الأيدي العاملة - تنظيف المباني</t>
  </si>
  <si>
    <t>توريد الأيدي العاملة - تنظيف الطرق وصناديق المخلفات</t>
  </si>
  <si>
    <t>توريد الأيدي العاملة - أمن وحراسة</t>
  </si>
  <si>
    <t>غذاء لغير الموظفين (غير مخزنة)</t>
  </si>
  <si>
    <t xml:space="preserve">توريد الأيدي العاملة - أعمال تعاقدية - صيانة مباني </t>
  </si>
  <si>
    <t>نفقات طوارئ</t>
  </si>
  <si>
    <t>رسوم إصدار التراخيص</t>
  </si>
  <si>
    <t>إيرادات القيمة المضافة المصادرة</t>
  </si>
  <si>
    <t>رسوم تسجيل الطلبة البحرينيين في الجامعات الحكومية</t>
  </si>
  <si>
    <t>خدمات الإسعاف</t>
  </si>
  <si>
    <t>رسوم إصدار التقارير</t>
  </si>
  <si>
    <t>مبيعات الأدوية</t>
  </si>
  <si>
    <t>2020</t>
  </si>
  <si>
    <t>الرصيد في 2020/01/01</t>
  </si>
  <si>
    <t>الرصيد في 2020/12/31</t>
  </si>
  <si>
    <t>الإيضاحات الواردة على الصفحات من (5) إلى (36) هي جزء مكمل للحساب الختامي الموحد للدولة.</t>
  </si>
  <si>
    <t>مكتب رئيس مجلس الوزراء</t>
  </si>
  <si>
    <t>حساب الاعتمادات المدورة</t>
  </si>
  <si>
    <t>حسابات تحت اشراف وزارة المالية والاقتصاد الوطني</t>
  </si>
  <si>
    <t>البنك الدولي للأنشاء والتعمير</t>
  </si>
  <si>
    <t>جهاز المخابرات الوطني</t>
  </si>
  <si>
    <t>مؤسسة التنظيم العقاري</t>
  </si>
  <si>
    <t>حساب نفقات علاج إصابات الحوادث والحالات الطارئة للمواطنين بالخارج</t>
  </si>
  <si>
    <t>اجمالي - المصروفات المتكررة</t>
  </si>
  <si>
    <t>تحويلات حساب احتياطي الأجيال القادمة</t>
  </si>
  <si>
    <t xml:space="preserve">مكتب رئيس مجلس الوزراء </t>
  </si>
  <si>
    <t>مكتب وزير شئون مجلس الوزاراء</t>
  </si>
  <si>
    <t xml:space="preserve">جهاز المخابرات الوطني </t>
  </si>
  <si>
    <t>دعم برنامج الإسكان (تخفيض الأقساط الإسكانية)</t>
  </si>
  <si>
    <t xml:space="preserve">النفقات التحويلية </t>
  </si>
  <si>
    <t xml:space="preserve">نفقات الطوارئ </t>
  </si>
  <si>
    <t>نفقات الطوارئ - تشغيلي</t>
  </si>
  <si>
    <t>إلتزامات متنوعة، ومبالغ محجوزة أو مدورة أو طارئة</t>
  </si>
  <si>
    <t>مجموع الإيرادات</t>
  </si>
  <si>
    <t>ضرائب جمركية على الأجهزة الكهربائية والمعدات</t>
  </si>
  <si>
    <t>رسوم ترخيص استخراج الرمال البحرية</t>
  </si>
  <si>
    <t>الإيرادات الانتقائية على الشيشة الإلكترونية المستوردة من الخارج</t>
  </si>
  <si>
    <t>هي مبالغ الفواتير المستحقة غير المدفوعة على الوزارات والجهات الحكومية حتى نهاية السنة المالية.</t>
  </si>
  <si>
    <t>هي قيمة أوامر شراء السلع والخدمات المستلمة من قبل الجهات الحكومية خلال السنة المالية، ولم تسلم فواتيرها من قبل الموردين حتى نهاية السنة المالية.</t>
  </si>
  <si>
    <t>الارتباطات المالية:</t>
  </si>
  <si>
    <t>يقصد بها المبالغ المحجوزة من الميزانية لشراء سلع وخدمات صدر لأجلها أوامر شراء ولكن لم تُسلم من قبل المورد حتى نهاية السنة المالية.</t>
  </si>
  <si>
    <t>الاعتمادات الإضافية والمناقلات</t>
  </si>
  <si>
    <t xml:space="preserve">حصة الحكومة في نظام التأمين ضد التعطل </t>
  </si>
  <si>
    <t>اشتراكات إصابات العمل للموظفين غير البحرينيين</t>
  </si>
  <si>
    <t>اشتراكات تقنية المعلومات – برمجيات الأعمال</t>
  </si>
  <si>
    <t>تكاليف الكهرباء والماء للمرافق العامة المشتركة في العمارات الإسكانية</t>
  </si>
  <si>
    <t xml:space="preserve">إدارة وتشغيل خدمات النقل العام - أعمال تعاقدية </t>
  </si>
  <si>
    <t>إدارة وتشغيل الملاحة الجوية - أعمال تعاقدية</t>
  </si>
  <si>
    <t>توريد الأيدي العاملة - خدمات استشارية وقانونية</t>
  </si>
  <si>
    <t xml:space="preserve">أعمال تعاقدية - صيانة مباني - تزويد أيدي عاملة  </t>
  </si>
  <si>
    <t>توريد الأيدي العاملة - الخدمات المساندة الإدارية</t>
  </si>
  <si>
    <t>تعديل الميزانية</t>
  </si>
  <si>
    <t>المصروفات الطارئة المدرجة بموجب المرسوم بقانون رقم (22) لسنة 2020 (إيضاح رقم 5 و16)</t>
  </si>
  <si>
    <t>الاعتماد الإضافي للمصروفات الطارئة</t>
  </si>
  <si>
    <t>بيان الاعتمادات المدورة إلى السنة المالية اللاحقة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</si>
</sst>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&quot; &quot;* #,##0_);_(&quot; &quot;* \(#,##0\);_(&quot; &quot;* &quot;-&quot;_);_(@_)"/>
    <numFmt numFmtId="166" formatCode="_-* #,##0_-;_-* #,##0\-;_-* &quot;-&quot;_-;_-@_-"/>
    <numFmt numFmtId="167" formatCode="_-&quot;د.ب.&quot;\ * #,##0.00_-;_-&quot;د.ب.&quot;\ * #,##0.00\-;_-&quot;د.ب.&quot;\ * &quot;-&quot;??_-;_-@_-"/>
    <numFmt numFmtId="168" formatCode="_(&quot;د.ب.&quot;\ * #,##0.00_);_(&quot;د.ب.&quot;\ * \(#,##0.00\);_(&quot;د.ب.&quot;\ * &quot;-&quot;??_);_(@_)"/>
    <numFmt numFmtId="169" formatCode="00"/>
    <numFmt numFmtId="170" formatCode="_-* #,##0.000_-;_-* #,##0.000\-;_-* &quot;-&quot;???_-;_-@_-"/>
    <numFmt numFmtId="171" formatCode="_(* #,##0_);_(* \(#,##0\);_(* &quot;-&quot;??_);_(@_)"/>
    <numFmt numFmtId="172" formatCode="_-* #,##0_-;_-* #,##0\-;_-* &quot;-&quot;???_-;_-@_-"/>
    <numFmt numFmtId="173" formatCode="_(&quot; &quot;* #,##0.0_);_(&quot; &quot;* \(#,##0.0\);_(&quot; &quot;* &quot;-&quot;??_);_(@_)"/>
    <numFmt numFmtId="174" formatCode="0.0"/>
    <numFmt numFmtId="175" formatCode="_(* #,##0.0_);_(* \(#,##0.0\);_(* &quot;-&quot;?_);_(@_)"/>
    <numFmt numFmtId="176" formatCode="_-* #,##0.00_-;_-* #,##0.00\-;_-* &quot;-&quot;??_-;_-@_-"/>
    <numFmt numFmtId="177" formatCode="_-* #,##0.00\ _k_r_-;\-* #,##0.00\ _k_r_-;_-* &quot;-&quot;??\ _k_r_-;_-@_-"/>
    <numFmt numFmtId="178" formatCode="&quot; &quot;#,##0.00;\(&quot; &quot;#,##0.00\)"/>
    <numFmt numFmtId="179" formatCode="\ #,##0.000;\(\ #,##0.000\)"/>
    <numFmt numFmtId="180" formatCode="&quot; &quot;#,##0.000;\(&quot; &quot;#,##0.000\)"/>
    <numFmt numFmtId="181" formatCode="_(* #,##0.000_);_(* \(#,##0.000\);_(* &quot;-&quot;???_);_(@_)"/>
    <numFmt numFmtId="182" formatCode="_(* #,##0.0000_);_(* \(#,##0.0000\);_(* &quot;-&quot;????_);_(@_)"/>
    <numFmt numFmtId="183" formatCode="0_);\(0\)"/>
    <numFmt numFmtId="184" formatCode="_(* #,##0_);_(* \(#,##0\);_(* &quot;-&quot;???_);_(@_)"/>
    <numFmt numFmtId="185" formatCode="#,##0_ ;\-#,##0\ "/>
  </numFmts>
  <fonts count="112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abic Transparent"/>
      <charset val="178"/>
    </font>
    <font>
      <sz val="14"/>
      <name val="Arabic Transparent"/>
      <charset val="178"/>
    </font>
    <font>
      <b/>
      <sz val="14"/>
      <name val="Arabic Transparent"/>
      <charset val="178"/>
    </font>
    <font>
      <b/>
      <sz val="10"/>
      <name val="Arabic Transparent"/>
      <charset val="178"/>
    </font>
    <font>
      <b/>
      <sz val="12"/>
      <color indexed="18"/>
      <name val="Arabic Transparent"/>
      <charset val="178"/>
    </font>
    <font>
      <b/>
      <sz val="11"/>
      <name val="Arabic Transparent"/>
      <charset val="178"/>
    </font>
    <font>
      <sz val="10"/>
      <name val="Arial"/>
      <family val="2"/>
    </font>
    <font>
      <sz val="10"/>
      <name val="MS Sans Serif"/>
      <family val="2"/>
      <charset val="17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u val="singleAccounting"/>
      <sz val="10"/>
      <name val="Cambria"/>
      <family val="1"/>
      <scheme val="major"/>
    </font>
    <font>
      <b/>
      <u val="doubleAccounting"/>
      <sz val="10"/>
      <name val="Cambria"/>
      <family val="1"/>
      <scheme val="major"/>
    </font>
    <font>
      <u val="doubleAccounting"/>
      <sz val="10"/>
      <name val="Cambria"/>
      <family val="1"/>
      <scheme val="maj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u val="singleAccounting"/>
      <sz val="12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u val="doubleAccounting"/>
      <sz val="11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9"/>
      <color rgb="FF000000"/>
      <name val="Times New Roman"/>
      <family val="1"/>
    </font>
    <font>
      <b/>
      <sz val="11"/>
      <color rgb="FF000000"/>
      <name val="Calibri"/>
      <family val="2"/>
    </font>
    <font>
      <sz val="8"/>
      <color rgb="FF00000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b/>
      <u val="doubleAccounting"/>
      <sz val="12"/>
      <name val="Times New Roman"/>
      <family val="1"/>
    </font>
    <font>
      <sz val="16"/>
      <name val="Times New Roman"/>
      <family val="1"/>
    </font>
    <font>
      <sz val="11"/>
      <color rgb="FF000000"/>
      <name val="Calibri"/>
      <family val="2"/>
      <charset val="204"/>
    </font>
    <font>
      <b/>
      <sz val="12"/>
      <color indexed="18"/>
      <name val="Times New Roman"/>
      <family val="1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78"/>
      <scheme val="minor"/>
    </font>
    <font>
      <b/>
      <sz val="13"/>
      <name val="Times New Roman"/>
      <family val="1"/>
    </font>
    <font>
      <b/>
      <sz val="10"/>
      <color rgb="FFFF0000"/>
      <name val="Times New Roman"/>
      <family val="1"/>
    </font>
    <font>
      <sz val="9"/>
      <name val="Times New Roman"/>
      <family val="1"/>
    </font>
    <font>
      <b/>
      <sz val="8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u val="doubleAccounting"/>
      <sz val="14"/>
      <name val="Times New Roman"/>
      <family val="1"/>
    </font>
    <font>
      <sz val="13"/>
      <name val="Times New Roman"/>
      <family val="1"/>
    </font>
    <font>
      <sz val="8"/>
      <color indexed="8"/>
      <name val="Times New Roman"/>
      <family val="1"/>
    </font>
    <font>
      <sz val="9"/>
      <color indexed="8"/>
      <name val="Times New Roman"/>
      <family val="1"/>
    </font>
    <font>
      <b/>
      <u/>
      <sz val="12"/>
      <name val="Times New Roman"/>
      <family val="1"/>
    </font>
    <font>
      <sz val="12"/>
      <color indexed="18"/>
      <name val="Times New Roman"/>
      <family val="1"/>
    </font>
    <font>
      <i/>
      <sz val="9"/>
      <color indexed="8"/>
      <name val="Times New Roman"/>
      <family val="1"/>
    </font>
    <font>
      <sz val="10"/>
      <color indexed="8"/>
      <name val="Arial"/>
      <family val="2"/>
    </font>
    <font>
      <sz val="8"/>
      <color indexed="8"/>
      <name val="Times New Roman"/>
      <family val="1"/>
    </font>
    <font>
      <sz val="8"/>
      <name val="Times New Roman"/>
      <family val="1"/>
    </font>
    <font>
      <b/>
      <sz val="15"/>
      <name val="Times New Roman"/>
      <family val="1"/>
    </font>
    <font>
      <sz val="11"/>
      <name val="Arabic Transparent"/>
      <charset val="178"/>
    </font>
    <font>
      <u/>
      <sz val="12"/>
      <name val="Times New Roman"/>
      <family val="1"/>
    </font>
    <font>
      <u val="singleAccounting"/>
      <sz val="10"/>
      <name val="Times New Roman"/>
      <family val="1"/>
    </font>
    <font>
      <b/>
      <u val="doubleAccounting"/>
      <sz val="10"/>
      <name val="Times New Roman"/>
      <family val="1"/>
    </font>
    <font>
      <u val="doubleAccounting"/>
      <sz val="10"/>
      <name val="Times New Roman"/>
      <family val="1"/>
    </font>
    <font>
      <b/>
      <sz val="12"/>
      <name val="Times"/>
      <family val="1"/>
    </font>
    <font>
      <sz val="11"/>
      <color rgb="FFFF0000"/>
      <name val="Times New Roman"/>
      <family val="1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2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 style="thick">
        <color indexed="2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7F"/>
      </top>
      <bottom style="thin">
        <color rgb="FF00007F"/>
      </bottom>
      <diagonal/>
    </border>
    <border>
      <left/>
      <right/>
      <top style="thin">
        <color rgb="FF00007F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7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666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5" fillId="16" borderId="1" applyNumberFormat="0" applyAlignment="0">
      <alignment horizontal="center" vertical="center"/>
    </xf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" applyNumberFormat="0" applyAlignment="0" applyProtection="0"/>
    <xf numFmtId="0" fontId="30" fillId="0" borderId="7" applyNumberFormat="0" applyFill="0" applyAlignment="0" applyProtection="0"/>
    <xf numFmtId="0" fontId="11" fillId="0" borderId="0" applyNumberFormat="0">
      <alignment horizontal="right"/>
    </xf>
    <xf numFmtId="0" fontId="31" fillId="23" borderId="0" applyNumberFormat="0" applyBorder="0" applyAlignment="0" applyProtection="0"/>
    <xf numFmtId="0" fontId="17" fillId="0" borderId="0"/>
    <xf numFmtId="0" fontId="17" fillId="0" borderId="0"/>
    <xf numFmtId="0" fontId="18" fillId="0" borderId="0"/>
    <xf numFmtId="0" fontId="32" fillId="24" borderId="8" applyNumberFormat="0" applyFont="0" applyAlignment="0" applyProtection="0"/>
    <xf numFmtId="0" fontId="33" fillId="21" borderId="9" applyNumberForma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0" borderId="0" applyNumberForma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0" fontId="44" fillId="0" borderId="0" applyNumberFormat="0" applyFill="0" applyBorder="0" applyAlignment="0" applyProtection="0"/>
    <xf numFmtId="0" fontId="45" fillId="0" borderId="16" applyNumberFormat="0" applyFill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0" borderId="0" applyNumberFormat="0" applyBorder="0" applyAlignment="0" applyProtection="0"/>
    <xf numFmtId="0" fontId="51" fillId="31" borderId="19" applyNumberFormat="0" applyAlignment="0" applyProtection="0"/>
    <xf numFmtId="0" fontId="52" fillId="32" borderId="20" applyNumberFormat="0" applyAlignment="0" applyProtection="0"/>
    <xf numFmtId="0" fontId="53" fillId="32" borderId="19" applyNumberFormat="0" applyAlignment="0" applyProtection="0"/>
    <xf numFmtId="0" fontId="54" fillId="0" borderId="21" applyNumberFormat="0" applyFill="0" applyAlignment="0" applyProtection="0"/>
    <xf numFmtId="0" fontId="55" fillId="33" borderId="22" applyNumberFormat="0" applyAlignment="0" applyProtection="0"/>
    <xf numFmtId="0" fontId="56" fillId="0" borderId="0" applyNumberFormat="0" applyFill="0" applyBorder="0" applyAlignment="0" applyProtection="0"/>
    <xf numFmtId="0" fontId="9" fillId="34" borderId="23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24" applyNumberFormat="0" applyFill="0" applyAlignment="0" applyProtection="0"/>
    <xf numFmtId="0" fontId="5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59" fillId="46" borderId="0" applyNumberFormat="0" applyBorder="0" applyAlignment="0" applyProtection="0"/>
    <xf numFmtId="0" fontId="59" fillId="47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59" fillId="50" borderId="0" applyNumberFormat="0" applyBorder="0" applyAlignment="0" applyProtection="0"/>
    <xf numFmtId="0" fontId="59" fillId="51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59" fillId="54" borderId="0" applyNumberFormat="0" applyBorder="0" applyAlignment="0" applyProtection="0"/>
    <xf numFmtId="0" fontId="59" fillId="55" borderId="0" applyNumberFormat="0" applyBorder="0" applyAlignment="0" applyProtection="0"/>
    <xf numFmtId="0" fontId="9" fillId="56" borderId="0" applyNumberFormat="0" applyBorder="0" applyAlignment="0" applyProtection="0"/>
    <xf numFmtId="0" fontId="9" fillId="57" borderId="0" applyNumberFormat="0" applyBorder="0" applyAlignment="0" applyProtection="0"/>
    <xf numFmtId="0" fontId="59" fillId="58" borderId="0" applyNumberFormat="0" applyBorder="0" applyAlignment="0" applyProtection="0"/>
    <xf numFmtId="0" fontId="8" fillId="0" borderId="0"/>
    <xf numFmtId="0" fontId="83" fillId="0" borderId="0"/>
    <xf numFmtId="0" fontId="83" fillId="0" borderId="0"/>
    <xf numFmtId="0" fontId="10" fillId="0" borderId="0"/>
    <xf numFmtId="43" fontId="10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9" fillId="3" borderId="0" applyNumberFormat="0" applyBorder="0" applyAlignment="0" applyProtection="0"/>
    <xf numFmtId="0" fontId="10" fillId="0" borderId="0"/>
    <xf numFmtId="43" fontId="10" fillId="0" borderId="0" applyFont="0" applyFill="0" applyBorder="0" applyProtection="0"/>
    <xf numFmtId="41" fontId="10" fillId="0" borderId="0" applyFont="0" applyFill="0" applyBorder="0" applyAlignment="0" applyProtection="0"/>
    <xf numFmtId="43" fontId="10" fillId="0" borderId="0" applyFont="0" applyFill="0" applyBorder="0" applyProtection="0"/>
    <xf numFmtId="0" fontId="19" fillId="2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" applyNumberFormat="0" applyAlignment="0" applyProtection="0"/>
    <xf numFmtId="0" fontId="23" fillId="22" borderId="3" applyNumberFormat="0" applyAlignment="0" applyProtection="0"/>
    <xf numFmtId="38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176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8" fillId="0" borderId="0"/>
    <xf numFmtId="0" fontId="10" fillId="0" borderId="0"/>
    <xf numFmtId="0" fontId="10" fillId="0" borderId="0"/>
    <xf numFmtId="0" fontId="10" fillId="0" borderId="0"/>
    <xf numFmtId="0" fontId="85" fillId="0" borderId="0"/>
    <xf numFmtId="0" fontId="8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" fillId="0" borderId="0"/>
    <xf numFmtId="0" fontId="86" fillId="0" borderId="0"/>
    <xf numFmtId="0" fontId="10" fillId="24" borderId="8" applyNumberFormat="0" applyFont="0" applyAlignment="0" applyProtection="0"/>
    <xf numFmtId="0" fontId="8" fillId="34" borderId="23" applyNumberFormat="0" applyFont="0" applyAlignment="0" applyProtection="0"/>
    <xf numFmtId="0" fontId="33" fillId="21" borderId="9" applyNumberFormat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6" fillId="0" borderId="0" applyNumberFormat="0" applyFill="0" applyBorder="0" applyAlignment="0" applyProtection="0"/>
    <xf numFmtId="43" fontId="10" fillId="0" borderId="0" applyFont="0" applyFill="0" applyBorder="0" applyProtection="0"/>
    <xf numFmtId="43" fontId="10" fillId="0" borderId="0" applyFont="0" applyFill="0" applyBorder="0" applyProtection="0"/>
    <xf numFmtId="43" fontId="10" fillId="0" borderId="0" applyFont="0" applyFill="0" applyBorder="0" applyProtection="0"/>
    <xf numFmtId="43" fontId="10" fillId="0" borderId="0" applyFont="0" applyFill="0" applyBorder="0" applyProtection="0"/>
    <xf numFmtId="0" fontId="8" fillId="0" borderId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8" fillId="0" borderId="0"/>
    <xf numFmtId="0" fontId="8" fillId="34" borderId="23" applyNumberFormat="0" applyFon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87" fillId="0" borderId="0"/>
    <xf numFmtId="177" fontId="87" fillId="0" borderId="0" applyFont="0" applyFill="0" applyBorder="0" applyAlignment="0" applyProtection="0"/>
    <xf numFmtId="0" fontId="88" fillId="0" borderId="0"/>
    <xf numFmtId="9" fontId="87" fillId="0" borderId="0" applyFont="0" applyFill="0" applyBorder="0" applyAlignment="0" applyProtection="0"/>
    <xf numFmtId="177" fontId="8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43" fontId="10" fillId="0" borderId="0" applyNumberFormat="0" applyFont="0" applyFill="0" applyBorder="0" applyAlignment="0" applyProtection="0"/>
    <xf numFmtId="43" fontId="10" fillId="0" borderId="0" applyNumberFormat="0" applyFont="0" applyFill="0" applyBorder="0" applyAlignment="0" applyProtection="0"/>
    <xf numFmtId="43" fontId="10" fillId="0" borderId="0" applyFont="0" applyFill="0" applyBorder="0" applyProtection="0"/>
    <xf numFmtId="0" fontId="8" fillId="0" borderId="0"/>
    <xf numFmtId="0" fontId="8" fillId="0" borderId="0"/>
    <xf numFmtId="0" fontId="10" fillId="0" borderId="0"/>
    <xf numFmtId="43" fontId="10" fillId="0" borderId="0" applyFont="0" applyFill="0" applyBorder="0" applyProtection="0"/>
    <xf numFmtId="0" fontId="10" fillId="0" borderId="0"/>
    <xf numFmtId="176" fontId="10" fillId="0" borderId="0" applyFont="0" applyFill="0" applyBorder="0" applyAlignment="0" applyProtection="0"/>
    <xf numFmtId="0" fontId="8" fillId="34" borderId="23" applyNumberFormat="0" applyFont="0" applyAlignment="0" applyProtection="0"/>
    <xf numFmtId="9" fontId="18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3" fillId="21" borderId="31" applyNumberFormat="0" applyAlignment="0" applyProtection="0"/>
    <xf numFmtId="0" fontId="29" fillId="7" borderId="29" applyNumberFormat="0" applyAlignment="0" applyProtection="0"/>
    <xf numFmtId="0" fontId="35" fillId="0" borderId="32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4" borderId="23" applyNumberFormat="0" applyFon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5" fillId="0" borderId="32" applyNumberFormat="0" applyFill="0" applyAlignment="0" applyProtection="0"/>
    <xf numFmtId="0" fontId="33" fillId="21" borderId="31" applyNumberFormat="0" applyAlignment="0" applyProtection="0"/>
    <xf numFmtId="0" fontId="22" fillId="21" borderId="29" applyNumberFormat="0" applyAlignment="0" applyProtection="0"/>
    <xf numFmtId="0" fontId="29" fillId="7" borderId="29" applyNumberForma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10" fillId="24" borderId="30" applyNumberFormat="0" applyFont="0" applyAlignment="0" applyProtection="0"/>
    <xf numFmtId="0" fontId="22" fillId="21" borderId="29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3" fillId="21" borderId="31" applyNumberFormat="0" applyAlignment="0" applyProtection="0"/>
    <xf numFmtId="0" fontId="22" fillId="21" borderId="29" applyNumberFormat="0" applyAlignment="0" applyProtection="0"/>
    <xf numFmtId="0" fontId="29" fillId="7" borderId="29" applyNumberForma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3" fillId="21" borderId="9" applyNumberFormat="0" applyAlignment="0" applyProtection="0"/>
    <xf numFmtId="0" fontId="22" fillId="21" borderId="2" applyNumberFormat="0" applyAlignment="0" applyProtection="0"/>
    <xf numFmtId="0" fontId="29" fillId="7" borderId="2" applyNumberFormat="0" applyAlignment="0" applyProtection="0"/>
    <xf numFmtId="0" fontId="10" fillId="24" borderId="8" applyNumberFormat="0" applyFont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33" fillId="21" borderId="9" applyNumberFormat="0" applyAlignment="0" applyProtection="0"/>
    <xf numFmtId="0" fontId="22" fillId="21" borderId="2" applyNumberFormat="0" applyAlignment="0" applyProtection="0"/>
    <xf numFmtId="0" fontId="29" fillId="7" borderId="2" applyNumberFormat="0" applyAlignment="0" applyProtection="0"/>
    <xf numFmtId="0" fontId="10" fillId="24" borderId="8" applyNumberFormat="0" applyFont="0" applyAlignment="0" applyProtection="0"/>
    <xf numFmtId="0" fontId="10" fillId="24" borderId="8" applyNumberFormat="0" applyFont="0" applyAlignment="0" applyProtection="0"/>
    <xf numFmtId="0" fontId="29" fillId="7" borderId="2" applyNumberFormat="0" applyAlignment="0" applyProtection="0"/>
    <xf numFmtId="0" fontId="22" fillId="21" borderId="2" applyNumberFormat="0" applyAlignment="0" applyProtection="0"/>
    <xf numFmtId="0" fontId="33" fillId="21" borderId="9" applyNumberFormat="0" applyAlignment="0" applyProtection="0"/>
    <xf numFmtId="0" fontId="35" fillId="0" borderId="10" applyNumberFormat="0" applyFill="0" applyAlignment="0" applyProtection="0"/>
    <xf numFmtId="0" fontId="1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9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9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0" fillId="0" borderId="0"/>
    <xf numFmtId="0" fontId="10" fillId="24" borderId="30" applyNumberFormat="0" applyFont="0" applyAlignment="0" applyProtection="0"/>
    <xf numFmtId="0" fontId="33" fillId="21" borderId="31" applyNumberFormat="0" applyAlignment="0" applyProtection="0"/>
    <xf numFmtId="0" fontId="34" fillId="0" borderId="0" applyNumberFormat="0" applyFill="0" applyBorder="0" applyAlignment="0" applyProtection="0"/>
    <xf numFmtId="0" fontId="35" fillId="0" borderId="32" applyNumberFormat="0" applyFill="0" applyAlignment="0" applyProtection="0"/>
    <xf numFmtId="0" fontId="36" fillId="0" borderId="0" applyNumberFormat="0" applyFill="0" applyBorder="0" applyAlignment="0" applyProtection="0"/>
    <xf numFmtId="0" fontId="7" fillId="0" borderId="0"/>
    <xf numFmtId="0" fontId="7" fillId="34" borderId="23" applyNumberFormat="0" applyFont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56" borderId="0" applyNumberFormat="0" applyBorder="0" applyAlignment="0" applyProtection="0"/>
    <xf numFmtId="0" fontId="7" fillId="57" borderId="0" applyNumberFormat="0" applyBorder="0" applyAlignment="0" applyProtection="0"/>
    <xf numFmtId="0" fontId="7" fillId="0" borderId="0"/>
    <xf numFmtId="0" fontId="22" fillId="21" borderId="29" applyNumberFormat="0" applyAlignment="0" applyProtection="0"/>
    <xf numFmtId="0" fontId="29" fillId="7" borderId="29" applyNumberFormat="0" applyAlignment="0" applyProtection="0"/>
    <xf numFmtId="0" fontId="7" fillId="0" borderId="0"/>
    <xf numFmtId="0" fontId="7" fillId="0" borderId="0"/>
    <xf numFmtId="0" fontId="10" fillId="24" borderId="30" applyNumberFormat="0" applyFont="0" applyAlignment="0" applyProtection="0"/>
    <xf numFmtId="0" fontId="7" fillId="34" borderId="23" applyNumberFormat="0" applyFon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7" fillId="0" borderId="0"/>
    <xf numFmtId="0" fontId="7" fillId="0" borderId="0"/>
    <xf numFmtId="0" fontId="7" fillId="34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34" borderId="23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4" borderId="23" applyNumberFormat="0" applyFont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3" fillId="21" borderId="31" applyNumberFormat="0" applyAlignment="0" applyProtection="0"/>
    <xf numFmtId="0" fontId="22" fillId="21" borderId="29" applyNumberFormat="0" applyAlignment="0" applyProtection="0"/>
    <xf numFmtId="0" fontId="29" fillId="7" borderId="29" applyNumberForma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3" fillId="21" borderId="31" applyNumberFormat="0" applyAlignment="0" applyProtection="0"/>
    <xf numFmtId="0" fontId="22" fillId="21" borderId="29" applyNumberFormat="0" applyAlignment="0" applyProtection="0"/>
    <xf numFmtId="0" fontId="29" fillId="7" borderId="29" applyNumberForma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29" fillId="7" borderId="29" applyNumberFormat="0" applyAlignment="0" applyProtection="0"/>
    <xf numFmtId="0" fontId="22" fillId="21" borderId="29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1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9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9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0" fillId="24" borderId="30" applyNumberFormat="0" applyFont="0" applyAlignment="0" applyProtection="0"/>
    <xf numFmtId="0" fontId="33" fillId="21" borderId="31" applyNumberFormat="0" applyAlignment="0" applyProtection="0"/>
    <xf numFmtId="0" fontId="34" fillId="0" borderId="0" applyNumberFormat="0" applyFill="0" applyBorder="0" applyAlignment="0" applyProtection="0"/>
    <xf numFmtId="0" fontId="35" fillId="0" borderId="32" applyNumberFormat="0" applyFill="0" applyAlignment="0" applyProtection="0"/>
    <xf numFmtId="0" fontId="36" fillId="0" borderId="0" applyNumberFormat="0" applyFill="0" applyBorder="0" applyAlignment="0" applyProtection="0"/>
    <xf numFmtId="0" fontId="6" fillId="0" borderId="0"/>
    <xf numFmtId="0" fontId="6" fillId="34" borderId="23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43" fontId="10" fillId="0" borderId="0" applyFont="0" applyFill="0" applyBorder="0" applyAlignment="0" applyProtection="0"/>
    <xf numFmtId="0" fontId="6" fillId="0" borderId="0"/>
    <xf numFmtId="0" fontId="6" fillId="34" borderId="23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4" borderId="23" applyNumberFormat="0" applyFon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2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5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3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5" fillId="57" borderId="0" applyNumberFormat="0" applyBorder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2" fillId="21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29" fillId="7" borderId="29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5" fillId="34" borderId="23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10" fillId="24" borderId="30" applyNumberFormat="0" applyFon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3" fillId="21" borderId="31" applyNumberFormat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43" fontId="10" fillId="0" borderId="0" applyFont="0" applyFill="0" applyBorder="0" applyAlignment="0" applyProtection="0"/>
    <xf numFmtId="0" fontId="19" fillId="0" borderId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56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5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4" fillId="34" borderId="23" applyNumberFormat="0" applyFont="0" applyAlignment="0" applyProtection="0"/>
    <xf numFmtId="0" fontId="3" fillId="0" borderId="0"/>
    <xf numFmtId="0" fontId="19" fillId="0" borderId="0"/>
    <xf numFmtId="0" fontId="1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1" fillId="3" borderId="0" applyNumberFormat="0" applyBorder="0" applyAlignment="0" applyProtection="0"/>
    <xf numFmtId="0" fontId="22" fillId="21" borderId="29" applyNumberFormat="0" applyAlignment="0" applyProtection="0"/>
    <xf numFmtId="0" fontId="23" fillId="22" borderId="3" applyNumberFormat="0" applyAlignment="0" applyProtection="0"/>
    <xf numFmtId="43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7" borderId="29" applyNumberFormat="0" applyAlignment="0" applyProtection="0"/>
    <xf numFmtId="0" fontId="30" fillId="0" borderId="7" applyNumberFormat="0" applyFill="0" applyAlignment="0" applyProtection="0"/>
    <xf numFmtId="0" fontId="31" fillId="23" borderId="0" applyNumberFormat="0" applyBorder="0" applyAlignment="0" applyProtection="0"/>
    <xf numFmtId="0" fontId="10" fillId="0" borderId="0"/>
    <xf numFmtId="0" fontId="10" fillId="24" borderId="30" applyNumberFormat="0" applyFont="0" applyAlignment="0" applyProtection="0"/>
    <xf numFmtId="0" fontId="33" fillId="21" borderId="31" applyNumberFormat="0" applyAlignment="0" applyProtection="0"/>
    <xf numFmtId="0" fontId="34" fillId="0" borderId="0" applyNumberFormat="0" applyFill="0" applyBorder="0" applyAlignment="0" applyProtection="0"/>
    <xf numFmtId="0" fontId="35" fillId="0" borderId="32" applyNumberFormat="0" applyFill="0" applyAlignment="0" applyProtection="0"/>
    <xf numFmtId="0" fontId="36" fillId="0" borderId="0" applyNumberFormat="0" applyFill="0" applyBorder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5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3" fillId="34" borderId="23" applyNumberFormat="0" applyFont="0" applyAlignment="0" applyProtection="0"/>
    <xf numFmtId="0" fontId="2" fillId="0" borderId="0"/>
    <xf numFmtId="0" fontId="101" fillId="0" borderId="0"/>
    <xf numFmtId="0" fontId="19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760">
    <xf numFmtId="0" fontId="0" fillId="0" borderId="0" xfId="0"/>
    <xf numFmtId="171" fontId="38" fillId="26" borderId="0" xfId="29" applyNumberFormat="1" applyFont="1" applyFill="1" applyBorder="1"/>
    <xf numFmtId="9" fontId="38" fillId="26" borderId="0" xfId="29" applyNumberFormat="1" applyFont="1" applyFill="1" applyBorder="1"/>
    <xf numFmtId="0" fontId="11" fillId="0" borderId="0" xfId="54" applyFont="1"/>
    <xf numFmtId="38" fontId="14" fillId="0" borderId="0" xfId="55" applyNumberFormat="1" applyFont="1" applyFill="1"/>
    <xf numFmtId="0" fontId="11" fillId="26" borderId="0" xfId="54" applyFont="1" applyFill="1"/>
    <xf numFmtId="0" fontId="11" fillId="0" borderId="0" xfId="54" applyFont="1" applyAlignment="1">
      <alignment horizontal="center"/>
    </xf>
    <xf numFmtId="0" fontId="11" fillId="0" borderId="0" xfId="54" applyFont="1" applyAlignment="1">
      <alignment vertical="center"/>
    </xf>
    <xf numFmtId="0" fontId="16" fillId="0" borderId="0" xfId="54" applyFont="1" applyAlignment="1">
      <alignment vertical="center" wrapText="1"/>
    </xf>
    <xf numFmtId="0" fontId="12" fillId="0" borderId="0" xfId="54" applyFont="1" applyAlignment="1">
      <alignment vertical="center"/>
    </xf>
    <xf numFmtId="0" fontId="13" fillId="0" borderId="0" xfId="54" applyFont="1" applyAlignment="1">
      <alignment vertical="center" wrapText="1"/>
    </xf>
    <xf numFmtId="4" fontId="11" fillId="0" borderId="0" xfId="54" applyNumberFormat="1" applyFont="1" applyAlignment="1">
      <alignment vertical="center"/>
    </xf>
    <xf numFmtId="4" fontId="12" fillId="0" borderId="0" xfId="54" applyNumberFormat="1" applyFont="1" applyAlignment="1">
      <alignment vertical="center"/>
    </xf>
    <xf numFmtId="40" fontId="12" fillId="0" borderId="0" xfId="54" applyNumberFormat="1" applyFont="1" applyAlignment="1">
      <alignment vertical="center"/>
    </xf>
    <xf numFmtId="0" fontId="11" fillId="26" borderId="0" xfId="54" applyFont="1" applyFill="1" applyAlignment="1">
      <alignment horizontal="center"/>
    </xf>
    <xf numFmtId="0" fontId="11" fillId="25" borderId="0" xfId="54" applyFont="1" applyFill="1"/>
    <xf numFmtId="38" fontId="11" fillId="25" borderId="0" xfId="54" applyNumberFormat="1" applyFont="1" applyFill="1"/>
    <xf numFmtId="0" fontId="14" fillId="25" borderId="0" xfId="54" applyFont="1" applyFill="1" applyAlignment="1">
      <alignment vertical="center"/>
    </xf>
    <xf numFmtId="0" fontId="11" fillId="26" borderId="0" xfId="54" applyFont="1" applyFill="1" applyAlignment="1">
      <alignment vertical="center"/>
    </xf>
    <xf numFmtId="0" fontId="11" fillId="25" borderId="0" xfId="54" applyFont="1" applyFill="1" applyAlignment="1">
      <alignment vertical="center" wrapText="1"/>
    </xf>
    <xf numFmtId="38" fontId="14" fillId="26" borderId="0" xfId="55" applyNumberFormat="1" applyFont="1" applyFill="1"/>
    <xf numFmtId="0" fontId="38" fillId="26" borderId="0" xfId="54" applyFont="1" applyFill="1"/>
    <xf numFmtId="0" fontId="38" fillId="26" borderId="0" xfId="54" applyFont="1" applyFill="1" applyAlignment="1">
      <alignment horizontal="right" vertical="center"/>
    </xf>
    <xf numFmtId="0" fontId="38" fillId="26" borderId="0" xfId="54" applyFont="1" applyFill="1" applyAlignment="1">
      <alignment vertical="center"/>
    </xf>
    <xf numFmtId="0" fontId="38" fillId="26" borderId="0" xfId="54" applyFont="1" applyFill="1" applyAlignment="1">
      <alignment vertical="top"/>
    </xf>
    <xf numFmtId="0" fontId="38" fillId="26" borderId="0" xfId="54" applyFont="1" applyFill="1" applyAlignment="1">
      <alignment horizontal="right" vertical="top"/>
    </xf>
    <xf numFmtId="170" fontId="41" fillId="26" borderId="0" xfId="54" applyNumberFormat="1" applyFont="1" applyFill="1" applyAlignment="1">
      <alignment vertical="top"/>
    </xf>
    <xf numFmtId="167" fontId="41" fillId="26" borderId="0" xfId="54" applyNumberFormat="1" applyFont="1" applyFill="1" applyAlignment="1">
      <alignment vertical="top"/>
    </xf>
    <xf numFmtId="172" fontId="41" fillId="26" borderId="0" xfId="54" applyNumberFormat="1" applyFont="1" applyFill="1" applyAlignment="1">
      <alignment vertical="top"/>
    </xf>
    <xf numFmtId="0" fontId="39" fillId="26" borderId="0" xfId="54" applyFont="1" applyFill="1" applyAlignment="1">
      <alignment horizontal="right" vertical="center"/>
    </xf>
    <xf numFmtId="0" fontId="39" fillId="26" borderId="0" xfId="54" applyFont="1" applyFill="1" applyAlignment="1">
      <alignment horizontal="right"/>
    </xf>
    <xf numFmtId="172" fontId="42" fillId="26" borderId="0" xfId="54" applyNumberFormat="1" applyFont="1" applyFill="1"/>
    <xf numFmtId="167" fontId="43" fillId="26" borderId="0" xfId="54" applyNumberFormat="1" applyFont="1" applyFill="1"/>
    <xf numFmtId="166" fontId="38" fillId="26" borderId="0" xfId="54" applyNumberFormat="1" applyFont="1" applyFill="1"/>
    <xf numFmtId="0" fontId="61" fillId="0" borderId="0" xfId="0" applyFont="1"/>
    <xf numFmtId="0" fontId="61" fillId="0" borderId="0" xfId="0" applyFont="1" applyAlignment="1">
      <alignment vertical="center"/>
    </xf>
    <xf numFmtId="0" fontId="63" fillId="25" borderId="0" xfId="0" applyFont="1" applyFill="1"/>
    <xf numFmtId="0" fontId="64" fillId="25" borderId="0" xfId="0" applyFont="1" applyFill="1"/>
    <xf numFmtId="0" fontId="64" fillId="26" borderId="0" xfId="0" applyFont="1" applyFill="1" applyAlignment="1">
      <alignment horizontal="center"/>
    </xf>
    <xf numFmtId="0" fontId="65" fillId="25" borderId="11" xfId="0" applyFont="1" applyFill="1" applyBorder="1"/>
    <xf numFmtId="0" fontId="66" fillId="25" borderId="11" xfId="0" applyFont="1" applyFill="1" applyBorder="1" applyAlignment="1">
      <alignment horizontal="left"/>
    </xf>
    <xf numFmtId="0" fontId="64" fillId="25" borderId="11" xfId="0" applyFont="1" applyFill="1" applyBorder="1" applyAlignment="1">
      <alignment horizontal="center"/>
    </xf>
    <xf numFmtId="0" fontId="64" fillId="26" borderId="11" xfId="0" applyFont="1" applyFill="1" applyBorder="1" applyAlignment="1">
      <alignment horizontal="center"/>
    </xf>
    <xf numFmtId="0" fontId="67" fillId="25" borderId="0" xfId="0" applyFont="1" applyFill="1"/>
    <xf numFmtId="0" fontId="68" fillId="26" borderId="0" xfId="0" applyFont="1" applyFill="1" applyAlignment="1">
      <alignment horizontal="center"/>
    </xf>
    <xf numFmtId="0" fontId="68" fillId="25" borderId="0" xfId="0" applyFont="1" applyFill="1" applyAlignment="1">
      <alignment horizontal="right" vertical="center"/>
    </xf>
    <xf numFmtId="0" fontId="66" fillId="25" borderId="0" xfId="0" applyFont="1" applyFill="1" applyAlignment="1">
      <alignment horizontal="right" vertical="center"/>
    </xf>
    <xf numFmtId="49" fontId="66" fillId="26" borderId="0" xfId="0" applyNumberFormat="1" applyFont="1" applyFill="1" applyAlignment="1">
      <alignment horizontal="center" vertical="center"/>
    </xf>
    <xf numFmtId="0" fontId="64" fillId="26" borderId="0" xfId="0" applyFont="1" applyFill="1" applyAlignment="1">
      <alignment horizontal="right" vertical="center"/>
    </xf>
    <xf numFmtId="0" fontId="66" fillId="26" borderId="0" xfId="0" applyFont="1" applyFill="1" applyAlignment="1">
      <alignment horizontal="center"/>
    </xf>
    <xf numFmtId="0" fontId="66" fillId="26" borderId="0" xfId="0" applyFont="1" applyFill="1" applyAlignment="1">
      <alignment horizontal="right" vertical="center"/>
    </xf>
    <xf numFmtId="3" fontId="66" fillId="25" borderId="0" xfId="0" applyNumberFormat="1" applyFont="1" applyFill="1" applyAlignment="1">
      <alignment horizontal="right" vertical="center"/>
    </xf>
    <xf numFmtId="9" fontId="68" fillId="25" borderId="0" xfId="0" applyNumberFormat="1" applyFont="1" applyFill="1" applyAlignment="1">
      <alignment horizontal="right" vertical="center"/>
    </xf>
    <xf numFmtId="0" fontId="66" fillId="26" borderId="0" xfId="0" applyFont="1" applyFill="1" applyAlignment="1">
      <alignment horizontal="center" vertical="center"/>
    </xf>
    <xf numFmtId="0" fontId="64" fillId="26" borderId="0" xfId="0" applyFont="1" applyFill="1" applyAlignment="1">
      <alignment horizontal="right" vertical="center" readingOrder="2"/>
    </xf>
    <xf numFmtId="3" fontId="69" fillId="26" borderId="0" xfId="0" applyNumberFormat="1" applyFont="1" applyFill="1" applyAlignment="1">
      <alignment vertical="center"/>
    </xf>
    <xf numFmtId="43" fontId="68" fillId="26" borderId="0" xfId="29" applyFont="1" applyFill="1" applyBorder="1" applyAlignment="1">
      <alignment horizontal="right" vertical="center"/>
    </xf>
    <xf numFmtId="3" fontId="66" fillId="26" borderId="0" xfId="0" applyNumberFormat="1" applyFont="1" applyFill="1" applyAlignment="1">
      <alignment vertical="center"/>
    </xf>
    <xf numFmtId="171" fontId="62" fillId="26" borderId="11" xfId="29" applyNumberFormat="1" applyFont="1" applyFill="1" applyBorder="1" applyAlignment="1">
      <alignment horizontal="right"/>
    </xf>
    <xf numFmtId="41" fontId="68" fillId="26" borderId="11" xfId="29" applyNumberFormat="1" applyFont="1" applyFill="1" applyBorder="1" applyAlignment="1">
      <alignment horizontal="right" vertical="center"/>
    </xf>
    <xf numFmtId="171" fontId="66" fillId="26" borderId="14" xfId="29" applyNumberFormat="1" applyFont="1" applyFill="1" applyBorder="1" applyAlignment="1">
      <alignment vertical="center"/>
    </xf>
    <xf numFmtId="0" fontId="68" fillId="26" borderId="0" xfId="0" applyFont="1" applyFill="1" applyAlignment="1">
      <alignment horizontal="right" vertical="center"/>
    </xf>
    <xf numFmtId="1" fontId="66" fillId="26" borderId="13" xfId="29" applyNumberFormat="1" applyFont="1" applyFill="1" applyBorder="1" applyAlignment="1">
      <alignment horizontal="center" vertical="top"/>
    </xf>
    <xf numFmtId="0" fontId="68" fillId="25" borderId="0" xfId="0" applyFont="1" applyFill="1" applyAlignment="1">
      <alignment horizontal="right" vertical="top"/>
    </xf>
    <xf numFmtId="3" fontId="68" fillId="26" borderId="0" xfId="0" applyNumberFormat="1" applyFont="1" applyFill="1" applyAlignment="1">
      <alignment horizontal="right" vertical="center"/>
    </xf>
    <xf numFmtId="3" fontId="68" fillId="26" borderId="0" xfId="0" applyNumberFormat="1" applyFont="1" applyFill="1" applyAlignment="1">
      <alignment vertical="center"/>
    </xf>
    <xf numFmtId="0" fontId="68" fillId="25" borderId="0" xfId="0" applyFont="1" applyFill="1"/>
    <xf numFmtId="37" fontId="66" fillId="26" borderId="15" xfId="29" applyNumberFormat="1" applyFont="1" applyFill="1" applyBorder="1" applyAlignment="1">
      <alignment horizontal="right" vertical="center" indent="1"/>
    </xf>
    <xf numFmtId="0" fontId="67" fillId="26" borderId="0" xfId="0" applyFont="1" applyFill="1"/>
    <xf numFmtId="0" fontId="67" fillId="26" borderId="0" xfId="0" applyFont="1" applyFill="1" applyAlignment="1">
      <alignment horizontal="center"/>
    </xf>
    <xf numFmtId="166" fontId="67" fillId="26" borderId="0" xfId="0" applyNumberFormat="1" applyFont="1" applyFill="1"/>
    <xf numFmtId="0" fontId="64" fillId="0" borderId="0" xfId="0" applyFont="1"/>
    <xf numFmtId="0" fontId="63" fillId="0" borderId="0" xfId="0" applyFont="1"/>
    <xf numFmtId="0" fontId="64" fillId="26" borderId="0" xfId="0" applyFont="1" applyFill="1"/>
    <xf numFmtId="0" fontId="66" fillId="26" borderId="0" xfId="0" applyFont="1" applyFill="1"/>
    <xf numFmtId="166" fontId="68" fillId="26" borderId="0" xfId="0" applyNumberFormat="1" applyFont="1" applyFill="1"/>
    <xf numFmtId="0" fontId="63" fillId="26" borderId="0" xfId="0" applyFont="1" applyFill="1"/>
    <xf numFmtId="0" fontId="63" fillId="26" borderId="0" xfId="0" applyFont="1" applyFill="1" applyAlignment="1">
      <alignment horizontal="center"/>
    </xf>
    <xf numFmtId="166" fontId="63" fillId="26" borderId="0" xfId="0" applyNumberFormat="1" applyFont="1" applyFill="1"/>
    <xf numFmtId="166" fontId="63" fillId="25" borderId="0" xfId="0" applyNumberFormat="1" applyFont="1" applyFill="1"/>
    <xf numFmtId="171" fontId="61" fillId="0" borderId="0" xfId="29" applyNumberFormat="1" applyFont="1" applyBorder="1" applyAlignment="1"/>
    <xf numFmtId="171" fontId="61" fillId="0" borderId="0" xfId="29" applyNumberFormat="1" applyFont="1" applyAlignment="1"/>
    <xf numFmtId="0" fontId="62" fillId="26" borderId="0" xfId="29" applyNumberFormat="1" applyFont="1" applyFill="1" applyBorder="1" applyAlignment="1">
      <alignment horizontal="right" readingOrder="2"/>
    </xf>
    <xf numFmtId="171" fontId="61" fillId="26" borderId="11" xfId="29" applyNumberFormat="1" applyFont="1" applyFill="1" applyBorder="1"/>
    <xf numFmtId="171" fontId="61" fillId="0" borderId="0" xfId="29" applyNumberFormat="1" applyFont="1" applyBorder="1"/>
    <xf numFmtId="171" fontId="61" fillId="0" borderId="0" xfId="29" applyNumberFormat="1" applyFont="1"/>
    <xf numFmtId="0" fontId="62" fillId="26" borderId="13" xfId="54" applyFont="1" applyFill="1" applyBorder="1" applyAlignment="1">
      <alignment horizontal="center" vertical="center"/>
    </xf>
    <xf numFmtId="49" fontId="62" fillId="26" borderId="11" xfId="29" applyNumberFormat="1" applyFont="1" applyFill="1" applyBorder="1" applyAlignment="1">
      <alignment horizontal="center" vertical="center" wrapText="1" readingOrder="2"/>
    </xf>
    <xf numFmtId="0" fontId="61" fillId="0" borderId="0" xfId="54" applyFont="1"/>
    <xf numFmtId="0" fontId="61" fillId="26" borderId="0" xfId="54" applyFont="1" applyFill="1"/>
    <xf numFmtId="0" fontId="62" fillId="26" borderId="0" xfId="54" applyFont="1" applyFill="1" applyAlignment="1">
      <alignment horizontal="right" vertical="center" readingOrder="2"/>
    </xf>
    <xf numFmtId="171" fontId="61" fillId="26" borderId="0" xfId="29" applyNumberFormat="1" applyFont="1" applyFill="1" applyBorder="1" applyAlignment="1">
      <alignment horizontal="right" vertical="top" readingOrder="2"/>
    </xf>
    <xf numFmtId="0" fontId="62" fillId="26" borderId="0" xfId="54" applyFont="1" applyFill="1" applyAlignment="1">
      <alignment horizontal="right" vertical="top" readingOrder="2"/>
    </xf>
    <xf numFmtId="0" fontId="61" fillId="26" borderId="0" xfId="54" applyFont="1" applyFill="1" applyAlignment="1">
      <alignment horizontal="right" vertical="center" indent="1" readingOrder="2"/>
    </xf>
    <xf numFmtId="0" fontId="62" fillId="0" borderId="0" xfId="54" applyFont="1"/>
    <xf numFmtId="0" fontId="61" fillId="26" borderId="0" xfId="54" applyFont="1" applyFill="1" applyAlignment="1">
      <alignment vertical="center"/>
    </xf>
    <xf numFmtId="171" fontId="61" fillId="26" borderId="0" xfId="29" applyNumberFormat="1" applyFont="1" applyFill="1"/>
    <xf numFmtId="171" fontId="61" fillId="26" borderId="0" xfId="29" applyNumberFormat="1" applyFont="1" applyFill="1" applyBorder="1"/>
    <xf numFmtId="0" fontId="60" fillId="26" borderId="0" xfId="54" applyFont="1" applyFill="1"/>
    <xf numFmtId="171" fontId="63" fillId="0" borderId="0" xfId="29" applyNumberFormat="1" applyFont="1" applyFill="1" applyBorder="1" applyAlignment="1">
      <alignment vertical="top"/>
    </xf>
    <xf numFmtId="171" fontId="70" fillId="26" borderId="0" xfId="29" applyNumberFormat="1" applyFont="1" applyFill="1" applyBorder="1" applyAlignment="1"/>
    <xf numFmtId="171" fontId="63" fillId="0" borderId="0" xfId="29" applyNumberFormat="1" applyFont="1" applyFill="1"/>
    <xf numFmtId="171" fontId="66" fillId="26" borderId="0" xfId="29" applyNumberFormat="1" applyFont="1" applyFill="1" applyBorder="1" applyAlignment="1">
      <alignment horizontal="center" vertical="center"/>
    </xf>
    <xf numFmtId="171" fontId="63" fillId="0" borderId="0" xfId="29" applyNumberFormat="1" applyFont="1" applyFill="1" applyAlignment="1">
      <alignment vertical="center"/>
    </xf>
    <xf numFmtId="10" fontId="66" fillId="26" borderId="11" xfId="29" applyNumberFormat="1" applyFont="1" applyFill="1" applyBorder="1" applyAlignment="1">
      <alignment horizontal="center" vertical="center" wrapText="1"/>
    </xf>
    <xf numFmtId="10" fontId="66" fillId="26" borderId="11" xfId="29" applyNumberFormat="1" applyFont="1" applyFill="1" applyBorder="1" applyAlignment="1">
      <alignment horizontal="right" vertical="center" wrapText="1" indent="1"/>
    </xf>
    <xf numFmtId="171" fontId="66" fillId="26" borderId="11" xfId="29" applyNumberFormat="1" applyFont="1" applyFill="1" applyBorder="1" applyAlignment="1">
      <alignment horizontal="center" vertical="center" wrapText="1"/>
    </xf>
    <xf numFmtId="171" fontId="63" fillId="0" borderId="0" xfId="29" applyNumberFormat="1" applyFont="1" applyFill="1" applyAlignment="1">
      <alignment horizontal="center" vertical="justify"/>
    </xf>
    <xf numFmtId="37" fontId="68" fillId="26" borderId="0" xfId="29" applyNumberFormat="1" applyFont="1" applyFill="1" applyAlignment="1">
      <alignment horizontal="right" vertical="center"/>
    </xf>
    <xf numFmtId="171" fontId="72" fillId="0" borderId="0" xfId="29" applyNumberFormat="1" applyFont="1" applyFill="1" applyAlignment="1">
      <alignment horizontal="right" vertical="center"/>
    </xf>
    <xf numFmtId="171" fontId="63" fillId="0" borderId="0" xfId="29" applyNumberFormat="1" applyFont="1" applyFill="1" applyBorder="1"/>
    <xf numFmtId="171" fontId="71" fillId="0" borderId="0" xfId="29" applyNumberFormat="1" applyFont="1" applyFill="1" applyBorder="1" applyAlignment="1">
      <alignment horizontal="right" vertical="center"/>
    </xf>
    <xf numFmtId="2" fontId="63" fillId="0" borderId="0" xfId="29" applyNumberFormat="1" applyFont="1" applyFill="1" applyBorder="1" applyAlignment="1">
      <alignment vertical="center"/>
    </xf>
    <xf numFmtId="171" fontId="63" fillId="0" borderId="0" xfId="29" applyNumberFormat="1" applyFont="1" applyFill="1" applyBorder="1" applyAlignment="1">
      <alignment vertical="center"/>
    </xf>
    <xf numFmtId="171" fontId="63" fillId="0" borderId="0" xfId="29" applyNumberFormat="1" applyFont="1" applyFill="1" applyAlignment="1">
      <alignment horizontal="center" vertical="center"/>
    </xf>
    <xf numFmtId="171" fontId="72" fillId="0" borderId="0" xfId="29" applyNumberFormat="1" applyFont="1" applyFill="1" applyAlignment="1">
      <alignment vertical="center"/>
    </xf>
    <xf numFmtId="171" fontId="63" fillId="26" borderId="0" xfId="29" applyNumberFormat="1" applyFont="1" applyFill="1" applyBorder="1"/>
    <xf numFmtId="10" fontId="63" fillId="26" borderId="0" xfId="29" applyNumberFormat="1" applyFont="1" applyFill="1" applyBorder="1"/>
    <xf numFmtId="10" fontId="63" fillId="0" borderId="0" xfId="29" applyNumberFormat="1" applyFont="1" applyFill="1" applyBorder="1"/>
    <xf numFmtId="171" fontId="63" fillId="0" borderId="0" xfId="29" applyNumberFormat="1" applyFont="1" applyFill="1" applyBorder="1" applyAlignment="1"/>
    <xf numFmtId="10" fontId="63" fillId="0" borderId="0" xfId="29" applyNumberFormat="1" applyFont="1" applyFill="1"/>
    <xf numFmtId="0" fontId="10" fillId="0" borderId="0" xfId="0" applyFont="1" applyAlignment="1">
      <alignment horizontal="right"/>
    </xf>
    <xf numFmtId="0" fontId="74" fillId="0" borderId="0" xfId="44" applyFont="1" applyAlignment="1">
      <alignment horizontal="right" vertical="center"/>
    </xf>
    <xf numFmtId="0" fontId="74" fillId="0" borderId="0" xfId="44" applyFont="1" applyAlignment="1">
      <alignment horizontal="left" vertical="top"/>
    </xf>
    <xf numFmtId="0" fontId="76" fillId="0" borderId="0" xfId="44" applyFont="1" applyAlignment="1">
      <alignment horizontal="right" vertical="center"/>
    </xf>
    <xf numFmtId="3" fontId="76" fillId="0" borderId="0" xfId="44" applyNumberFormat="1" applyFont="1" applyAlignment="1">
      <alignment horizontal="left" vertical="top"/>
    </xf>
    <xf numFmtId="0" fontId="76" fillId="0" borderId="0" xfId="44" applyFont="1" applyAlignment="1">
      <alignment vertical="top"/>
    </xf>
    <xf numFmtId="3" fontId="76" fillId="0" borderId="0" xfId="44" applyNumberFormat="1" applyFont="1" applyAlignment="1">
      <alignment vertical="top"/>
    </xf>
    <xf numFmtId="3" fontId="74" fillId="0" borderId="0" xfId="44" applyNumberFormat="1" applyFont="1" applyAlignment="1">
      <alignment horizontal="left" vertical="top"/>
    </xf>
    <xf numFmtId="10" fontId="74" fillId="0" borderId="0" xfId="44" applyNumberFormat="1" applyFont="1" applyAlignment="1">
      <alignment horizontal="left" vertical="top"/>
    </xf>
    <xf numFmtId="0" fontId="62" fillId="0" borderId="0" xfId="52" applyFont="1" applyAlignment="1">
      <alignment horizontal="right" vertical="top" readingOrder="2"/>
    </xf>
    <xf numFmtId="0" fontId="63" fillId="0" borderId="0" xfId="52" applyFont="1" applyAlignment="1">
      <alignment vertical="top"/>
    </xf>
    <xf numFmtId="171" fontId="63" fillId="0" borderId="0" xfId="29" applyNumberFormat="1" applyFont="1" applyFill="1" applyAlignment="1">
      <alignment horizontal="right"/>
    </xf>
    <xf numFmtId="0" fontId="63" fillId="0" borderId="0" xfId="52" applyFont="1"/>
    <xf numFmtId="171" fontId="62" fillId="0" borderId="0" xfId="29" applyNumberFormat="1" applyFont="1" applyFill="1" applyBorder="1" applyAlignment="1">
      <alignment horizontal="right" vertical="center" wrapText="1"/>
    </xf>
    <xf numFmtId="0" fontId="61" fillId="0" borderId="0" xfId="52" applyFont="1"/>
    <xf numFmtId="0" fontId="61" fillId="0" borderId="0" xfId="52" applyFont="1" applyAlignment="1">
      <alignment vertical="center"/>
    </xf>
    <xf numFmtId="171" fontId="67" fillId="0" borderId="0" xfId="29" applyNumberFormat="1" applyFont="1" applyFill="1" applyAlignment="1">
      <alignment horizontal="right" vertical="center"/>
    </xf>
    <xf numFmtId="0" fontId="67" fillId="0" borderId="0" xfId="52" applyFont="1" applyAlignment="1">
      <alignment vertical="center"/>
    </xf>
    <xf numFmtId="171" fontId="64" fillId="0" borderId="0" xfId="29" applyNumberFormat="1" applyFont="1" applyFill="1" applyBorder="1" applyAlignment="1">
      <alignment horizontal="right" vertical="center"/>
    </xf>
    <xf numFmtId="0" fontId="79" fillId="0" borderId="0" xfId="52" applyFont="1" applyAlignment="1">
      <alignment horizontal="right" vertical="top" readingOrder="2"/>
    </xf>
    <xf numFmtId="0" fontId="80" fillId="0" borderId="0" xfId="52" applyFont="1" applyAlignment="1">
      <alignment vertical="top"/>
    </xf>
    <xf numFmtId="171" fontId="62" fillId="0" borderId="0" xfId="29" applyNumberFormat="1" applyFont="1" applyFill="1" applyBorder="1" applyAlignment="1">
      <alignment horizontal="center" vertical="center" wrapText="1"/>
    </xf>
    <xf numFmtId="0" fontId="61" fillId="0" borderId="0" xfId="52" applyFont="1" applyAlignment="1">
      <alignment horizontal="center"/>
    </xf>
    <xf numFmtId="3" fontId="63" fillId="0" borderId="0" xfId="29" applyNumberFormat="1" applyFont="1" applyFill="1" applyAlignment="1">
      <alignment horizontal="center"/>
    </xf>
    <xf numFmtId="171" fontId="63" fillId="0" borderId="0" xfId="29" applyNumberFormat="1" applyFont="1" applyFill="1" applyAlignment="1">
      <alignment horizontal="center"/>
    </xf>
    <xf numFmtId="171" fontId="63" fillId="0" borderId="0" xfId="29" applyNumberFormat="1" applyFont="1" applyFill="1" applyAlignment="1">
      <alignment horizontal="right" vertical="center"/>
    </xf>
    <xf numFmtId="0" fontId="63" fillId="0" borderId="0" xfId="52" applyFont="1" applyAlignment="1">
      <alignment vertical="center"/>
    </xf>
    <xf numFmtId="171" fontId="67" fillId="0" borderId="0" xfId="29" applyNumberFormat="1" applyFont="1" applyFill="1" applyBorder="1" applyAlignment="1">
      <alignment horizontal="right"/>
    </xf>
    <xf numFmtId="0" fontId="67" fillId="0" borderId="0" xfId="52" applyFont="1"/>
    <xf numFmtId="0" fontId="10" fillId="0" borderId="0" xfId="0" applyFont="1"/>
    <xf numFmtId="0" fontId="63" fillId="0" borderId="0" xfId="54" applyFont="1"/>
    <xf numFmtId="0" fontId="63" fillId="0" borderId="0" xfId="54" applyFont="1" applyAlignment="1">
      <alignment horizontal="center"/>
    </xf>
    <xf numFmtId="0" fontId="68" fillId="0" borderId="0" xfId="54" applyFont="1" applyAlignment="1">
      <alignment vertical="center"/>
    </xf>
    <xf numFmtId="0" fontId="67" fillId="0" borderId="0" xfId="54" applyFont="1"/>
    <xf numFmtId="0" fontId="68" fillId="0" borderId="28" xfId="29" applyNumberFormat="1" applyFont="1" applyFill="1" applyBorder="1" applyAlignment="1">
      <alignment horizontal="right" vertical="center"/>
    </xf>
    <xf numFmtId="0" fontId="68" fillId="0" borderId="28" xfId="29" applyNumberFormat="1" applyFont="1" applyFill="1" applyBorder="1" applyAlignment="1">
      <alignment vertical="center" readingOrder="2"/>
    </xf>
    <xf numFmtId="0" fontId="68" fillId="0" borderId="28" xfId="29" applyNumberFormat="1" applyFont="1" applyFill="1" applyBorder="1" applyAlignment="1">
      <alignment horizontal="center" vertical="center"/>
    </xf>
    <xf numFmtId="0" fontId="68" fillId="0" borderId="28" xfId="29" applyNumberFormat="1" applyFont="1" applyFill="1" applyBorder="1" applyAlignment="1">
      <alignment horizontal="center" vertical="center" readingOrder="2"/>
    </xf>
    <xf numFmtId="0" fontId="80" fillId="0" borderId="0" xfId="54" applyFont="1"/>
    <xf numFmtId="37" fontId="68" fillId="26" borderId="0" xfId="29" applyNumberFormat="1" applyFont="1" applyFill="1" applyBorder="1" applyAlignment="1">
      <alignment horizontal="right" vertical="center"/>
    </xf>
    <xf numFmtId="0" fontId="68" fillId="0" borderId="34" xfId="29" applyNumberFormat="1" applyFont="1" applyFill="1" applyBorder="1" applyAlignment="1">
      <alignment horizontal="center" vertical="center"/>
    </xf>
    <xf numFmtId="0" fontId="68" fillId="0" borderId="34" xfId="29" applyNumberFormat="1" applyFont="1" applyFill="1" applyBorder="1" applyAlignment="1">
      <alignment horizontal="right" vertical="center"/>
    </xf>
    <xf numFmtId="0" fontId="63" fillId="26" borderId="0" xfId="54" applyFont="1" applyFill="1" applyAlignment="1">
      <alignment horizontal="center"/>
    </xf>
    <xf numFmtId="0" fontId="64" fillId="26" borderId="13" xfId="54" applyFont="1" applyFill="1" applyBorder="1" applyAlignment="1">
      <alignment horizontal="center" vertical="center"/>
    </xf>
    <xf numFmtId="37" fontId="66" fillId="26" borderId="15" xfId="29" applyNumberFormat="1" applyFont="1" applyFill="1" applyBorder="1" applyAlignment="1">
      <alignment horizontal="right" vertical="center"/>
    </xf>
    <xf numFmtId="0" fontId="63" fillId="26" borderId="0" xfId="54" applyFont="1" applyFill="1"/>
    <xf numFmtId="0" fontId="62" fillId="26" borderId="0" xfId="54" applyFont="1" applyFill="1" applyAlignment="1">
      <alignment horizontal="center" vertical="center"/>
    </xf>
    <xf numFmtId="1" fontId="63" fillId="26" borderId="0" xfId="29" applyNumberFormat="1" applyFont="1" applyFill="1" applyBorder="1" applyAlignment="1" applyProtection="1">
      <alignment horizontal="center" vertical="center"/>
      <protection locked="0"/>
    </xf>
    <xf numFmtId="0" fontId="79" fillId="26" borderId="0" xfId="29" applyNumberFormat="1" applyFont="1" applyFill="1" applyBorder="1" applyAlignment="1">
      <alignment horizontal="right" vertical="top" readingOrder="2"/>
    </xf>
    <xf numFmtId="0" fontId="66" fillId="26" borderId="12" xfId="54" applyFont="1" applyFill="1" applyBorder="1" applyAlignment="1">
      <alignment vertical="center"/>
    </xf>
    <xf numFmtId="0" fontId="67" fillId="26" borderId="0" xfId="54" applyFont="1" applyFill="1"/>
    <xf numFmtId="171" fontId="63" fillId="59" borderId="0" xfId="29" applyNumberFormat="1" applyFont="1" applyFill="1" applyAlignment="1">
      <alignment horizontal="center"/>
    </xf>
    <xf numFmtId="171" fontId="63" fillId="26" borderId="0" xfId="29" applyNumberFormat="1" applyFont="1" applyFill="1" applyBorder="1" applyAlignment="1">
      <alignment horizontal="center"/>
    </xf>
    <xf numFmtId="0" fontId="66" fillId="26" borderId="0" xfId="54" applyFont="1" applyFill="1" applyAlignment="1">
      <alignment vertical="center"/>
    </xf>
    <xf numFmtId="0" fontId="67" fillId="0" borderId="0" xfId="54" applyFont="1" applyAlignment="1" applyProtection="1">
      <alignment horizontal="center" vertical="center"/>
      <protection locked="0"/>
    </xf>
    <xf numFmtId="0" fontId="64" fillId="0" borderId="0" xfId="54" applyFont="1" applyAlignment="1" applyProtection="1">
      <alignment vertical="center"/>
      <protection locked="0"/>
    </xf>
    <xf numFmtId="0" fontId="82" fillId="0" borderId="0" xfId="54" applyFont="1" applyAlignment="1" applyProtection="1">
      <alignment vertical="center"/>
      <protection locked="0"/>
    </xf>
    <xf numFmtId="171" fontId="63" fillId="26" borderId="0" xfId="29" applyNumberFormat="1" applyFont="1" applyFill="1" applyAlignment="1">
      <alignment horizontal="center"/>
    </xf>
    <xf numFmtId="0" fontId="61" fillId="0" borderId="0" xfId="54" applyFont="1" applyAlignment="1">
      <alignment vertical="center"/>
    </xf>
    <xf numFmtId="0" fontId="80" fillId="0" borderId="0" xfId="54" applyFont="1" applyAlignment="1">
      <alignment vertical="center"/>
    </xf>
    <xf numFmtId="0" fontId="67" fillId="0" borderId="0" xfId="54" applyFont="1" applyAlignment="1">
      <alignment vertical="center"/>
    </xf>
    <xf numFmtId="0" fontId="61" fillId="0" borderId="0" xfId="54" applyFont="1" applyAlignment="1">
      <alignment horizontal="right"/>
    </xf>
    <xf numFmtId="0" fontId="66" fillId="26" borderId="0" xfId="29" applyNumberFormat="1" applyFont="1" applyFill="1" applyBorder="1" applyAlignment="1">
      <alignment horizontal="right" vertical="center"/>
    </xf>
    <xf numFmtId="0" fontId="66" fillId="26" borderId="0" xfId="54" applyFont="1" applyFill="1" applyAlignment="1">
      <alignment horizontal="right" vertical="center"/>
    </xf>
    <xf numFmtId="0" fontId="79" fillId="26" borderId="0" xfId="29" applyNumberFormat="1" applyFont="1" applyFill="1" applyBorder="1" applyAlignment="1">
      <alignment horizontal="right" vertical="center" readingOrder="2"/>
    </xf>
    <xf numFmtId="171" fontId="67" fillId="26" borderId="0" xfId="29" applyNumberFormat="1" applyFont="1" applyFill="1" applyAlignment="1">
      <alignment horizontal="center"/>
    </xf>
    <xf numFmtId="0" fontId="68" fillId="0" borderId="33" xfId="29" applyNumberFormat="1" applyFont="1" applyFill="1" applyBorder="1" applyAlignment="1">
      <alignment horizontal="center" vertical="center"/>
    </xf>
    <xf numFmtId="0" fontId="63" fillId="0" borderId="0" xfId="54" applyFont="1" applyAlignment="1">
      <alignment vertical="center"/>
    </xf>
    <xf numFmtId="0" fontId="67" fillId="26" borderId="11" xfId="54" applyFont="1" applyFill="1" applyBorder="1"/>
    <xf numFmtId="0" fontId="64" fillId="0" borderId="0" xfId="54" applyFont="1" applyAlignment="1">
      <alignment vertical="center"/>
    </xf>
    <xf numFmtId="0" fontId="67" fillId="0" borderId="0" xfId="54" applyFont="1" applyAlignment="1" applyProtection="1">
      <alignment vertical="center"/>
      <protection locked="0"/>
    </xf>
    <xf numFmtId="0" fontId="63" fillId="0" borderId="0" xfId="54" applyFont="1" applyAlignment="1" applyProtection="1">
      <alignment vertical="center"/>
      <protection locked="0"/>
    </xf>
    <xf numFmtId="175" fontId="64" fillId="0" borderId="0" xfId="54" applyNumberFormat="1" applyFont="1" applyAlignment="1" applyProtection="1">
      <alignment vertical="center"/>
      <protection locked="0"/>
    </xf>
    <xf numFmtId="0" fontId="63" fillId="0" borderId="0" xfId="54" applyFont="1" applyAlignment="1" applyProtection="1">
      <alignment horizontal="center" vertical="center"/>
      <protection locked="0"/>
    </xf>
    <xf numFmtId="9" fontId="63" fillId="0" borderId="0" xfId="29" applyNumberFormat="1" applyFont="1" applyFill="1" applyBorder="1"/>
    <xf numFmtId="37" fontId="61" fillId="26" borderId="0" xfId="54" applyNumberFormat="1" applyFont="1" applyFill="1" applyAlignment="1">
      <alignment vertical="center"/>
    </xf>
    <xf numFmtId="0" fontId="61" fillId="26" borderId="11" xfId="54" applyFont="1" applyFill="1" applyBorder="1" applyAlignment="1">
      <alignment horizontal="center" vertical="center"/>
    </xf>
    <xf numFmtId="0" fontId="61" fillId="26" borderId="0" xfId="54" applyFont="1" applyFill="1" applyAlignment="1">
      <alignment horizontal="center" vertical="center"/>
    </xf>
    <xf numFmtId="43" fontId="61" fillId="26" borderId="0" xfId="54" applyNumberFormat="1" applyFont="1" applyFill="1" applyAlignment="1">
      <alignment horizontal="center" vertical="center" wrapText="1"/>
    </xf>
    <xf numFmtId="43" fontId="63" fillId="26" borderId="0" xfId="54" applyNumberFormat="1" applyFont="1" applyFill="1" applyAlignment="1">
      <alignment vertical="center" wrapText="1"/>
    </xf>
    <xf numFmtId="38" fontId="94" fillId="26" borderId="0" xfId="29" applyNumberFormat="1" applyFont="1" applyFill="1" applyBorder="1" applyAlignment="1">
      <alignment horizontal="center" vertical="center" wrapText="1"/>
    </xf>
    <xf numFmtId="0" fontId="63" fillId="26" borderId="0" xfId="54" applyFont="1" applyFill="1" applyAlignment="1">
      <alignment horizontal="center" vertical="center" wrapText="1"/>
    </xf>
    <xf numFmtId="38" fontId="71" fillId="26" borderId="11" xfId="29" applyNumberFormat="1" applyFont="1" applyFill="1" applyBorder="1"/>
    <xf numFmtId="0" fontId="63" fillId="0" borderId="0" xfId="54" applyFont="1" applyAlignment="1">
      <alignment vertical="top"/>
    </xf>
    <xf numFmtId="0" fontId="64" fillId="26" borderId="0" xfId="54" applyFont="1" applyFill="1" applyAlignment="1">
      <alignment horizontal="right" vertical="top" readingOrder="2"/>
    </xf>
    <xf numFmtId="37" fontId="68" fillId="26" borderId="0" xfId="53" applyNumberFormat="1" applyFont="1" applyFill="1" applyBorder="1" applyAlignment="1">
      <alignment vertical="center"/>
    </xf>
    <xf numFmtId="171" fontId="64" fillId="26" borderId="11" xfId="29" applyNumberFormat="1" applyFont="1" applyFill="1" applyBorder="1" applyAlignment="1">
      <alignment horizontal="center" vertical="center" wrapText="1"/>
    </xf>
    <xf numFmtId="0" fontId="0" fillId="60" borderId="0" xfId="0" applyFill="1"/>
    <xf numFmtId="168" fontId="62" fillId="26" borderId="13" xfId="54" applyNumberFormat="1" applyFont="1" applyFill="1" applyBorder="1" applyAlignment="1">
      <alignment horizontal="center" vertical="center" wrapText="1"/>
    </xf>
    <xf numFmtId="38" fontId="71" fillId="0" borderId="0" xfId="29" applyNumberFormat="1" applyFont="1" applyFill="1"/>
    <xf numFmtId="43" fontId="62" fillId="26" borderId="0" xfId="54" applyNumberFormat="1" applyFont="1" applyFill="1" applyAlignment="1">
      <alignment horizontal="right" vertical="center"/>
    </xf>
    <xf numFmtId="43" fontId="62" fillId="26" borderId="0" xfId="54" applyNumberFormat="1" applyFont="1" applyFill="1" applyAlignment="1">
      <alignment horizontal="center" vertical="center"/>
    </xf>
    <xf numFmtId="0" fontId="62" fillId="26" borderId="11" xfId="52" applyFont="1" applyFill="1" applyBorder="1" applyAlignment="1" applyProtection="1">
      <alignment horizontal="right"/>
      <protection locked="0"/>
    </xf>
    <xf numFmtId="43" fontId="61" fillId="26" borderId="11" xfId="54" applyNumberFormat="1" applyFont="1" applyFill="1" applyBorder="1" applyAlignment="1">
      <alignment horizontal="right" vertical="center" wrapText="1"/>
    </xf>
    <xf numFmtId="0" fontId="60" fillId="26" borderId="0" xfId="54" applyFont="1" applyFill="1" applyAlignment="1">
      <alignment horizontal="right"/>
    </xf>
    <xf numFmtId="43" fontId="61" fillId="26" borderId="0" xfId="54" applyNumberFormat="1" applyFont="1" applyFill="1" applyAlignment="1">
      <alignment horizontal="right" vertical="center" wrapText="1"/>
    </xf>
    <xf numFmtId="38" fontId="71" fillId="26" borderId="0" xfId="29" applyNumberFormat="1" applyFont="1" applyFill="1"/>
    <xf numFmtId="0" fontId="66" fillId="26" borderId="11" xfId="52" applyFont="1" applyFill="1" applyBorder="1" applyAlignment="1" applyProtection="1">
      <alignment horizontal="left"/>
      <protection locked="0"/>
    </xf>
    <xf numFmtId="0" fontId="66" fillId="26" borderId="0" xfId="54" applyFont="1" applyFill="1" applyAlignment="1">
      <alignment vertical="top" wrapText="1"/>
    </xf>
    <xf numFmtId="38" fontId="62" fillId="26" borderId="0" xfId="29" applyNumberFormat="1" applyFont="1" applyFill="1" applyBorder="1"/>
    <xf numFmtId="0" fontId="93" fillId="0" borderId="37" xfId="101" applyFont="1" applyBorder="1" applyAlignment="1">
      <alignment vertical="top"/>
    </xf>
    <xf numFmtId="0" fontId="83" fillId="0" borderId="37" xfId="101" applyBorder="1" applyAlignment="1">
      <alignment vertical="top"/>
    </xf>
    <xf numFmtId="3" fontId="92" fillId="0" borderId="37" xfId="101" applyNumberFormat="1" applyFont="1" applyBorder="1" applyAlignment="1">
      <alignment vertical="top"/>
    </xf>
    <xf numFmtId="3" fontId="92" fillId="0" borderId="37" xfId="101" applyNumberFormat="1" applyFont="1" applyBorder="1" applyAlignment="1">
      <alignment horizontal="left" vertical="top"/>
    </xf>
    <xf numFmtId="38" fontId="71" fillId="26" borderId="0" xfId="29" applyNumberFormat="1" applyFont="1" applyFill="1" applyBorder="1"/>
    <xf numFmtId="49" fontId="62" fillId="26" borderId="13" xfId="29" applyNumberFormat="1" applyFont="1" applyFill="1" applyBorder="1" applyAlignment="1">
      <alignment horizontal="right" vertical="center" wrapText="1" indent="3"/>
    </xf>
    <xf numFmtId="38" fontId="61" fillId="0" borderId="0" xfId="54" applyNumberFormat="1" applyFont="1" applyAlignment="1">
      <alignment vertical="center"/>
    </xf>
    <xf numFmtId="43" fontId="62" fillId="26" borderId="0" xfId="54" applyNumberFormat="1" applyFont="1" applyFill="1" applyAlignment="1">
      <alignment horizontal="center" vertical="center" wrapText="1"/>
    </xf>
    <xf numFmtId="43" fontId="62" fillId="26" borderId="0" xfId="54" applyNumberFormat="1" applyFont="1" applyFill="1" applyAlignment="1">
      <alignment horizontal="right" vertical="center" wrapText="1"/>
    </xf>
    <xf numFmtId="0" fontId="61" fillId="26" borderId="0" xfId="54" applyFont="1" applyFill="1" applyAlignment="1">
      <alignment horizontal="center" vertical="center" wrapText="1"/>
    </xf>
    <xf numFmtId="0" fontId="71" fillId="26" borderId="0" xfId="54" applyFont="1" applyFill="1" applyAlignment="1">
      <alignment horizontal="center" vertical="center" wrapText="1"/>
    </xf>
    <xf numFmtId="38" fontId="81" fillId="26" borderId="0" xfId="29" applyNumberFormat="1" applyFont="1" applyFill="1" applyBorder="1" applyAlignment="1">
      <alignment vertical="center"/>
    </xf>
    <xf numFmtId="0" fontId="62" fillId="26" borderId="0" xfId="54" applyFont="1" applyFill="1"/>
    <xf numFmtId="3" fontId="61" fillId="0" borderId="0" xfId="54" applyNumberFormat="1" applyFont="1" applyAlignment="1">
      <alignment vertical="center"/>
    </xf>
    <xf numFmtId="4" fontId="61" fillId="0" borderId="0" xfId="54" applyNumberFormat="1" applyFont="1" applyAlignment="1">
      <alignment vertical="center"/>
    </xf>
    <xf numFmtId="0" fontId="63" fillId="26" borderId="0" xfId="54" applyFont="1" applyFill="1" applyAlignment="1">
      <alignment vertical="top"/>
    </xf>
    <xf numFmtId="0" fontId="79" fillId="26" borderId="0" xfId="54" applyFont="1" applyFill="1"/>
    <xf numFmtId="0" fontId="80" fillId="26" borderId="0" xfId="54" applyFont="1" applyFill="1"/>
    <xf numFmtId="0" fontId="64" fillId="26" borderId="0" xfId="54" applyFont="1" applyFill="1" applyAlignment="1">
      <alignment horizontal="left"/>
    </xf>
    <xf numFmtId="49" fontId="62" fillId="26" borderId="13" xfId="55" applyNumberFormat="1" applyFont="1" applyFill="1" applyBorder="1" applyAlignment="1">
      <alignment horizontal="right" vertical="center" wrapText="1" indent="3" readingOrder="1"/>
    </xf>
    <xf numFmtId="43" fontId="61" fillId="0" borderId="0" xfId="54" applyNumberFormat="1" applyFont="1" applyAlignment="1">
      <alignment horizontal="right" vertical="center" wrapText="1"/>
    </xf>
    <xf numFmtId="43" fontId="62" fillId="26" borderId="12" xfId="54" applyNumberFormat="1" applyFont="1" applyFill="1" applyBorder="1" applyAlignment="1">
      <alignment horizontal="center" vertical="center"/>
    </xf>
    <xf numFmtId="43" fontId="62" fillId="26" borderId="12" xfId="54" applyNumberFormat="1" applyFont="1" applyFill="1" applyBorder="1" applyAlignment="1">
      <alignment horizontal="right" vertical="center"/>
    </xf>
    <xf numFmtId="43" fontId="64" fillId="26" borderId="0" xfId="54" applyNumberFormat="1" applyFont="1" applyFill="1" applyAlignment="1">
      <alignment horizontal="center" vertical="center" wrapText="1"/>
    </xf>
    <xf numFmtId="171" fontId="63" fillId="26" borderId="0" xfId="55" applyNumberFormat="1" applyFont="1" applyFill="1" applyBorder="1" applyAlignment="1">
      <alignment vertical="center" wrapText="1"/>
    </xf>
    <xf numFmtId="171" fontId="61" fillId="26" borderId="0" xfId="55" applyNumberFormat="1" applyFont="1" applyFill="1" applyBorder="1"/>
    <xf numFmtId="171" fontId="63" fillId="26" borderId="0" xfId="55" applyNumberFormat="1" applyFont="1" applyFill="1"/>
    <xf numFmtId="0" fontId="67" fillId="25" borderId="0" xfId="54" applyFont="1" applyFill="1" applyAlignment="1">
      <alignment vertical="center"/>
    </xf>
    <xf numFmtId="0" fontId="67" fillId="25" borderId="11" xfId="54" applyFont="1" applyFill="1" applyBorder="1" applyAlignment="1">
      <alignment vertical="center"/>
    </xf>
    <xf numFmtId="0" fontId="64" fillId="25" borderId="13" xfId="54" applyFont="1" applyFill="1" applyBorder="1" applyAlignment="1">
      <alignment vertical="center"/>
    </xf>
    <xf numFmtId="0" fontId="67" fillId="25" borderId="0" xfId="54" applyFont="1" applyFill="1" applyAlignment="1">
      <alignment vertical="center" wrapText="1"/>
    </xf>
    <xf numFmtId="0" fontId="64" fillId="25" borderId="0" xfId="54" applyFont="1" applyFill="1" applyAlignment="1">
      <alignment vertical="center"/>
    </xf>
    <xf numFmtId="0" fontId="80" fillId="0" borderId="0" xfId="0" applyFont="1"/>
    <xf numFmtId="0" fontId="62" fillId="26" borderId="13" xfId="0" applyFont="1" applyFill="1" applyBorder="1" applyAlignment="1">
      <alignment horizontal="center" vertical="center"/>
    </xf>
    <xf numFmtId="0" fontId="61" fillId="26" borderId="13" xfId="0" applyFont="1" applyFill="1" applyBorder="1"/>
    <xf numFmtId="0" fontId="61" fillId="26" borderId="0" xfId="0" applyFont="1" applyFill="1" applyAlignment="1">
      <alignment vertical="center"/>
    </xf>
    <xf numFmtId="171" fontId="61" fillId="26" borderId="0" xfId="33" applyNumberFormat="1" applyFont="1" applyFill="1" applyBorder="1"/>
    <xf numFmtId="0" fontId="61" fillId="26" borderId="11" xfId="0" applyFont="1" applyFill="1" applyBorder="1" applyAlignment="1">
      <alignment vertical="center"/>
    </xf>
    <xf numFmtId="0" fontId="62" fillId="26" borderId="0" xfId="0" applyFont="1" applyFill="1" applyAlignment="1">
      <alignment vertical="center"/>
    </xf>
    <xf numFmtId="0" fontId="63" fillId="26" borderId="0" xfId="0" applyFont="1" applyFill="1" applyAlignment="1">
      <alignment horizontal="right"/>
    </xf>
    <xf numFmtId="0" fontId="63" fillId="0" borderId="0" xfId="0" applyFont="1" applyAlignment="1">
      <alignment horizontal="right"/>
    </xf>
    <xf numFmtId="3" fontId="11" fillId="0" borderId="0" xfId="54" applyNumberFormat="1" applyFont="1" applyAlignment="1">
      <alignment vertical="center"/>
    </xf>
    <xf numFmtId="3" fontId="12" fillId="0" borderId="0" xfId="54" applyNumberFormat="1" applyFont="1" applyAlignment="1">
      <alignment vertical="center"/>
    </xf>
    <xf numFmtId="0" fontId="74" fillId="0" borderId="26" xfId="101" applyFont="1" applyBorder="1" applyAlignment="1">
      <alignment vertical="top"/>
    </xf>
    <xf numFmtId="0" fontId="83" fillId="0" borderId="0" xfId="101" applyAlignment="1">
      <alignment horizontal="left" vertical="top"/>
    </xf>
    <xf numFmtId="0" fontId="74" fillId="0" borderId="0" xfId="101" applyFont="1" applyAlignment="1">
      <alignment horizontal="left" vertical="top"/>
    </xf>
    <xf numFmtId="0" fontId="74" fillId="0" borderId="0" xfId="101" applyFont="1" applyAlignment="1">
      <alignment horizontal="right" vertical="top"/>
    </xf>
    <xf numFmtId="0" fontId="74" fillId="0" borderId="0" xfId="101" applyFont="1" applyAlignment="1">
      <alignment horizontal="center" vertical="top"/>
    </xf>
    <xf numFmtId="0" fontId="73" fillId="0" borderId="25" xfId="101" applyFont="1" applyBorder="1" applyAlignment="1">
      <alignment horizontal="left" vertical="top"/>
    </xf>
    <xf numFmtId="0" fontId="74" fillId="0" borderId="26" xfId="101" applyFont="1" applyBorder="1" applyAlignment="1">
      <alignment horizontal="left" vertical="top"/>
    </xf>
    <xf numFmtId="0" fontId="73" fillId="0" borderId="25" xfId="101" applyFont="1" applyBorder="1" applyAlignment="1">
      <alignment vertical="top"/>
    </xf>
    <xf numFmtId="0" fontId="74" fillId="0" borderId="0" xfId="101" applyFont="1" applyAlignment="1">
      <alignment vertical="top"/>
    </xf>
    <xf numFmtId="3" fontId="74" fillId="0" borderId="0" xfId="101" applyNumberFormat="1" applyFont="1" applyAlignment="1">
      <alignment horizontal="left" vertical="top"/>
    </xf>
    <xf numFmtId="3" fontId="74" fillId="0" borderId="0" xfId="101" applyNumberFormat="1" applyFont="1" applyAlignment="1">
      <alignment vertical="top"/>
    </xf>
    <xf numFmtId="0" fontId="74" fillId="0" borderId="26" xfId="101" applyFont="1" applyBorder="1" applyAlignment="1">
      <alignment horizontal="left" vertical="top" wrapText="1"/>
    </xf>
    <xf numFmtId="3" fontId="74" fillId="0" borderId="26" xfId="101" applyNumberFormat="1" applyFont="1" applyBorder="1" applyAlignment="1">
      <alignment horizontal="left" vertical="top" wrapText="1"/>
    </xf>
    <xf numFmtId="0" fontId="74" fillId="0" borderId="0" xfId="101" applyFont="1" applyAlignment="1">
      <alignment horizontal="left" vertical="top" wrapText="1"/>
    </xf>
    <xf numFmtId="3" fontId="74" fillId="0" borderId="0" xfId="101" applyNumberFormat="1" applyFont="1" applyAlignment="1">
      <alignment horizontal="left" vertical="top" wrapText="1"/>
    </xf>
    <xf numFmtId="3" fontId="74" fillId="0" borderId="0" xfId="101" applyNumberFormat="1" applyFont="1" applyAlignment="1">
      <alignment horizontal="center" vertical="top"/>
    </xf>
    <xf numFmtId="0" fontId="74" fillId="0" borderId="26" xfId="101" applyFont="1" applyBorder="1" applyAlignment="1">
      <alignment vertical="top" wrapText="1"/>
    </xf>
    <xf numFmtId="3" fontId="74" fillId="0" borderId="26" xfId="101" applyNumberFormat="1" applyFont="1" applyBorder="1" applyAlignment="1">
      <alignment vertical="top" wrapText="1"/>
    </xf>
    <xf numFmtId="0" fontId="74" fillId="0" borderId="0" xfId="101" applyFont="1" applyAlignment="1">
      <alignment vertical="top" wrapText="1"/>
    </xf>
    <xf numFmtId="3" fontId="74" fillId="0" borderId="0" xfId="101" applyNumberFormat="1" applyFont="1" applyAlignment="1">
      <alignment vertical="top" wrapText="1"/>
    </xf>
    <xf numFmtId="0" fontId="74" fillId="0" borderId="0" xfId="54" applyFont="1" applyAlignment="1">
      <alignment horizontal="right" vertical="center"/>
    </xf>
    <xf numFmtId="0" fontId="66" fillId="26" borderId="0" xfId="29" applyNumberFormat="1" applyFont="1" applyFill="1" applyBorder="1" applyAlignment="1">
      <alignment vertical="center"/>
    </xf>
    <xf numFmtId="0" fontId="66" fillId="26" borderId="0" xfId="29" applyNumberFormat="1" applyFont="1" applyFill="1" applyBorder="1" applyAlignment="1">
      <alignment horizontal="right" vertical="center" wrapText="1"/>
    </xf>
    <xf numFmtId="0" fontId="83" fillId="0" borderId="0" xfId="101"/>
    <xf numFmtId="0" fontId="75" fillId="0" borderId="25" xfId="101" applyFont="1" applyBorder="1" applyAlignment="1">
      <alignment horizontal="left" vertical="top" wrapText="1"/>
    </xf>
    <xf numFmtId="0" fontId="75" fillId="0" borderId="25" xfId="101" applyFont="1" applyBorder="1" applyAlignment="1">
      <alignment horizontal="center" vertical="top" wrapText="1"/>
    </xf>
    <xf numFmtId="0" fontId="74" fillId="0" borderId="26" xfId="101" applyFont="1" applyBorder="1" applyAlignment="1">
      <alignment horizontal="right" vertical="top"/>
    </xf>
    <xf numFmtId="0" fontId="83" fillId="0" borderId="26" xfId="101" applyBorder="1" applyAlignment="1">
      <alignment horizontal="left" vertical="top"/>
    </xf>
    <xf numFmtId="0" fontId="74" fillId="0" borderId="40" xfId="101" applyFont="1" applyBorder="1" applyAlignment="1">
      <alignment horizontal="left" vertical="top"/>
    </xf>
    <xf numFmtId="0" fontId="74" fillId="0" borderId="40" xfId="101" applyFont="1" applyBorder="1" applyAlignment="1">
      <alignment horizontal="left" vertical="top" wrapText="1"/>
    </xf>
    <xf numFmtId="3" fontId="74" fillId="0" borderId="40" xfId="101" applyNumberFormat="1" applyFont="1" applyBorder="1" applyAlignment="1">
      <alignment horizontal="left" vertical="top" wrapText="1"/>
    </xf>
    <xf numFmtId="10" fontId="74" fillId="0" borderId="26" xfId="101" applyNumberFormat="1" applyFont="1" applyBorder="1" applyAlignment="1">
      <alignment horizontal="left" vertical="top" wrapText="1"/>
    </xf>
    <xf numFmtId="3" fontId="74" fillId="0" borderId="26" xfId="101" applyNumberFormat="1" applyFont="1" applyBorder="1" applyAlignment="1">
      <alignment horizontal="left" vertical="top"/>
    </xf>
    <xf numFmtId="10" fontId="74" fillId="0" borderId="26" xfId="101" applyNumberFormat="1" applyFont="1" applyBorder="1" applyAlignment="1">
      <alignment horizontal="left" vertical="top"/>
    </xf>
    <xf numFmtId="10" fontId="74" fillId="0" borderId="0" xfId="101" applyNumberFormat="1" applyFont="1" applyAlignment="1">
      <alignment horizontal="left" vertical="top"/>
    </xf>
    <xf numFmtId="3" fontId="74" fillId="0" borderId="40" xfId="101" applyNumberFormat="1" applyFont="1" applyBorder="1" applyAlignment="1">
      <alignment horizontal="left" vertical="top"/>
    </xf>
    <xf numFmtId="0" fontId="74" fillId="0" borderId="26" xfId="54" applyFont="1" applyBorder="1" applyAlignment="1">
      <alignment horizontal="right" vertical="center"/>
    </xf>
    <xf numFmtId="0" fontId="10" fillId="0" borderId="0" xfId="54"/>
    <xf numFmtId="0" fontId="76" fillId="0" borderId="26" xfId="101" applyFont="1" applyBorder="1" applyAlignment="1">
      <alignment horizontal="left" vertical="top"/>
    </xf>
    <xf numFmtId="0" fontId="76" fillId="0" borderId="26" xfId="101" applyFont="1" applyBorder="1" applyAlignment="1">
      <alignment horizontal="right" vertical="top"/>
    </xf>
    <xf numFmtId="0" fontId="76" fillId="0" borderId="0" xfId="101" applyFont="1" applyAlignment="1">
      <alignment horizontal="left" vertical="top"/>
    </xf>
    <xf numFmtId="0" fontId="76" fillId="0" borderId="0" xfId="101" applyFont="1" applyAlignment="1">
      <alignment horizontal="right" vertical="top"/>
    </xf>
    <xf numFmtId="0" fontId="76" fillId="0" borderId="26" xfId="101" applyFont="1" applyBorder="1" applyAlignment="1">
      <alignment vertical="top"/>
    </xf>
    <xf numFmtId="0" fontId="76" fillId="0" borderId="0" xfId="101" applyFont="1" applyAlignment="1">
      <alignment vertical="top"/>
    </xf>
    <xf numFmtId="3" fontId="76" fillId="0" borderId="26" xfId="101" applyNumberFormat="1" applyFont="1" applyBorder="1" applyAlignment="1">
      <alignment horizontal="left" vertical="top"/>
    </xf>
    <xf numFmtId="3" fontId="76" fillId="0" borderId="0" xfId="101" applyNumberFormat="1" applyFont="1" applyAlignment="1">
      <alignment horizontal="left" vertical="top"/>
    </xf>
    <xf numFmtId="3" fontId="76" fillId="0" borderId="26" xfId="101" applyNumberFormat="1" applyFont="1" applyBorder="1" applyAlignment="1">
      <alignment vertical="top"/>
    </xf>
    <xf numFmtId="3" fontId="76" fillId="0" borderId="0" xfId="101" applyNumberFormat="1" applyFont="1" applyAlignment="1">
      <alignment vertical="top"/>
    </xf>
    <xf numFmtId="0" fontId="78" fillId="0" borderId="0" xfId="101" applyFont="1" applyAlignment="1">
      <alignment horizontal="left" vertical="top"/>
    </xf>
    <xf numFmtId="3" fontId="78" fillId="0" borderId="27" xfId="101" applyNumberFormat="1" applyFont="1" applyBorder="1" applyAlignment="1">
      <alignment horizontal="left" vertical="top"/>
    </xf>
    <xf numFmtId="3" fontId="78" fillId="0" borderId="0" xfId="101" applyNumberFormat="1" applyFont="1" applyAlignment="1">
      <alignment horizontal="left" vertical="top"/>
    </xf>
    <xf numFmtId="0" fontId="77" fillId="0" borderId="0" xfId="54" applyFont="1"/>
    <xf numFmtId="0" fontId="78" fillId="0" borderId="0" xfId="54" applyFont="1" applyAlignment="1">
      <alignment horizontal="right" vertical="center"/>
    </xf>
    <xf numFmtId="0" fontId="93" fillId="0" borderId="35" xfId="101" applyFont="1" applyBorder="1" applyAlignment="1">
      <alignment horizontal="left" vertical="top"/>
    </xf>
    <xf numFmtId="0" fontId="74" fillId="0" borderId="27" xfId="101" applyFont="1" applyBorder="1" applyAlignment="1">
      <alignment horizontal="left" vertical="top"/>
    </xf>
    <xf numFmtId="0" fontId="83" fillId="0" borderId="0" xfId="101" applyAlignment="1">
      <alignment vertical="top"/>
    </xf>
    <xf numFmtId="0" fontId="93" fillId="0" borderId="39" xfId="101" applyFont="1" applyBorder="1" applyAlignment="1">
      <alignment vertical="top"/>
    </xf>
    <xf numFmtId="0" fontId="93" fillId="0" borderId="41" xfId="101" applyFont="1" applyBorder="1" applyAlignment="1">
      <alignment vertical="top"/>
    </xf>
    <xf numFmtId="0" fontId="74" fillId="0" borderId="38" xfId="101" applyFont="1" applyBorder="1" applyAlignment="1">
      <alignment vertical="top"/>
    </xf>
    <xf numFmtId="0" fontId="93" fillId="0" borderId="39" xfId="101" applyFont="1" applyBorder="1" applyAlignment="1">
      <alignment horizontal="center" vertical="top"/>
    </xf>
    <xf numFmtId="3" fontId="74" fillId="0" borderId="38" xfId="101" applyNumberFormat="1" applyFont="1" applyBorder="1" applyAlignment="1">
      <alignment vertical="top"/>
    </xf>
    <xf numFmtId="3" fontId="74" fillId="0" borderId="0" xfId="101" applyNumberFormat="1" applyFont="1" applyAlignment="1">
      <alignment horizontal="right" vertical="top"/>
    </xf>
    <xf numFmtId="0" fontId="74" fillId="0" borderId="27" xfId="101" applyFont="1" applyBorder="1" applyAlignment="1">
      <alignment vertical="top"/>
    </xf>
    <xf numFmtId="3" fontId="74" fillId="0" borderId="27" xfId="101" applyNumberFormat="1" applyFont="1" applyBorder="1" applyAlignment="1">
      <alignment vertical="top"/>
    </xf>
    <xf numFmtId="3" fontId="74" fillId="0" borderId="27" xfId="101" applyNumberFormat="1" applyFont="1" applyBorder="1" applyAlignment="1">
      <alignment horizontal="left" vertical="top"/>
    </xf>
    <xf numFmtId="0" fontId="93" fillId="0" borderId="36" xfId="101" applyFont="1" applyBorder="1" applyAlignment="1">
      <alignment horizontal="center" vertical="top"/>
    </xf>
    <xf numFmtId="0" fontId="92" fillId="0" borderId="37" xfId="101" applyFont="1" applyBorder="1" applyAlignment="1">
      <alignment horizontal="left" vertical="top"/>
    </xf>
    <xf numFmtId="0" fontId="92" fillId="0" borderId="37" xfId="101" applyFont="1" applyBorder="1" applyAlignment="1">
      <alignment vertical="top"/>
    </xf>
    <xf numFmtId="37" fontId="63" fillId="0" borderId="0" xfId="55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right" readingOrder="2"/>
    </xf>
    <xf numFmtId="0" fontId="0" fillId="0" borderId="0" xfId="0" applyAlignment="1">
      <alignment wrapText="1"/>
    </xf>
    <xf numFmtId="0" fontId="93" fillId="0" borderId="35" xfId="101" applyFont="1" applyBorder="1" applyAlignment="1">
      <alignment horizontal="center" vertical="top"/>
    </xf>
    <xf numFmtId="0" fontId="93" fillId="0" borderId="43" xfId="101" applyFont="1" applyBorder="1" applyAlignment="1">
      <alignment vertical="top"/>
    </xf>
    <xf numFmtId="0" fontId="93" fillId="0" borderId="42" xfId="101" applyFont="1" applyBorder="1" applyAlignment="1">
      <alignment vertical="top"/>
    </xf>
    <xf numFmtId="0" fontId="83" fillId="0" borderId="38" xfId="101" applyBorder="1" applyAlignment="1">
      <alignment vertical="top"/>
    </xf>
    <xf numFmtId="0" fontId="68" fillId="0" borderId="0" xfId="29" applyNumberFormat="1" applyFont="1" applyFill="1" applyBorder="1" applyAlignment="1">
      <alignment horizontal="center" vertical="center"/>
    </xf>
    <xf numFmtId="165" fontId="68" fillId="26" borderId="0" xfId="29" applyNumberFormat="1" applyFont="1" applyFill="1" applyAlignment="1">
      <alignment vertical="center"/>
    </xf>
    <xf numFmtId="0" fontId="10" fillId="0" borderId="0" xfId="54" applyAlignment="1">
      <alignment horizontal="right" readingOrder="2"/>
    </xf>
    <xf numFmtId="165" fontId="66" fillId="26" borderId="11" xfId="54" applyNumberFormat="1" applyFont="1" applyFill="1" applyBorder="1" applyAlignment="1" applyProtection="1">
      <alignment horizontal="center" vertical="center"/>
      <protection locked="0"/>
    </xf>
    <xf numFmtId="165" fontId="66" fillId="26" borderId="11" xfId="29" applyNumberFormat="1" applyFont="1" applyFill="1" applyBorder="1" applyAlignment="1" applyProtection="1">
      <alignment horizontal="right" vertical="center" indent="2"/>
      <protection locked="0"/>
    </xf>
    <xf numFmtId="165" fontId="63" fillId="0" borderId="0" xfId="29" applyNumberFormat="1" applyFont="1" applyFill="1" applyProtection="1">
      <protection locked="0"/>
    </xf>
    <xf numFmtId="0" fontId="97" fillId="0" borderId="0" xfId="0" applyFont="1" applyAlignment="1">
      <alignment horizontal="left"/>
    </xf>
    <xf numFmtId="178" fontId="97" fillId="0" borderId="0" xfId="0" applyNumberFormat="1" applyFont="1" applyAlignment="1">
      <alignment horizontal="right"/>
    </xf>
    <xf numFmtId="166" fontId="64" fillId="25" borderId="11" xfId="0" applyNumberFormat="1" applyFont="1" applyFill="1" applyBorder="1" applyAlignment="1">
      <alignment horizontal="right" vertical="center" indent="1"/>
    </xf>
    <xf numFmtId="0" fontId="64" fillId="25" borderId="0" xfId="0" applyFont="1" applyFill="1" applyAlignment="1">
      <alignment horizontal="right" vertical="center"/>
    </xf>
    <xf numFmtId="171" fontId="64" fillId="26" borderId="11" xfId="29" applyNumberFormat="1" applyFont="1" applyFill="1" applyBorder="1" applyAlignment="1">
      <alignment horizontal="left" readingOrder="2"/>
    </xf>
    <xf numFmtId="0" fontId="66" fillId="26" borderId="0" xfId="29" applyNumberFormat="1" applyFont="1" applyFill="1" applyBorder="1" applyAlignment="1">
      <alignment horizontal="right" vertical="center" readingOrder="2"/>
    </xf>
    <xf numFmtId="0" fontId="66" fillId="26" borderId="0" xfId="29" applyNumberFormat="1" applyFont="1" applyFill="1" applyBorder="1" applyAlignment="1">
      <alignment vertical="center" wrapText="1"/>
    </xf>
    <xf numFmtId="171" fontId="66" fillId="26" borderId="11" xfId="29" applyNumberFormat="1" applyFont="1" applyFill="1" applyBorder="1" applyAlignment="1">
      <alignment horizontal="right" vertical="center" wrapText="1" indent="1"/>
    </xf>
    <xf numFmtId="171" fontId="66" fillId="26" borderId="13" xfId="29" applyNumberFormat="1" applyFont="1" applyFill="1" applyBorder="1" applyAlignment="1">
      <alignment horizontal="right" vertical="center" wrapText="1" indent="1"/>
    </xf>
    <xf numFmtId="0" fontId="62" fillId="26" borderId="0" xfId="52" applyFont="1" applyFill="1" applyAlignment="1">
      <alignment horizontal="right" vertical="top" readingOrder="2"/>
    </xf>
    <xf numFmtId="37" fontId="71" fillId="26" borderId="0" xfId="29" applyNumberFormat="1" applyFont="1" applyFill="1" applyAlignment="1">
      <alignment horizontal="right" vertical="center"/>
    </xf>
    <xf numFmtId="37" fontId="63" fillId="26" borderId="0" xfId="29" applyNumberFormat="1" applyFont="1" applyFill="1" applyAlignment="1">
      <alignment horizontal="right" vertical="center"/>
    </xf>
    <xf numFmtId="37" fontId="63" fillId="26" borderId="0" xfId="29" applyNumberFormat="1" applyFont="1" applyFill="1" applyBorder="1" applyAlignment="1" applyProtection="1">
      <alignment horizontal="right" vertical="center"/>
    </xf>
    <xf numFmtId="37" fontId="63" fillId="26" borderId="0" xfId="29" applyNumberFormat="1" applyFont="1" applyFill="1" applyBorder="1" applyAlignment="1">
      <alignment horizontal="right" vertical="center"/>
    </xf>
    <xf numFmtId="37" fontId="71" fillId="26" borderId="0" xfId="29" applyNumberFormat="1" applyFont="1" applyFill="1" applyBorder="1" applyAlignment="1">
      <alignment horizontal="right" vertical="center"/>
    </xf>
    <xf numFmtId="37" fontId="71" fillId="26" borderId="0" xfId="29" applyNumberFormat="1" applyFont="1" applyFill="1" applyBorder="1" applyAlignment="1" applyProtection="1">
      <alignment horizontal="right" vertical="center"/>
    </xf>
    <xf numFmtId="37" fontId="90" fillId="26" borderId="0" xfId="29" applyNumberFormat="1" applyFont="1" applyFill="1" applyBorder="1" applyAlignment="1" applyProtection="1">
      <alignment horizontal="right" vertical="center"/>
    </xf>
    <xf numFmtId="37" fontId="71" fillId="26" borderId="15" xfId="29" applyNumberFormat="1" applyFont="1" applyFill="1" applyBorder="1" applyAlignment="1">
      <alignment horizontal="right" vertical="center"/>
    </xf>
    <xf numFmtId="37" fontId="67" fillId="26" borderId="0" xfId="29" applyNumberFormat="1" applyFont="1" applyFill="1" applyBorder="1" applyAlignment="1">
      <alignment horizontal="right" vertical="center"/>
    </xf>
    <xf numFmtId="37" fontId="71" fillId="0" borderId="0" xfId="55" applyNumberFormat="1" applyFont="1" applyFill="1" applyBorder="1" applyAlignment="1">
      <alignment horizontal="right" vertical="center"/>
    </xf>
    <xf numFmtId="0" fontId="64" fillId="26" borderId="0" xfId="46" applyFont="1" applyFill="1" applyAlignment="1">
      <alignment horizontal="left"/>
    </xf>
    <xf numFmtId="0" fontId="68" fillId="26" borderId="0" xfId="54" applyFont="1" applyFill="1" applyAlignment="1" applyProtection="1">
      <alignment horizontal="center" vertical="center"/>
      <protection locked="0"/>
    </xf>
    <xf numFmtId="0" fontId="68" fillId="26" borderId="0" xfId="54" applyFont="1" applyFill="1" applyAlignment="1">
      <alignment horizontal="right" vertical="center"/>
    </xf>
    <xf numFmtId="0" fontId="66" fillId="26" borderId="0" xfId="54" applyFont="1" applyFill="1" applyAlignment="1" applyProtection="1">
      <alignment horizontal="center" vertical="center"/>
      <protection locked="0"/>
    </xf>
    <xf numFmtId="37" fontId="68" fillId="26" borderId="0" xfId="53" applyNumberFormat="1" applyFont="1" applyFill="1" applyBorder="1" applyAlignment="1">
      <alignment horizontal="right" vertical="center"/>
    </xf>
    <xf numFmtId="0" fontId="66" fillId="26" borderId="44" xfId="52" applyFont="1" applyFill="1" applyBorder="1" applyAlignment="1">
      <alignment horizontal="center" vertical="center"/>
    </xf>
    <xf numFmtId="0" fontId="66" fillId="26" borderId="0" xfId="54" applyFont="1" applyFill="1" applyAlignment="1">
      <alignment horizontal="left" readingOrder="2"/>
    </xf>
    <xf numFmtId="0" fontId="98" fillId="26" borderId="0" xfId="54" applyFont="1" applyFill="1" applyAlignment="1">
      <alignment horizontal="right" vertical="center"/>
    </xf>
    <xf numFmtId="0" fontId="64" fillId="26" borderId="0" xfId="54" applyFont="1" applyFill="1" applyAlignment="1">
      <alignment horizontal="center" vertical="center"/>
    </xf>
    <xf numFmtId="166" fontId="64" fillId="26" borderId="0" xfId="54" applyNumberFormat="1" applyFont="1" applyFill="1" applyAlignment="1">
      <alignment vertical="center"/>
    </xf>
    <xf numFmtId="0" fontId="84" fillId="26" borderId="0" xfId="54" applyFont="1" applyFill="1" applyAlignment="1">
      <alignment horizontal="center" vertical="center"/>
    </xf>
    <xf numFmtId="166" fontId="67" fillId="26" borderId="0" xfId="54" applyNumberFormat="1" applyFont="1" applyFill="1" applyAlignment="1">
      <alignment vertical="center"/>
    </xf>
    <xf numFmtId="0" fontId="64" fillId="26" borderId="0" xfId="54" quotePrefix="1" applyFont="1" applyFill="1" applyAlignment="1">
      <alignment horizontal="right" vertical="center"/>
    </xf>
    <xf numFmtId="0" fontId="67" fillId="26" borderId="0" xfId="54" applyFont="1" applyFill="1" applyAlignment="1">
      <alignment horizontal="left" vertical="center"/>
    </xf>
    <xf numFmtId="0" fontId="64" fillId="26" borderId="0" xfId="54" applyFont="1" applyFill="1" applyAlignment="1">
      <alignment horizontal="right" vertical="center"/>
    </xf>
    <xf numFmtId="0" fontId="67" fillId="26" borderId="0" xfId="54" applyFont="1" applyFill="1" applyAlignment="1">
      <alignment horizontal="right" vertical="center"/>
    </xf>
    <xf numFmtId="43" fontId="64" fillId="26" borderId="11" xfId="54" applyNumberFormat="1" applyFont="1" applyFill="1" applyBorder="1" applyAlignment="1">
      <alignment horizontal="left" wrapText="1"/>
    </xf>
    <xf numFmtId="37" fontId="61" fillId="26" borderId="0" xfId="54" applyNumberFormat="1" applyFont="1" applyFill="1" applyAlignment="1">
      <alignment horizontal="right" vertical="center" indent="1"/>
    </xf>
    <xf numFmtId="37" fontId="61" fillId="0" borderId="11" xfId="54" applyNumberFormat="1" applyFont="1" applyBorder="1" applyAlignment="1">
      <alignment horizontal="right" vertical="center" indent="1"/>
    </xf>
    <xf numFmtId="37" fontId="62" fillId="26" borderId="14" xfId="29" applyNumberFormat="1" applyFont="1" applyFill="1" applyBorder="1" applyAlignment="1">
      <alignment horizontal="right" vertical="center" indent="1"/>
    </xf>
    <xf numFmtId="37" fontId="62" fillId="26" borderId="15" xfId="55" applyNumberFormat="1" applyFont="1" applyFill="1" applyBorder="1" applyAlignment="1">
      <alignment horizontal="right" vertical="center" indent="1"/>
    </xf>
    <xf numFmtId="37" fontId="61" fillId="26" borderId="0" xfId="33" applyNumberFormat="1" applyFont="1" applyFill="1" applyBorder="1" applyAlignment="1">
      <alignment horizontal="right" vertical="center" indent="2"/>
    </xf>
    <xf numFmtId="37" fontId="62" fillId="26" borderId="15" xfId="33" applyNumberFormat="1" applyFont="1" applyFill="1" applyBorder="1" applyAlignment="1">
      <alignment horizontal="right" vertical="center" indent="2"/>
    </xf>
    <xf numFmtId="37" fontId="71" fillId="26" borderId="15" xfId="55" applyNumberFormat="1" applyFont="1" applyFill="1" applyBorder="1" applyAlignment="1">
      <alignment horizontal="right" vertical="center"/>
    </xf>
    <xf numFmtId="166" fontId="66" fillId="26" borderId="13" xfId="54" applyNumberFormat="1" applyFont="1" applyFill="1" applyBorder="1" applyAlignment="1">
      <alignment horizontal="center" vertical="center" wrapText="1"/>
    </xf>
    <xf numFmtId="171" fontId="63" fillId="0" borderId="0" xfId="55" applyNumberFormat="1" applyFont="1" applyFill="1" applyBorder="1" applyAlignment="1">
      <alignment vertical="center"/>
    </xf>
    <xf numFmtId="171" fontId="71" fillId="0" borderId="0" xfId="55" applyNumberFormat="1" applyFont="1" applyFill="1" applyBorder="1" applyAlignment="1">
      <alignment vertical="center"/>
    </xf>
    <xf numFmtId="37" fontId="63" fillId="26" borderId="0" xfId="55" applyNumberFormat="1" applyFont="1" applyFill="1" applyBorder="1" applyAlignment="1">
      <alignment horizontal="right" vertical="center"/>
    </xf>
    <xf numFmtId="0" fontId="63" fillId="26" borderId="0" xfId="46" applyFont="1" applyFill="1"/>
    <xf numFmtId="41" fontId="64" fillId="26" borderId="0" xfId="46" applyNumberFormat="1" applyFont="1" applyFill="1"/>
    <xf numFmtId="0" fontId="67" fillId="26" borderId="0" xfId="46" applyFont="1" applyFill="1"/>
    <xf numFmtId="41" fontId="71" fillId="26" borderId="0" xfId="46" applyNumberFormat="1" applyFont="1" applyFill="1"/>
    <xf numFmtId="37" fontId="62" fillId="0" borderId="15" xfId="29" applyNumberFormat="1" applyFont="1" applyFill="1" applyBorder="1" applyAlignment="1">
      <alignment horizontal="right" vertical="center" indent="1"/>
    </xf>
    <xf numFmtId="37" fontId="62" fillId="0" borderId="15" xfId="55" applyNumberFormat="1" applyFont="1" applyFill="1" applyBorder="1" applyAlignment="1">
      <alignment horizontal="right" vertical="center" indent="1"/>
    </xf>
    <xf numFmtId="0" fontId="68" fillId="26" borderId="0" xfId="54" applyFont="1" applyFill="1" applyAlignment="1" applyProtection="1">
      <alignment horizontal="center" vertical="top"/>
      <protection locked="0"/>
    </xf>
    <xf numFmtId="166" fontId="64" fillId="26" borderId="11" xfId="54" applyNumberFormat="1" applyFont="1" applyFill="1" applyBorder="1" applyAlignment="1">
      <alignment horizontal="center" vertical="center" wrapText="1"/>
    </xf>
    <xf numFmtId="37" fontId="66" fillId="0" borderId="0" xfId="55" applyNumberFormat="1" applyFont="1" applyFill="1" applyBorder="1" applyAlignment="1">
      <alignment horizontal="right" vertical="center"/>
    </xf>
    <xf numFmtId="37" fontId="68" fillId="0" borderId="0" xfId="55" applyNumberFormat="1" applyFont="1" applyFill="1" applyBorder="1" applyAlignment="1">
      <alignment horizontal="right" vertical="center"/>
    </xf>
    <xf numFmtId="3" fontId="68" fillId="0" borderId="0" xfId="55" applyNumberFormat="1" applyFont="1" applyFill="1" applyBorder="1" applyAlignment="1">
      <alignment horizontal="right" vertical="center"/>
    </xf>
    <xf numFmtId="171" fontId="63" fillId="27" borderId="0" xfId="29" applyNumberFormat="1" applyFont="1" applyFill="1" applyAlignment="1">
      <alignment horizontal="right" vertical="center"/>
    </xf>
    <xf numFmtId="0" fontId="63" fillId="27" borderId="0" xfId="52" applyFont="1" applyFill="1" applyAlignment="1">
      <alignment vertical="center"/>
    </xf>
    <xf numFmtId="171" fontId="63" fillId="0" borderId="0" xfId="29" applyNumberFormat="1" applyFont="1" applyFill="1" applyBorder="1" applyAlignment="1">
      <alignment horizontal="center"/>
    </xf>
    <xf numFmtId="171" fontId="38" fillId="26" borderId="0" xfId="29" applyNumberFormat="1" applyFont="1" applyFill="1" applyBorder="1" applyAlignment="1"/>
    <xf numFmtId="0" fontId="19" fillId="0" borderId="0" xfId="2171" applyAlignment="1">
      <alignment horizontal="left"/>
    </xf>
    <xf numFmtId="0" fontId="10" fillId="0" borderId="0" xfId="0" applyFont="1" applyAlignment="1">
      <alignment wrapText="1"/>
    </xf>
    <xf numFmtId="0" fontId="101" fillId="0" borderId="0" xfId="3659"/>
    <xf numFmtId="179" fontId="102" fillId="0" borderId="0" xfId="3659" applyNumberFormat="1" applyFont="1" applyAlignment="1">
      <alignment horizontal="right"/>
    </xf>
    <xf numFmtId="43" fontId="103" fillId="0" borderId="0" xfId="3661" applyFont="1" applyFill="1" applyAlignment="1">
      <alignment horizontal="right"/>
    </xf>
    <xf numFmtId="0" fontId="19" fillId="0" borderId="0" xfId="2171"/>
    <xf numFmtId="0" fontId="96" fillId="0" borderId="0" xfId="2171" applyFont="1" applyAlignment="1">
      <alignment horizontal="center"/>
    </xf>
    <xf numFmtId="0" fontId="96" fillId="0" borderId="0" xfId="2171" applyFont="1" applyAlignment="1">
      <alignment horizontal="left"/>
    </xf>
    <xf numFmtId="180" fontId="96" fillId="0" borderId="0" xfId="2171" applyNumberFormat="1" applyFont="1" applyAlignment="1">
      <alignment horizontal="right"/>
    </xf>
    <xf numFmtId="4" fontId="96" fillId="0" borderId="0" xfId="2171" applyNumberFormat="1" applyFont="1" applyAlignment="1">
      <alignment horizontal="right"/>
    </xf>
    <xf numFmtId="178" fontId="96" fillId="0" borderId="0" xfId="2171" applyNumberFormat="1" applyFont="1" applyAlignment="1">
      <alignment horizontal="right"/>
    </xf>
    <xf numFmtId="10" fontId="96" fillId="0" borderId="0" xfId="2171" applyNumberFormat="1" applyFont="1" applyAlignment="1">
      <alignment horizontal="right"/>
    </xf>
    <xf numFmtId="1" fontId="96" fillId="0" borderId="0" xfId="2171" quotePrefix="1" applyNumberFormat="1" applyFont="1" applyAlignment="1">
      <alignment horizontal="left"/>
    </xf>
    <xf numFmtId="178" fontId="100" fillId="0" borderId="46" xfId="2171" applyNumberFormat="1" applyFont="1" applyBorder="1" applyAlignment="1">
      <alignment horizontal="right"/>
    </xf>
    <xf numFmtId="1" fontId="19" fillId="0" borderId="0" xfId="2171" quotePrefix="1" applyNumberFormat="1"/>
    <xf numFmtId="37" fontId="61" fillId="26" borderId="0" xfId="29" applyNumberFormat="1" applyFont="1" applyFill="1" applyAlignment="1">
      <alignment horizontal="right" vertical="center" indent="1"/>
    </xf>
    <xf numFmtId="37" fontId="61" fillId="26" borderId="0" xfId="29" applyNumberFormat="1" applyFont="1" applyFill="1" applyBorder="1" applyAlignment="1">
      <alignment horizontal="right" vertical="center" indent="1"/>
    </xf>
    <xf numFmtId="37" fontId="62" fillId="26" borderId="13" xfId="29" applyNumberFormat="1" applyFont="1" applyFill="1" applyBorder="1" applyAlignment="1">
      <alignment horizontal="right" vertical="center" indent="1"/>
    </xf>
    <xf numFmtId="37" fontId="62" fillId="26" borderId="0" xfId="54" applyNumberFormat="1" applyFont="1" applyFill="1" applyAlignment="1">
      <alignment horizontal="right" vertical="center" indent="1"/>
    </xf>
    <xf numFmtId="37" fontId="62" fillId="26" borderId="11" xfId="29" applyNumberFormat="1" applyFont="1" applyFill="1" applyBorder="1" applyAlignment="1">
      <alignment horizontal="right" vertical="center" indent="1"/>
    </xf>
    <xf numFmtId="37" fontId="62" fillId="26" borderId="15" xfId="29" applyNumberFormat="1" applyFont="1" applyFill="1" applyBorder="1" applyAlignment="1">
      <alignment horizontal="right" vertical="center" indent="1"/>
    </xf>
    <xf numFmtId="171" fontId="66" fillId="26" borderId="11" xfId="29" applyNumberFormat="1" applyFont="1" applyFill="1" applyBorder="1" applyAlignment="1">
      <alignment horizontal="center" vertical="center"/>
    </xf>
    <xf numFmtId="41" fontId="68" fillId="26" borderId="0" xfId="29" applyNumberFormat="1" applyFont="1" applyFill="1" applyAlignment="1">
      <alignment horizontal="right" vertical="center"/>
    </xf>
    <xf numFmtId="37" fontId="66" fillId="26" borderId="45" xfId="29" applyNumberFormat="1" applyFont="1" applyFill="1" applyBorder="1" applyAlignment="1">
      <alignment horizontal="right" vertical="center"/>
    </xf>
    <xf numFmtId="37" fontId="66" fillId="26" borderId="0" xfId="52" applyNumberFormat="1" applyFont="1" applyFill="1" applyAlignment="1">
      <alignment horizontal="right" vertical="center"/>
    </xf>
    <xf numFmtId="37" fontId="104" fillId="26" borderId="0" xfId="29" applyNumberFormat="1" applyFont="1" applyFill="1" applyBorder="1" applyAlignment="1">
      <alignment horizontal="right" vertical="center"/>
    </xf>
    <xf numFmtId="37" fontId="79" fillId="26" borderId="0" xfId="52" applyNumberFormat="1" applyFont="1" applyFill="1" applyAlignment="1">
      <alignment horizontal="right" vertical="center"/>
    </xf>
    <xf numFmtId="37" fontId="104" fillId="26" borderId="0" xfId="29" applyNumberFormat="1" applyFont="1" applyFill="1" applyBorder="1" applyAlignment="1">
      <alignment horizontal="right" vertical="center" readingOrder="2"/>
    </xf>
    <xf numFmtId="41" fontId="68" fillId="26" borderId="0" xfId="53" applyNumberFormat="1" applyFont="1" applyFill="1" applyBorder="1" applyAlignment="1">
      <alignment horizontal="right" vertical="center"/>
    </xf>
    <xf numFmtId="41" fontId="63" fillId="26" borderId="0" xfId="29" applyNumberFormat="1" applyFont="1" applyFill="1" applyAlignment="1">
      <alignment horizontal="right" vertical="center"/>
    </xf>
    <xf numFmtId="41" fontId="71" fillId="26" borderId="0" xfId="29" applyNumberFormat="1" applyFont="1" applyFill="1" applyAlignment="1">
      <alignment horizontal="right" vertical="center"/>
    </xf>
    <xf numFmtId="41" fontId="68" fillId="0" borderId="0" xfId="55" applyNumberFormat="1" applyFont="1" applyFill="1" applyBorder="1" applyAlignment="1">
      <alignment horizontal="right" vertical="center"/>
    </xf>
    <xf numFmtId="41" fontId="63" fillId="0" borderId="0" xfId="55" applyNumberFormat="1" applyFont="1" applyFill="1" applyBorder="1" applyAlignment="1">
      <alignment horizontal="right" vertical="center"/>
    </xf>
    <xf numFmtId="41" fontId="63" fillId="26" borderId="0" xfId="55" applyNumberFormat="1" applyFont="1" applyFill="1" applyBorder="1" applyAlignment="1">
      <alignment horizontal="right" vertical="center"/>
    </xf>
    <xf numFmtId="41" fontId="66" fillId="0" borderId="0" xfId="55" applyNumberFormat="1" applyFont="1" applyFill="1" applyBorder="1" applyAlignment="1">
      <alignment horizontal="right" vertical="center"/>
    </xf>
    <xf numFmtId="41" fontId="71" fillId="0" borderId="0" xfId="55" applyNumberFormat="1" applyFont="1" applyFill="1" applyBorder="1" applyAlignment="1">
      <alignment horizontal="right" vertical="center"/>
    </xf>
    <xf numFmtId="41" fontId="68" fillId="26" borderId="0" xfId="29" applyNumberFormat="1" applyFont="1" applyFill="1" applyBorder="1" applyAlignment="1">
      <alignment horizontal="right" vertical="center"/>
    </xf>
    <xf numFmtId="37" fontId="68" fillId="26" borderId="0" xfId="29" applyNumberFormat="1" applyFont="1" applyFill="1" applyBorder="1" applyAlignment="1">
      <alignment horizontal="right" vertical="center" indent="1"/>
    </xf>
    <xf numFmtId="37" fontId="67" fillId="26" borderId="0" xfId="53" applyNumberFormat="1" applyFont="1" applyFill="1" applyBorder="1" applyAlignment="1">
      <alignment horizontal="right" vertical="center" indent="1"/>
    </xf>
    <xf numFmtId="37" fontId="64" fillId="25" borderId="13" xfId="53" applyNumberFormat="1" applyFont="1" applyFill="1" applyBorder="1" applyAlignment="1">
      <alignment horizontal="right" vertical="center" indent="1"/>
    </xf>
    <xf numFmtId="37" fontId="64" fillId="25" borderId="15" xfId="53" applyNumberFormat="1" applyFont="1" applyFill="1" applyBorder="1" applyAlignment="1">
      <alignment horizontal="right" vertical="center" indent="1"/>
    </xf>
    <xf numFmtId="0" fontId="89" fillId="26" borderId="0" xfId="54" applyFont="1" applyFill="1" applyAlignment="1">
      <alignment horizontal="right" vertical="center"/>
    </xf>
    <xf numFmtId="170" fontId="67" fillId="26" borderId="0" xfId="54" applyNumberFormat="1" applyFont="1" applyFill="1" applyAlignment="1">
      <alignment vertical="center"/>
    </xf>
    <xf numFmtId="0" fontId="95" fillId="26" borderId="0" xfId="54" applyFont="1" applyFill="1" applyAlignment="1">
      <alignment horizontal="right" vertical="center"/>
    </xf>
    <xf numFmtId="0" fontId="89" fillId="26" borderId="13" xfId="54" applyFont="1" applyFill="1" applyBorder="1" applyAlignment="1">
      <alignment horizontal="right" vertical="center"/>
    </xf>
    <xf numFmtId="0" fontId="95" fillId="26" borderId="13" xfId="54" applyFont="1" applyFill="1" applyBorder="1" applyAlignment="1">
      <alignment horizontal="right" vertical="center"/>
    </xf>
    <xf numFmtId="172" fontId="89" fillId="26" borderId="0" xfId="54" applyNumberFormat="1" applyFont="1" applyFill="1" applyAlignment="1">
      <alignment horizontal="center" vertical="center"/>
    </xf>
    <xf numFmtId="0" fontId="66" fillId="26" borderId="11" xfId="54" applyFont="1" applyFill="1" applyBorder="1"/>
    <xf numFmtId="166" fontId="63" fillId="26" borderId="11" xfId="54" applyNumberFormat="1" applyFont="1" applyFill="1" applyBorder="1"/>
    <xf numFmtId="0" fontId="63" fillId="26" borderId="11" xfId="54" applyFont="1" applyFill="1" applyBorder="1"/>
    <xf numFmtId="0" fontId="66" fillId="26" borderId="11" xfId="54" applyFont="1" applyFill="1" applyBorder="1" applyAlignment="1">
      <alignment horizontal="left"/>
    </xf>
    <xf numFmtId="0" fontId="68" fillId="26" borderId="0" xfId="54" applyFont="1" applyFill="1"/>
    <xf numFmtId="38" fontId="68" fillId="26" borderId="0" xfId="54" applyNumberFormat="1" applyFont="1" applyFill="1" applyAlignment="1">
      <alignment horizontal="right"/>
    </xf>
    <xf numFmtId="0" fontId="106" fillId="26" borderId="0" xfId="54" applyFont="1" applyFill="1" applyAlignment="1">
      <alignment vertical="top"/>
    </xf>
    <xf numFmtId="166" fontId="63" fillId="26" borderId="0" xfId="54" applyNumberFormat="1" applyFont="1" applyFill="1" applyAlignment="1">
      <alignment vertical="top"/>
    </xf>
    <xf numFmtId="0" fontId="64" fillId="26" borderId="0" xfId="54" applyFont="1" applyFill="1" applyAlignment="1">
      <alignment horizontal="right" vertical="top"/>
    </xf>
    <xf numFmtId="0" fontId="67" fillId="26" borderId="0" xfId="54" applyFont="1" applyFill="1" applyAlignment="1">
      <alignment horizontal="right" vertical="top"/>
    </xf>
    <xf numFmtId="0" fontId="71" fillId="26" borderId="0" xfId="54" applyFont="1" applyFill="1" applyAlignment="1">
      <alignment horizontal="right" vertical="top"/>
    </xf>
    <xf numFmtId="170" fontId="71" fillId="26" borderId="0" xfId="54" applyNumberFormat="1" applyFont="1" applyFill="1" applyAlignment="1">
      <alignment vertical="top"/>
    </xf>
    <xf numFmtId="167" fontId="63" fillId="26" borderId="0" xfId="54" applyNumberFormat="1" applyFont="1" applyFill="1" applyAlignment="1">
      <alignment vertical="top"/>
    </xf>
    <xf numFmtId="0" fontId="63" fillId="26" borderId="0" xfId="54" applyFont="1" applyFill="1" applyAlignment="1">
      <alignment horizontal="right" vertical="top"/>
    </xf>
    <xf numFmtId="170" fontId="107" fillId="26" borderId="0" xfId="54" applyNumberFormat="1" applyFont="1" applyFill="1" applyAlignment="1">
      <alignment vertical="top"/>
    </xf>
    <xf numFmtId="167" fontId="107" fillId="26" borderId="0" xfId="54" applyNumberFormat="1" applyFont="1" applyFill="1" applyAlignment="1">
      <alignment vertical="top"/>
    </xf>
    <xf numFmtId="172" fontId="107" fillId="26" borderId="0" xfId="54" applyNumberFormat="1" applyFont="1" applyFill="1" applyAlignment="1">
      <alignment vertical="top"/>
    </xf>
    <xf numFmtId="172" fontId="108" fillId="26" borderId="0" xfId="54" applyNumberFormat="1" applyFont="1" applyFill="1" applyAlignment="1">
      <alignment vertical="top"/>
    </xf>
    <xf numFmtId="167" fontId="109" fillId="26" borderId="0" xfId="54" applyNumberFormat="1" applyFont="1" applyFill="1" applyAlignment="1">
      <alignment vertical="top"/>
    </xf>
    <xf numFmtId="1" fontId="68" fillId="26" borderId="0" xfId="29" applyNumberFormat="1" applyFont="1" applyFill="1" applyAlignment="1">
      <alignment horizontal="right" vertical="center" indent="2"/>
    </xf>
    <xf numFmtId="1" fontId="66" fillId="26" borderId="45" xfId="29" applyNumberFormat="1" applyFont="1" applyFill="1" applyBorder="1" applyAlignment="1">
      <alignment horizontal="right" vertical="center" indent="2"/>
    </xf>
    <xf numFmtId="37" fontId="72" fillId="26" borderId="0" xfId="29" applyNumberFormat="1" applyFont="1" applyFill="1" applyBorder="1" applyAlignment="1">
      <alignment horizontal="right" vertical="center"/>
    </xf>
    <xf numFmtId="37" fontId="72" fillId="26" borderId="0" xfId="29" applyNumberFormat="1" applyFont="1" applyFill="1" applyBorder="1" applyAlignment="1" applyProtection="1">
      <alignment horizontal="right" vertical="center"/>
    </xf>
    <xf numFmtId="0" fontId="66" fillId="26" borderId="0" xfId="54" applyFont="1" applyFill="1" applyAlignment="1">
      <alignment vertical="center" wrapText="1"/>
    </xf>
    <xf numFmtId="0" fontId="66" fillId="26" borderId="12" xfId="54" applyFont="1" applyFill="1" applyBorder="1" applyAlignment="1">
      <alignment horizontal="center" vertical="center"/>
    </xf>
    <xf numFmtId="0" fontId="64" fillId="26" borderId="11" xfId="54" applyFont="1" applyFill="1" applyBorder="1" applyAlignment="1">
      <alignment horizontal="center" vertical="center"/>
    </xf>
    <xf numFmtId="171" fontId="64" fillId="26" borderId="13" xfId="29" applyNumberFormat="1" applyFont="1" applyFill="1" applyBorder="1" applyAlignment="1">
      <alignment horizontal="center" vertical="center"/>
    </xf>
    <xf numFmtId="171" fontId="64" fillId="26" borderId="13" xfId="29" applyNumberFormat="1" applyFont="1" applyFill="1" applyBorder="1" applyAlignment="1">
      <alignment horizontal="right" vertical="center" indent="1"/>
    </xf>
    <xf numFmtId="171" fontId="64" fillId="26" borderId="13" xfId="29" applyNumberFormat="1" applyFont="1" applyFill="1" applyBorder="1" applyAlignment="1">
      <alignment horizontal="right" vertical="center"/>
    </xf>
    <xf numFmtId="0" fontId="68" fillId="26" borderId="0" xfId="54" applyFont="1" applyFill="1" applyAlignment="1">
      <alignment horizontal="right" vertical="center" wrapText="1"/>
    </xf>
    <xf numFmtId="181" fontId="68" fillId="26" borderId="0" xfId="29" applyNumberFormat="1" applyFont="1" applyFill="1" applyBorder="1" applyAlignment="1">
      <alignment horizontal="right" vertical="center" indent="2"/>
    </xf>
    <xf numFmtId="0" fontId="63" fillId="26" borderId="0" xfId="54" applyFont="1" applyFill="1" applyAlignment="1" applyProtection="1">
      <alignment horizontal="right" vertical="center"/>
      <protection locked="0"/>
    </xf>
    <xf numFmtId="0" fontId="62" fillId="26" borderId="0" xfId="54" applyFont="1" applyFill="1" applyAlignment="1" applyProtection="1">
      <alignment horizontal="right" vertical="center"/>
      <protection locked="0"/>
    </xf>
    <xf numFmtId="0" fontId="64" fillId="26" borderId="44" xfId="54" applyFont="1" applyFill="1" applyBorder="1" applyAlignment="1" applyProtection="1">
      <alignment horizontal="center" vertical="center"/>
      <protection locked="0"/>
    </xf>
    <xf numFmtId="0" fontId="64" fillId="26" borderId="11" xfId="54" applyFont="1" applyFill="1" applyBorder="1" applyAlignment="1" applyProtection="1">
      <alignment horizontal="left" vertical="center"/>
      <protection locked="0"/>
    </xf>
    <xf numFmtId="3" fontId="64" fillId="26" borderId="11" xfId="54" applyNumberFormat="1" applyFont="1" applyFill="1" applyBorder="1" applyAlignment="1" applyProtection="1">
      <alignment horizontal="center" vertical="center"/>
      <protection locked="0"/>
    </xf>
    <xf numFmtId="0" fontId="67" fillId="26" borderId="0" xfId="54" applyFont="1" applyFill="1" applyAlignment="1" applyProtection="1">
      <alignment horizontal="right" vertical="center"/>
      <protection locked="0"/>
    </xf>
    <xf numFmtId="0" fontId="64" fillId="26" borderId="0" xfId="54" applyFont="1" applyFill="1" applyAlignment="1" applyProtection="1">
      <alignment horizontal="right" vertical="center"/>
      <protection locked="0"/>
    </xf>
    <xf numFmtId="0" fontId="68" fillId="26" borderId="0" xfId="54" applyFont="1" applyFill="1" applyAlignment="1">
      <alignment horizontal="right" vertical="top" wrapText="1"/>
    </xf>
    <xf numFmtId="0" fontId="66" fillId="26" borderId="0" xfId="54" applyFont="1" applyFill="1" applyAlignment="1" applyProtection="1">
      <alignment horizontal="right" vertical="center"/>
      <protection locked="0"/>
    </xf>
    <xf numFmtId="0" fontId="66" fillId="26" borderId="0" xfId="54" applyFont="1" applyFill="1" applyAlignment="1" applyProtection="1">
      <alignment horizontal="center" vertical="top"/>
      <protection locked="0"/>
    </xf>
    <xf numFmtId="0" fontId="66" fillId="26" borderId="0" xfId="54" applyFont="1" applyFill="1" applyAlignment="1">
      <alignment horizontal="right" vertical="top" wrapText="1"/>
    </xf>
    <xf numFmtId="0" fontId="66" fillId="27" borderId="0" xfId="0" applyFont="1" applyFill="1" applyAlignment="1">
      <alignment horizontal="right" vertical="center"/>
    </xf>
    <xf numFmtId="49" fontId="66" fillId="27" borderId="0" xfId="0" applyNumberFormat="1" applyFont="1" applyFill="1" applyAlignment="1">
      <alignment horizontal="center" vertical="center"/>
    </xf>
    <xf numFmtId="166" fontId="64" fillId="25" borderId="11" xfId="0" applyNumberFormat="1" applyFont="1" applyFill="1" applyBorder="1" applyAlignment="1">
      <alignment horizontal="right" vertical="center" indent="2"/>
    </xf>
    <xf numFmtId="181" fontId="68" fillId="0" borderId="0" xfId="55" applyNumberFormat="1" applyFont="1" applyFill="1" applyBorder="1" applyAlignment="1">
      <alignment horizontal="right" vertical="center"/>
    </xf>
    <xf numFmtId="171" fontId="64" fillId="26" borderId="13" xfId="29" applyNumberFormat="1" applyFont="1" applyFill="1" applyBorder="1" applyAlignment="1">
      <alignment horizontal="right" vertical="center" wrapText="1"/>
    </xf>
    <xf numFmtId="171" fontId="64" fillId="26" borderId="13" xfId="29" applyNumberFormat="1" applyFont="1" applyFill="1" applyBorder="1" applyAlignment="1">
      <alignment horizontal="right" vertical="center" wrapText="1" indent="1"/>
    </xf>
    <xf numFmtId="37" fontId="64" fillId="26" borderId="11" xfId="53" applyNumberFormat="1" applyFont="1" applyFill="1" applyBorder="1" applyAlignment="1" applyProtection="1">
      <alignment horizontal="right" vertical="center" indent="1"/>
      <protection locked="0"/>
    </xf>
    <xf numFmtId="0" fontId="63" fillId="0" borderId="0" xfId="54" applyFont="1" applyProtection="1">
      <protection locked="0"/>
    </xf>
    <xf numFmtId="0" fontId="71" fillId="26" borderId="0" xfId="54" applyFont="1" applyFill="1" applyAlignment="1" applyProtection="1">
      <alignment horizontal="center" vertical="center"/>
      <protection locked="0"/>
    </xf>
    <xf numFmtId="3" fontId="71" fillId="26" borderId="0" xfId="54" applyNumberFormat="1" applyFont="1" applyFill="1" applyAlignment="1">
      <alignment horizontal="right" vertical="center"/>
    </xf>
    <xf numFmtId="0" fontId="71" fillId="0" borderId="0" xfId="54" applyFont="1" applyProtection="1">
      <protection locked="0"/>
    </xf>
    <xf numFmtId="0" fontId="63" fillId="26" borderId="0" xfId="54" applyFont="1" applyFill="1" applyAlignment="1" applyProtection="1">
      <alignment horizontal="center" vertical="center"/>
      <protection locked="0"/>
    </xf>
    <xf numFmtId="3" fontId="63" fillId="26" borderId="0" xfId="54" applyNumberFormat="1" applyFont="1" applyFill="1" applyAlignment="1" applyProtection="1">
      <alignment horizontal="right" vertical="center"/>
      <protection locked="0"/>
    </xf>
    <xf numFmtId="169" fontId="63" fillId="26" borderId="0" xfId="54" applyNumberFormat="1" applyFont="1" applyFill="1" applyAlignment="1" applyProtection="1">
      <alignment horizontal="center" vertical="center"/>
      <protection locked="0"/>
    </xf>
    <xf numFmtId="3" fontId="71" fillId="26" borderId="0" xfId="54" applyNumberFormat="1" applyFont="1" applyFill="1" applyAlignment="1" applyProtection="1">
      <alignment horizontal="right" vertical="center"/>
      <protection locked="0"/>
    </xf>
    <xf numFmtId="0" fontId="72" fillId="26" borderId="0" xfId="54" applyFont="1" applyFill="1" applyAlignment="1" applyProtection="1">
      <alignment horizontal="center" vertical="center"/>
      <protection locked="0"/>
    </xf>
    <xf numFmtId="3" fontId="72" fillId="26" borderId="0" xfId="54" applyNumberFormat="1" applyFont="1" applyFill="1" applyAlignment="1" applyProtection="1">
      <alignment horizontal="right" vertical="center"/>
      <protection locked="0"/>
    </xf>
    <xf numFmtId="3" fontId="71" fillId="26" borderId="0" xfId="54" quotePrefix="1" applyNumberFormat="1" applyFont="1" applyFill="1" applyAlignment="1">
      <alignment horizontal="right" vertical="center"/>
    </xf>
    <xf numFmtId="3" fontId="63" fillId="26" borderId="0" xfId="54" quotePrefix="1" applyNumberFormat="1" applyFont="1" applyFill="1" applyAlignment="1" applyProtection="1">
      <alignment horizontal="right" vertical="center"/>
      <protection locked="0"/>
    </xf>
    <xf numFmtId="169" fontId="72" fillId="26" borderId="0" xfId="54" applyNumberFormat="1" applyFont="1" applyFill="1" applyAlignment="1" applyProtection="1">
      <alignment horizontal="center" vertical="center"/>
      <protection locked="0"/>
    </xf>
    <xf numFmtId="3" fontId="72" fillId="26" borderId="0" xfId="54" applyNumberFormat="1" applyFont="1" applyFill="1" applyAlignment="1">
      <alignment horizontal="right" vertical="center"/>
    </xf>
    <xf numFmtId="1" fontId="63" fillId="26" borderId="0" xfId="54" applyNumberFormat="1" applyFont="1" applyFill="1" applyAlignment="1" applyProtection="1">
      <alignment horizontal="center" vertical="center"/>
      <protection locked="0"/>
    </xf>
    <xf numFmtId="174" fontId="63" fillId="26" borderId="0" xfId="54" applyNumberFormat="1" applyFont="1" applyFill="1" applyAlignment="1" applyProtection="1">
      <alignment horizontal="right" vertical="center"/>
      <protection locked="0"/>
    </xf>
    <xf numFmtId="0" fontId="63" fillId="26" borderId="0" xfId="54" applyFont="1" applyFill="1" applyAlignment="1" applyProtection="1">
      <alignment horizontal="center"/>
      <protection locked="0"/>
    </xf>
    <xf numFmtId="174" fontId="63" fillId="0" borderId="0" xfId="54" applyNumberFormat="1" applyFont="1" applyProtection="1">
      <protection locked="0"/>
    </xf>
    <xf numFmtId="174" fontId="63" fillId="26" borderId="0" xfId="54" quotePrefix="1" applyNumberFormat="1" applyFont="1" applyFill="1" applyAlignment="1" applyProtection="1">
      <alignment horizontal="right" vertical="center"/>
      <protection locked="0"/>
    </xf>
    <xf numFmtId="1" fontId="71" fillId="26" borderId="0" xfId="54" applyNumberFormat="1" applyFont="1" applyFill="1" applyAlignment="1" applyProtection="1">
      <alignment horizontal="center" vertical="center"/>
      <protection locked="0"/>
    </xf>
    <xf numFmtId="174" fontId="71" fillId="26" borderId="0" xfId="54" applyNumberFormat="1" applyFont="1" applyFill="1" applyAlignment="1">
      <alignment horizontal="right" vertical="center"/>
    </xf>
    <xf numFmtId="174" fontId="71" fillId="0" borderId="0" xfId="54" applyNumberFormat="1" applyFont="1" applyProtection="1">
      <protection locked="0"/>
    </xf>
    <xf numFmtId="174" fontId="63" fillId="0" borderId="0" xfId="54" applyNumberFormat="1" applyFont="1" applyAlignment="1" applyProtection="1">
      <alignment horizontal="right" vertical="center"/>
      <protection locked="0"/>
    </xf>
    <xf numFmtId="174" fontId="71" fillId="26" borderId="0" xfId="54" quotePrefix="1" applyNumberFormat="1" applyFont="1" applyFill="1" applyAlignment="1">
      <alignment horizontal="right" vertical="center"/>
    </xf>
    <xf numFmtId="174" fontId="71" fillId="26" borderId="0" xfId="54" applyNumberFormat="1" applyFont="1" applyFill="1" applyAlignment="1" applyProtection="1">
      <alignment horizontal="right" vertical="center"/>
      <protection locked="0"/>
    </xf>
    <xf numFmtId="165" fontId="63" fillId="0" borderId="0" xfId="54" applyNumberFormat="1" applyFont="1" applyProtection="1">
      <protection locked="0"/>
    </xf>
    <xf numFmtId="0" fontId="91" fillId="0" borderId="0" xfId="54" applyFont="1" applyProtection="1">
      <protection locked="0"/>
    </xf>
    <xf numFmtId="0" fontId="11" fillId="26" borderId="0" xfId="52" applyFont="1" applyFill="1" applyAlignment="1">
      <alignment horizontal="right"/>
    </xf>
    <xf numFmtId="0" fontId="62" fillId="26" borderId="11" xfId="52" applyFont="1" applyFill="1" applyBorder="1" applyProtection="1">
      <protection locked="0"/>
    </xf>
    <xf numFmtId="0" fontId="11" fillId="26" borderId="0" xfId="52" applyFont="1" applyFill="1"/>
    <xf numFmtId="0" fontId="11" fillId="26" borderId="0" xfId="2654" applyFont="1" applyFill="1"/>
    <xf numFmtId="0" fontId="11" fillId="26" borderId="0" xfId="2654" applyFont="1" applyFill="1" applyAlignment="1">
      <alignment horizontal="center" vertical="justify"/>
    </xf>
    <xf numFmtId="0" fontId="68" fillId="26" borderId="0" xfId="52" applyFont="1" applyFill="1" applyAlignment="1">
      <alignment vertical="center"/>
    </xf>
    <xf numFmtId="0" fontId="11" fillId="26" borderId="0" xfId="52" applyFont="1" applyFill="1" applyAlignment="1">
      <alignment vertical="center"/>
    </xf>
    <xf numFmtId="0" fontId="68" fillId="26" borderId="0" xfId="52" applyFont="1" applyFill="1" applyAlignment="1">
      <alignment horizontal="center" vertical="center"/>
    </xf>
    <xf numFmtId="0" fontId="68" fillId="26" borderId="0" xfId="52" applyFont="1" applyFill="1" applyAlignment="1">
      <alignment vertical="center" wrapText="1"/>
    </xf>
    <xf numFmtId="0" fontId="68" fillId="26" borderId="0" xfId="52" applyFont="1" applyFill="1" applyAlignment="1">
      <alignment horizontal="center" vertical="center" wrapText="1"/>
    </xf>
    <xf numFmtId="0" fontId="105" fillId="26" borderId="0" xfId="52" applyFont="1" applyFill="1" applyAlignment="1">
      <alignment vertical="center"/>
    </xf>
    <xf numFmtId="0" fontId="68" fillId="26" borderId="0" xfId="52" applyFont="1" applyFill="1" applyAlignment="1">
      <alignment horizontal="right" vertical="center" wrapText="1"/>
    </xf>
    <xf numFmtId="0" fontId="68" fillId="26" borderId="0" xfId="52" applyFont="1" applyFill="1" applyAlignment="1">
      <alignment horizontal="right" vertical="center"/>
    </xf>
    <xf numFmtId="3" fontId="11" fillId="26" borderId="0" xfId="52" applyNumberFormat="1" applyFont="1" applyFill="1" applyAlignment="1">
      <alignment horizontal="center" vertical="center"/>
    </xf>
    <xf numFmtId="0" fontId="66" fillId="26" borderId="0" xfId="52" applyFont="1" applyFill="1" applyAlignment="1">
      <alignment horizontal="center" vertical="center"/>
    </xf>
    <xf numFmtId="0" fontId="40" fillId="26" borderId="0" xfId="52" applyFont="1" applyFill="1"/>
    <xf numFmtId="0" fontId="38" fillId="26" borderId="0" xfId="52" applyFont="1" applyFill="1"/>
    <xf numFmtId="0" fontId="63" fillId="0" borderId="0" xfId="2654" applyFont="1" applyAlignment="1">
      <alignment horizontal="right" vertical="top"/>
    </xf>
    <xf numFmtId="0" fontId="63" fillId="0" borderId="0" xfId="2654" applyFont="1"/>
    <xf numFmtId="0" fontId="63" fillId="0" borderId="0" xfId="2654" applyFont="1" applyAlignment="1">
      <alignment horizontal="center" vertical="justify"/>
    </xf>
    <xf numFmtId="0" fontId="67" fillId="0" borderId="0" xfId="2654" applyFont="1" applyAlignment="1">
      <alignment vertical="center" wrapText="1"/>
    </xf>
    <xf numFmtId="0" fontId="63" fillId="0" borderId="0" xfId="2654" applyFont="1" applyAlignment="1">
      <alignment horizontal="center" vertical="center"/>
    </xf>
    <xf numFmtId="0" fontId="63" fillId="0" borderId="0" xfId="2654" applyFont="1" applyAlignment="1">
      <alignment vertical="center"/>
    </xf>
    <xf numFmtId="43" fontId="63" fillId="0" borderId="0" xfId="2654" applyNumberFormat="1" applyFont="1" applyAlignment="1">
      <alignment vertical="center"/>
    </xf>
    <xf numFmtId="3" fontId="63" fillId="0" borderId="0" xfId="2654" applyNumberFormat="1" applyFont="1" applyAlignment="1">
      <alignment vertical="center"/>
    </xf>
    <xf numFmtId="0" fontId="63" fillId="0" borderId="0" xfId="46" applyFont="1"/>
    <xf numFmtId="3" fontId="63" fillId="0" borderId="0" xfId="46" applyNumberFormat="1" applyFont="1"/>
    <xf numFmtId="41" fontId="71" fillId="0" borderId="0" xfId="46" applyNumberFormat="1" applyFont="1"/>
    <xf numFmtId="41" fontId="63" fillId="0" borderId="0" xfId="46" applyNumberFormat="1" applyFont="1"/>
    <xf numFmtId="0" fontId="68" fillId="0" borderId="0" xfId="46" applyFont="1"/>
    <xf numFmtId="3" fontId="68" fillId="0" borderId="0" xfId="46" applyNumberFormat="1" applyFont="1"/>
    <xf numFmtId="171" fontId="71" fillId="0" borderId="15" xfId="55" applyNumberFormat="1" applyFont="1" applyFill="1" applyBorder="1" applyAlignment="1">
      <alignment vertical="center"/>
    </xf>
    <xf numFmtId="181" fontId="66" fillId="0" borderId="0" xfId="55" applyNumberFormat="1" applyFont="1" applyFill="1" applyBorder="1" applyAlignment="1">
      <alignment horizontal="right" vertical="center"/>
    </xf>
    <xf numFmtId="0" fontId="66" fillId="0" borderId="0" xfId="46" applyFont="1" applyAlignment="1">
      <alignment horizontal="right" vertical="center" shrinkToFit="1"/>
    </xf>
    <xf numFmtId="37" fontId="68" fillId="61" borderId="0" xfId="55" applyNumberFormat="1" applyFont="1" applyFill="1" applyBorder="1" applyAlignment="1">
      <alignment horizontal="right" vertical="center"/>
    </xf>
    <xf numFmtId="41" fontId="68" fillId="61" borderId="0" xfId="55" applyNumberFormat="1" applyFont="1" applyFill="1" applyBorder="1" applyAlignment="1">
      <alignment horizontal="right" vertical="center"/>
    </xf>
    <xf numFmtId="0" fontId="68" fillId="0" borderId="0" xfId="46" applyFont="1" applyAlignment="1">
      <alignment horizontal="right" vertical="center" shrinkToFit="1"/>
    </xf>
    <xf numFmtId="0" fontId="68" fillId="0" borderId="0" xfId="46" applyFont="1" applyAlignment="1">
      <alignment horizontal="right" vertical="center" wrapText="1" shrinkToFit="1"/>
    </xf>
    <xf numFmtId="0" fontId="66" fillId="0" borderId="0" xfId="46" applyFont="1"/>
    <xf numFmtId="0" fontId="68" fillId="0" borderId="0" xfId="46" applyFont="1" applyAlignment="1">
      <alignment horizontal="right" vertical="center" wrapText="1"/>
    </xf>
    <xf numFmtId="0" fontId="67" fillId="0" borderId="0" xfId="46" applyFont="1"/>
    <xf numFmtId="3" fontId="67" fillId="0" borderId="0" xfId="46" applyNumberFormat="1" applyFont="1"/>
    <xf numFmtId="0" fontId="63" fillId="0" borderId="0" xfId="46" applyFont="1" applyAlignment="1">
      <alignment horizontal="right" vertical="center" shrinkToFit="1"/>
    </xf>
    <xf numFmtId="37" fontId="63" fillId="0" borderId="0" xfId="46" applyNumberFormat="1" applyFont="1" applyAlignment="1">
      <alignment horizontal="right" vertical="center" shrinkToFit="1"/>
    </xf>
    <xf numFmtId="166" fontId="64" fillId="0" borderId="13" xfId="54" applyNumberFormat="1" applyFont="1" applyBorder="1" applyAlignment="1">
      <alignment horizontal="center" vertical="center" wrapText="1"/>
    </xf>
    <xf numFmtId="166" fontId="64" fillId="0" borderId="11" xfId="54" applyNumberFormat="1" applyFont="1" applyBorder="1" applyAlignment="1">
      <alignment horizontal="center" vertical="center" wrapText="1"/>
    </xf>
    <xf numFmtId="0" fontId="62" fillId="0" borderId="0" xfId="46" applyFont="1" applyAlignment="1">
      <alignment horizontal="right" readingOrder="2"/>
    </xf>
    <xf numFmtId="0" fontId="62" fillId="0" borderId="11" xfId="46" applyFont="1" applyBorder="1" applyAlignment="1">
      <alignment horizontal="right" vertical="center" readingOrder="2"/>
    </xf>
    <xf numFmtId="0" fontId="68" fillId="0" borderId="0" xfId="46" applyFont="1" applyAlignment="1">
      <alignment vertical="center"/>
    </xf>
    <xf numFmtId="0" fontId="62" fillId="26" borderId="0" xfId="46" applyFont="1" applyFill="1" applyAlignment="1">
      <alignment horizontal="right" readingOrder="2"/>
    </xf>
    <xf numFmtId="0" fontId="82" fillId="0" borderId="0" xfId="46" applyFont="1"/>
    <xf numFmtId="3" fontId="82" fillId="0" borderId="0" xfId="46" applyNumberFormat="1" applyFont="1"/>
    <xf numFmtId="0" fontId="82" fillId="26" borderId="0" xfId="46" applyFont="1" applyFill="1"/>
    <xf numFmtId="0" fontId="70" fillId="26" borderId="0" xfId="46" applyFont="1" applyFill="1" applyAlignment="1">
      <alignment horizontal="right" readingOrder="2"/>
    </xf>
    <xf numFmtId="173" fontId="67" fillId="26" borderId="0" xfId="53" applyNumberFormat="1" applyFont="1" applyFill="1" applyAlignment="1" applyProtection="1">
      <alignment horizontal="right" vertical="center"/>
      <protection locked="0"/>
    </xf>
    <xf numFmtId="37" fontId="67" fillId="26" borderId="0" xfId="53" applyNumberFormat="1" applyFont="1" applyFill="1" applyAlignment="1" applyProtection="1">
      <alignment vertical="center"/>
      <protection locked="0"/>
    </xf>
    <xf numFmtId="173" fontId="63" fillId="26" borderId="0" xfId="53" applyNumberFormat="1" applyFont="1" applyFill="1" applyAlignment="1" applyProtection="1">
      <alignment horizontal="right" vertical="center"/>
      <protection locked="0"/>
    </xf>
    <xf numFmtId="37" fontId="63" fillId="26" borderId="0" xfId="53" applyNumberFormat="1" applyFont="1" applyFill="1" applyAlignment="1" applyProtection="1">
      <alignment vertical="center"/>
      <protection locked="0"/>
    </xf>
    <xf numFmtId="171" fontId="63" fillId="26" borderId="0" xfId="53" applyNumberFormat="1" applyFont="1" applyFill="1" applyAlignment="1" applyProtection="1">
      <alignment vertical="center"/>
      <protection locked="0"/>
    </xf>
    <xf numFmtId="3" fontId="63" fillId="26" borderId="0" xfId="54" applyNumberFormat="1" applyFont="1" applyFill="1" applyAlignment="1" applyProtection="1">
      <alignment vertical="center"/>
      <protection locked="0"/>
    </xf>
    <xf numFmtId="0" fontId="66" fillId="26" borderId="0" xfId="54" applyFont="1" applyFill="1" applyAlignment="1">
      <alignment horizontal="right" vertical="center" wrapText="1"/>
    </xf>
    <xf numFmtId="0" fontId="68" fillId="26" borderId="0" xfId="54" applyFont="1" applyFill="1" applyAlignment="1">
      <alignment vertical="center"/>
    </xf>
    <xf numFmtId="171" fontId="63" fillId="26" borderId="0" xfId="29" applyNumberFormat="1" applyFont="1" applyFill="1" applyAlignment="1">
      <alignment vertical="center"/>
    </xf>
    <xf numFmtId="0" fontId="67" fillId="26" borderId="0" xfId="54" applyFont="1" applyFill="1" applyAlignment="1">
      <alignment vertical="center"/>
    </xf>
    <xf numFmtId="0" fontId="63" fillId="26" borderId="0" xfId="54" applyFont="1" applyFill="1" applyAlignment="1">
      <alignment vertical="center"/>
    </xf>
    <xf numFmtId="37" fontId="67" fillId="26" borderId="0" xfId="29" applyNumberFormat="1" applyFont="1" applyFill="1" applyAlignment="1">
      <alignment horizontal="right" vertical="center"/>
    </xf>
    <xf numFmtId="37" fontId="64" fillId="26" borderId="13" xfId="29" applyNumberFormat="1" applyFont="1" applyFill="1" applyBorder="1" applyAlignment="1">
      <alignment horizontal="right" vertical="center"/>
    </xf>
    <xf numFmtId="37" fontId="64" fillId="26" borderId="15" xfId="29" applyNumberFormat="1" applyFont="1" applyFill="1" applyBorder="1" applyAlignment="1">
      <alignment horizontal="right" vertical="center"/>
    </xf>
    <xf numFmtId="41" fontId="64" fillId="26" borderId="15" xfId="29" applyNumberFormat="1" applyFont="1" applyFill="1" applyBorder="1" applyAlignment="1">
      <alignment horizontal="right" vertical="center"/>
    </xf>
    <xf numFmtId="37" fontId="64" fillId="26" borderId="15" xfId="29" applyNumberFormat="1" applyFont="1" applyFill="1" applyBorder="1" applyAlignment="1">
      <alignment horizontal="right" vertical="center" indent="1"/>
    </xf>
    <xf numFmtId="3" fontId="111" fillId="0" borderId="0" xfId="46" applyNumberFormat="1" applyFont="1"/>
    <xf numFmtId="41" fontId="68" fillId="27" borderId="0" xfId="55" applyNumberFormat="1" applyFont="1" applyFill="1" applyBorder="1" applyAlignment="1">
      <alignment horizontal="right" vertical="center"/>
    </xf>
    <xf numFmtId="0" fontId="66" fillId="0" borderId="0" xfId="46" applyFont="1" applyAlignment="1">
      <alignment horizontal="left"/>
    </xf>
    <xf numFmtId="43" fontId="67" fillId="26" borderId="0" xfId="29" applyFont="1" applyFill="1" applyBorder="1" applyAlignment="1">
      <alignment horizontal="right" vertical="center" indent="1"/>
    </xf>
    <xf numFmtId="37" fontId="61" fillId="26" borderId="11" xfId="54" applyNumberFormat="1" applyFont="1" applyFill="1" applyBorder="1" applyAlignment="1">
      <alignment horizontal="right" vertical="center" indent="1"/>
    </xf>
    <xf numFmtId="37" fontId="68" fillId="26" borderId="0" xfId="29" applyNumberFormat="1" applyFont="1" applyFill="1" applyBorder="1" applyAlignment="1">
      <alignment vertical="center"/>
    </xf>
    <xf numFmtId="37" fontId="66" fillId="0" borderId="13" xfId="29" applyNumberFormat="1" applyFont="1" applyFill="1" applyBorder="1" applyAlignment="1">
      <alignment vertical="center"/>
    </xf>
    <xf numFmtId="37" fontId="66" fillId="26" borderId="13" xfId="29" applyNumberFormat="1" applyFont="1" applyFill="1" applyBorder="1" applyAlignment="1">
      <alignment vertical="center"/>
    </xf>
    <xf numFmtId="37" fontId="66" fillId="26" borderId="15" xfId="29" applyNumberFormat="1" applyFont="1" applyFill="1" applyBorder="1" applyAlignment="1">
      <alignment vertical="center"/>
    </xf>
    <xf numFmtId="37" fontId="68" fillId="25" borderId="0" xfId="29" applyNumberFormat="1" applyFont="1" applyFill="1" applyBorder="1" applyAlignment="1">
      <alignment vertical="center"/>
    </xf>
    <xf numFmtId="37" fontId="68" fillId="0" borderId="0" xfId="29" applyNumberFormat="1" applyFont="1" applyFill="1" applyBorder="1" applyAlignment="1">
      <alignment vertical="center"/>
    </xf>
    <xf numFmtId="37" fontId="68" fillId="27" borderId="0" xfId="29" applyNumberFormat="1" applyFont="1" applyFill="1" applyBorder="1" applyAlignment="1">
      <alignment vertical="center"/>
    </xf>
    <xf numFmtId="181" fontId="68" fillId="26" borderId="0" xfId="29" applyNumberFormat="1" applyFont="1" applyFill="1" applyAlignment="1">
      <alignment vertical="center"/>
    </xf>
    <xf numFmtId="182" fontId="68" fillId="26" borderId="0" xfId="53" applyNumberFormat="1" applyFont="1" applyFill="1" applyBorder="1" applyAlignment="1">
      <alignment horizontal="right" vertical="center"/>
    </xf>
    <xf numFmtId="0" fontId="62" fillId="26" borderId="11" xfId="46" applyFont="1" applyFill="1" applyBorder="1" applyAlignment="1">
      <alignment horizontal="right" vertical="center" readingOrder="2"/>
    </xf>
    <xf numFmtId="0" fontId="66" fillId="26" borderId="0" xfId="46" applyFont="1" applyFill="1" applyAlignment="1">
      <alignment horizontal="left"/>
    </xf>
    <xf numFmtId="37" fontId="66" fillId="26" borderId="15" xfId="55" applyNumberFormat="1" applyFont="1" applyFill="1" applyBorder="1" applyAlignment="1">
      <alignment horizontal="right" vertical="center"/>
    </xf>
    <xf numFmtId="37" fontId="66" fillId="26" borderId="15" xfId="55" applyNumberFormat="1" applyFont="1" applyFill="1" applyBorder="1" applyAlignment="1">
      <alignment horizontal="right" vertical="center" indent="1"/>
    </xf>
    <xf numFmtId="41" fontId="67" fillId="26" borderId="0" xfId="46" applyNumberFormat="1" applyFont="1" applyFill="1"/>
    <xf numFmtId="37" fontId="66" fillId="26" borderId="0" xfId="53" applyNumberFormat="1" applyFont="1" applyFill="1" applyBorder="1" applyAlignment="1">
      <alignment vertical="center"/>
    </xf>
    <xf numFmtId="37" fontId="66" fillId="26" borderId="15" xfId="53" applyNumberFormat="1" applyFont="1" applyFill="1" applyBorder="1" applyAlignment="1">
      <alignment vertical="center"/>
    </xf>
    <xf numFmtId="41" fontId="68" fillId="26" borderId="0" xfId="53" applyNumberFormat="1" applyFont="1" applyFill="1" applyBorder="1" applyAlignment="1">
      <alignment vertical="center"/>
    </xf>
    <xf numFmtId="41" fontId="66" fillId="26" borderId="0" xfId="53" applyNumberFormat="1" applyFont="1" applyFill="1" applyBorder="1" applyAlignment="1">
      <alignment vertical="center"/>
    </xf>
    <xf numFmtId="182" fontId="68" fillId="26" borderId="0" xfId="29" applyNumberFormat="1" applyFont="1" applyFill="1" applyAlignment="1">
      <alignment vertical="center"/>
    </xf>
    <xf numFmtId="171" fontId="64" fillId="26" borderId="11" xfId="29" applyNumberFormat="1" applyFont="1" applyFill="1" applyBorder="1" applyAlignment="1">
      <alignment horizontal="right" vertical="center" indent="1"/>
    </xf>
    <xf numFmtId="41" fontId="68" fillId="26" borderId="0" xfId="29" applyNumberFormat="1" applyFont="1" applyFill="1" applyBorder="1" applyAlignment="1">
      <alignment vertical="center"/>
    </xf>
    <xf numFmtId="181" fontId="68" fillId="26" borderId="0" xfId="29" applyNumberFormat="1" applyFont="1" applyFill="1" applyBorder="1" applyAlignment="1">
      <alignment horizontal="right" vertical="center"/>
    </xf>
    <xf numFmtId="183" fontId="68" fillId="26" borderId="0" xfId="29" applyNumberFormat="1" applyFont="1" applyFill="1" applyBorder="1" applyAlignment="1">
      <alignment horizontal="right" vertical="center" indent="2"/>
    </xf>
    <xf numFmtId="183" fontId="66" fillId="26" borderId="15" xfId="29" applyNumberFormat="1" applyFont="1" applyFill="1" applyBorder="1" applyAlignment="1">
      <alignment horizontal="right" vertical="center" indent="2"/>
    </xf>
    <xf numFmtId="0" fontId="68" fillId="26" borderId="0" xfId="52" applyFont="1" applyFill="1" applyAlignment="1">
      <alignment horizontal="right" vertical="top" wrapText="1"/>
    </xf>
    <xf numFmtId="37" fontId="67" fillId="26" borderId="0" xfId="55" applyNumberFormat="1" applyFont="1" applyFill="1" applyBorder="1" applyAlignment="1">
      <alignment vertical="center"/>
    </xf>
    <xf numFmtId="37" fontId="64" fillId="0" borderId="13" xfId="55" applyNumberFormat="1" applyFont="1" applyFill="1" applyBorder="1" applyAlignment="1">
      <alignment vertical="center"/>
    </xf>
    <xf numFmtId="37" fontId="64" fillId="26" borderId="13" xfId="55" applyNumberFormat="1" applyFont="1" applyFill="1" applyBorder="1" applyAlignment="1">
      <alignment vertical="center"/>
    </xf>
    <xf numFmtId="37" fontId="99" fillId="26" borderId="0" xfId="55" applyNumberFormat="1" applyFont="1" applyFill="1" applyBorder="1" applyAlignment="1">
      <alignment vertical="center"/>
    </xf>
    <xf numFmtId="37" fontId="64" fillId="26" borderId="14" xfId="55" applyNumberFormat="1" applyFont="1" applyFill="1" applyBorder="1" applyAlignment="1">
      <alignment vertical="center"/>
    </xf>
    <xf numFmtId="41" fontId="67" fillId="26" borderId="0" xfId="55" applyNumberFormat="1" applyFont="1" applyFill="1" applyBorder="1" applyAlignment="1">
      <alignment vertical="center"/>
    </xf>
    <xf numFmtId="37" fontId="61" fillId="26" borderId="11" xfId="54" applyNumberFormat="1" applyFont="1" applyFill="1" applyBorder="1" applyAlignment="1">
      <alignment vertical="center"/>
    </xf>
    <xf numFmtId="37" fontId="62" fillId="0" borderId="15" xfId="29" applyNumberFormat="1" applyFont="1" applyFill="1" applyBorder="1" applyAlignment="1">
      <alignment vertical="center"/>
    </xf>
    <xf numFmtId="37" fontId="62" fillId="26" borderId="14" xfId="29" applyNumberFormat="1" applyFont="1" applyFill="1" applyBorder="1" applyAlignment="1">
      <alignment vertical="center"/>
    </xf>
    <xf numFmtId="41" fontId="61" fillId="26" borderId="0" xfId="54" applyNumberFormat="1" applyFont="1" applyFill="1" applyAlignment="1">
      <alignment vertical="center"/>
    </xf>
    <xf numFmtId="37" fontId="67" fillId="25" borderId="0" xfId="53" applyNumberFormat="1" applyFont="1" applyFill="1" applyBorder="1" applyAlignment="1">
      <alignment vertical="center"/>
    </xf>
    <xf numFmtId="37" fontId="67" fillId="26" borderId="0" xfId="53" applyNumberFormat="1" applyFont="1" applyFill="1" applyBorder="1" applyAlignment="1">
      <alignment vertical="center"/>
    </xf>
    <xf numFmtId="37" fontId="64" fillId="25" borderId="13" xfId="53" applyNumberFormat="1" applyFont="1" applyFill="1" applyBorder="1" applyAlignment="1">
      <alignment vertical="center"/>
    </xf>
    <xf numFmtId="37" fontId="64" fillId="25" borderId="15" xfId="53" applyNumberFormat="1" applyFont="1" applyFill="1" applyBorder="1" applyAlignment="1">
      <alignment vertical="center"/>
    </xf>
    <xf numFmtId="41" fontId="67" fillId="26" borderId="0" xfId="53" applyNumberFormat="1" applyFont="1" applyFill="1" applyBorder="1" applyAlignment="1">
      <alignment vertical="center"/>
    </xf>
    <xf numFmtId="43" fontId="67" fillId="26" borderId="0" xfId="53" applyFont="1" applyFill="1" applyBorder="1" applyAlignment="1">
      <alignment vertical="center"/>
    </xf>
    <xf numFmtId="43" fontId="67" fillId="26" borderId="13" xfId="53" applyFont="1" applyFill="1" applyBorder="1" applyAlignment="1">
      <alignment vertical="center"/>
    </xf>
    <xf numFmtId="37" fontId="67" fillId="0" borderId="0" xfId="29" applyNumberFormat="1" applyFont="1" applyFill="1" applyBorder="1" applyAlignment="1">
      <alignment horizontal="right" vertical="center"/>
    </xf>
    <xf numFmtId="171" fontId="67" fillId="26" borderId="0" xfId="29" applyNumberFormat="1" applyFont="1" applyFill="1" applyBorder="1" applyAlignment="1">
      <alignment horizontal="right" vertical="center" indent="1"/>
    </xf>
    <xf numFmtId="184" fontId="68" fillId="0" borderId="0" xfId="55" applyNumberFormat="1" applyFont="1" applyFill="1" applyBorder="1" applyAlignment="1">
      <alignment horizontal="right" vertical="center"/>
    </xf>
    <xf numFmtId="184" fontId="66" fillId="0" borderId="0" xfId="55" applyNumberFormat="1" applyFont="1" applyFill="1" applyBorder="1" applyAlignment="1">
      <alignment horizontal="right" vertical="center"/>
    </xf>
    <xf numFmtId="3" fontId="68" fillId="0" borderId="0" xfId="55" applyNumberFormat="1" applyFont="1" applyFill="1" applyBorder="1" applyAlignment="1">
      <alignment horizontal="right" vertical="center" wrapText="1"/>
    </xf>
    <xf numFmtId="37" fontId="63" fillId="0" borderId="0" xfId="46" applyNumberFormat="1" applyFont="1"/>
    <xf numFmtId="185" fontId="68" fillId="0" borderId="0" xfId="55" applyNumberFormat="1" applyFont="1" applyFill="1" applyBorder="1" applyAlignment="1">
      <alignment horizontal="right" vertical="center"/>
    </xf>
    <xf numFmtId="37" fontId="67" fillId="0" borderId="0" xfId="53" applyNumberFormat="1" applyFont="1" applyFill="1" applyBorder="1" applyAlignment="1">
      <alignment vertical="center"/>
    </xf>
    <xf numFmtId="37" fontId="63" fillId="0" borderId="0" xfId="2654" applyNumberFormat="1" applyFont="1" applyAlignment="1">
      <alignment horizontal="right" vertical="center"/>
    </xf>
    <xf numFmtId="0" fontId="63" fillId="0" borderId="0" xfId="2654" applyFont="1" applyAlignment="1">
      <alignment horizontal="right" vertical="center"/>
    </xf>
    <xf numFmtId="37" fontId="63" fillId="0" borderId="0" xfId="2654" applyNumberFormat="1" applyFont="1" applyAlignment="1">
      <alignment horizontal="center" vertical="center"/>
    </xf>
    <xf numFmtId="37" fontId="66" fillId="0" borderId="44" xfId="55" applyNumberFormat="1" applyFont="1" applyFill="1" applyBorder="1" applyAlignment="1">
      <alignment horizontal="right" vertical="center" indent="2"/>
    </xf>
    <xf numFmtId="0" fontId="68" fillId="26" borderId="0" xfId="54" applyFont="1" applyFill="1" applyAlignment="1">
      <alignment horizontal="right" vertical="top"/>
    </xf>
    <xf numFmtId="0" fontId="68" fillId="0" borderId="0" xfId="46" applyFont="1" applyAlignment="1">
      <alignment horizontal="right" vertical="center"/>
    </xf>
    <xf numFmtId="0" fontId="64" fillId="26" borderId="0" xfId="54" applyFont="1" applyFill="1" applyAlignment="1">
      <alignment horizontal="right"/>
    </xf>
    <xf numFmtId="38" fontId="65" fillId="26" borderId="0" xfId="54" applyNumberFormat="1" applyFont="1" applyFill="1" applyAlignment="1">
      <alignment horizontal="center"/>
    </xf>
    <xf numFmtId="0" fontId="64" fillId="26" borderId="13" xfId="54" applyFont="1" applyFill="1" applyBorder="1" applyAlignment="1">
      <alignment horizontal="center" vertical="center" wrapText="1"/>
    </xf>
    <xf numFmtId="38" fontId="64" fillId="26" borderId="13" xfId="54" applyNumberFormat="1" applyFont="1" applyFill="1" applyBorder="1" applyAlignment="1">
      <alignment horizontal="center" vertical="center" wrapText="1"/>
    </xf>
    <xf numFmtId="171" fontId="66" fillId="26" borderId="12" xfId="29" applyNumberFormat="1" applyFont="1" applyFill="1" applyBorder="1" applyAlignment="1">
      <alignment horizontal="center" vertical="center"/>
    </xf>
    <xf numFmtId="0" fontId="66" fillId="26" borderId="11" xfId="54" applyFont="1" applyFill="1" applyBorder="1" applyAlignment="1" applyProtection="1">
      <alignment horizontal="center" vertical="center"/>
      <protection locked="0"/>
    </xf>
    <xf numFmtId="0" fontId="64" fillId="26" borderId="11" xfId="54" applyFont="1" applyFill="1" applyBorder="1" applyAlignment="1" applyProtection="1">
      <alignment horizontal="center" vertical="center"/>
      <protection locked="0"/>
    </xf>
    <xf numFmtId="0" fontId="64" fillId="26" borderId="0" xfId="2654" applyFont="1" applyFill="1" applyAlignment="1">
      <alignment horizontal="center" vertical="center"/>
    </xf>
    <xf numFmtId="0" fontId="64" fillId="26" borderId="11" xfId="2654" applyFont="1" applyFill="1" applyBorder="1" applyAlignment="1">
      <alignment horizontal="center" vertical="center"/>
    </xf>
    <xf numFmtId="0" fontId="63" fillId="26" borderId="11" xfId="52" applyFont="1" applyFill="1" applyBorder="1"/>
    <xf numFmtId="0" fontId="66" fillId="26" borderId="11" xfId="52" applyFont="1" applyFill="1" applyBorder="1" applyAlignment="1">
      <alignment horizontal="center" vertical="center" wrapText="1"/>
    </xf>
    <xf numFmtId="0" fontId="66" fillId="26" borderId="11" xfId="29" applyNumberFormat="1" applyFont="1" applyFill="1" applyBorder="1" applyAlignment="1">
      <alignment horizontal="center" vertical="center" wrapText="1"/>
    </xf>
    <xf numFmtId="0" fontId="66" fillId="26" borderId="47" xfId="29" applyNumberFormat="1" applyFont="1" applyFill="1" applyBorder="1" applyAlignment="1">
      <alignment horizontal="center" vertical="center" wrapText="1"/>
    </xf>
    <xf numFmtId="0" fontId="71" fillId="26" borderId="0" xfId="52" applyFont="1" applyFill="1" applyAlignment="1">
      <alignment horizontal="right" vertical="center"/>
    </xf>
    <xf numFmtId="0" fontId="71" fillId="26" borderId="0" xfId="52" applyFont="1" applyFill="1" applyAlignment="1">
      <alignment vertical="center"/>
    </xf>
    <xf numFmtId="41" fontId="63" fillId="26" borderId="0" xfId="53" applyNumberFormat="1" applyFont="1" applyFill="1" applyBorder="1" applyAlignment="1">
      <alignment vertical="center"/>
    </xf>
    <xf numFmtId="37" fontId="66" fillId="26" borderId="0" xfId="52" applyNumberFormat="1" applyFont="1" applyFill="1" applyAlignment="1">
      <alignment horizontal="right" vertical="center" wrapText="1"/>
    </xf>
    <xf numFmtId="37" fontId="71" fillId="26" borderId="0" xfId="52" applyNumberFormat="1" applyFont="1" applyFill="1" applyAlignment="1">
      <alignment horizontal="right" vertical="center"/>
    </xf>
    <xf numFmtId="41" fontId="63" fillId="26" borderId="0" xfId="53" applyNumberFormat="1" applyFont="1" applyFill="1" applyBorder="1" applyAlignment="1">
      <alignment horizontal="right" vertical="center"/>
    </xf>
    <xf numFmtId="37" fontId="63" fillId="26" borderId="0" xfId="53" applyNumberFormat="1" applyFont="1" applyFill="1" applyBorder="1" applyAlignment="1">
      <alignment horizontal="right" vertical="center"/>
    </xf>
    <xf numFmtId="37" fontId="64" fillId="26" borderId="0" xfId="52" applyNumberFormat="1" applyFont="1" applyFill="1" applyAlignment="1">
      <alignment horizontal="right" vertical="center"/>
    </xf>
    <xf numFmtId="37" fontId="64" fillId="26" borderId="0" xfId="29" applyNumberFormat="1" applyFont="1" applyFill="1" applyBorder="1" applyAlignment="1">
      <alignment horizontal="right" vertical="center"/>
    </xf>
    <xf numFmtId="41" fontId="68" fillId="26" borderId="0" xfId="53" applyNumberFormat="1" applyFont="1" applyFill="1" applyBorder="1" applyAlignment="1">
      <alignment horizontal="right" vertical="center" readingOrder="2"/>
    </xf>
    <xf numFmtId="37" fontId="66" fillId="26" borderId="44" xfId="52" applyNumberFormat="1" applyFont="1" applyFill="1" applyBorder="1" applyAlignment="1">
      <alignment horizontal="center" vertical="center"/>
    </xf>
    <xf numFmtId="182" fontId="66" fillId="26" borderId="15" xfId="29" applyNumberFormat="1" applyFont="1" applyFill="1" applyBorder="1" applyAlignment="1">
      <alignment horizontal="right" vertical="center"/>
    </xf>
    <xf numFmtId="174" fontId="91" fillId="26" borderId="0" xfId="54" applyNumberFormat="1" applyFont="1" applyFill="1" applyProtection="1">
      <protection locked="0"/>
    </xf>
    <xf numFmtId="174" fontId="63" fillId="26" borderId="0" xfId="54" applyNumberFormat="1" applyFont="1" applyFill="1" applyProtection="1">
      <protection locked="0"/>
    </xf>
    <xf numFmtId="165" fontId="63" fillId="26" borderId="0" xfId="54" applyNumberFormat="1" applyFont="1" applyFill="1" applyProtection="1">
      <protection locked="0"/>
    </xf>
    <xf numFmtId="165" fontId="63" fillId="26" borderId="0" xfId="29" applyNumberFormat="1" applyFont="1" applyFill="1" applyBorder="1" applyProtection="1">
      <protection locked="0"/>
    </xf>
    <xf numFmtId="37" fontId="67" fillId="26" borderId="0" xfId="29" applyNumberFormat="1" applyFont="1" applyFill="1" applyBorder="1" applyAlignment="1">
      <alignment horizontal="right" vertical="center" indent="1"/>
    </xf>
    <xf numFmtId="175" fontId="67" fillId="26" borderId="0" xfId="29" applyNumberFormat="1" applyFont="1" applyFill="1" applyBorder="1" applyAlignment="1">
      <alignment vertical="center"/>
    </xf>
    <xf numFmtId="171" fontId="64" fillId="26" borderId="11" xfId="29" applyNumberFormat="1" applyFont="1" applyFill="1" applyBorder="1" applyAlignment="1">
      <alignment horizontal="center" vertical="center"/>
    </xf>
    <xf numFmtId="37" fontId="64" fillId="26" borderId="47" xfId="29" applyNumberFormat="1" applyFont="1" applyFill="1" applyBorder="1" applyAlignment="1">
      <alignment horizontal="right" vertical="center" indent="1"/>
    </xf>
    <xf numFmtId="0" fontId="62" fillId="26" borderId="11" xfId="2654" applyFont="1" applyFill="1" applyBorder="1" applyAlignment="1" applyProtection="1">
      <alignment horizontal="right"/>
      <protection locked="0"/>
    </xf>
    <xf numFmtId="0" fontId="66" fillId="26" borderId="11" xfId="2654" applyFont="1" applyFill="1" applyBorder="1" applyAlignment="1" applyProtection="1">
      <alignment horizontal="left"/>
      <protection locked="0"/>
    </xf>
    <xf numFmtId="0" fontId="67" fillId="26" borderId="0" xfId="2654" applyFont="1" applyFill="1" applyAlignment="1">
      <alignment vertical="center" wrapText="1"/>
    </xf>
    <xf numFmtId="37" fontId="67" fillId="26" borderId="0" xfId="29" applyNumberFormat="1" applyFont="1" applyFill="1" applyAlignment="1">
      <alignment vertical="center"/>
    </xf>
    <xf numFmtId="1" fontId="67" fillId="26" borderId="0" xfId="29" applyNumberFormat="1" applyFont="1" applyFill="1" applyBorder="1" applyAlignment="1">
      <alignment horizontal="right" vertical="center" indent="3"/>
    </xf>
    <xf numFmtId="0" fontId="67" fillId="26" borderId="0" xfId="2654" applyFont="1" applyFill="1" applyAlignment="1">
      <alignment vertical="center"/>
    </xf>
    <xf numFmtId="41" fontId="67" fillId="26" borderId="0" xfId="29" applyNumberFormat="1" applyFont="1" applyFill="1" applyAlignment="1">
      <alignment vertical="center"/>
    </xf>
    <xf numFmtId="1" fontId="67" fillId="26" borderId="0" xfId="2654" applyNumberFormat="1" applyFont="1" applyFill="1" applyAlignment="1">
      <alignment horizontal="right" vertical="center" indent="3"/>
    </xf>
    <xf numFmtId="0" fontId="64" fillId="26" borderId="44" xfId="2654" applyFont="1" applyFill="1" applyBorder="1" applyAlignment="1">
      <alignment horizontal="center" vertical="center"/>
    </xf>
    <xf numFmtId="37" fontId="64" fillId="26" borderId="15" xfId="29" applyNumberFormat="1" applyFont="1" applyFill="1" applyBorder="1" applyAlignment="1">
      <alignment vertical="center"/>
    </xf>
    <xf numFmtId="1" fontId="64" fillId="26" borderId="15" xfId="29" applyNumberFormat="1" applyFont="1" applyFill="1" applyBorder="1" applyAlignment="1">
      <alignment horizontal="right" vertical="center" indent="3"/>
    </xf>
    <xf numFmtId="0" fontId="63" fillId="26" borderId="0" xfId="2654" applyFont="1" applyFill="1"/>
    <xf numFmtId="9" fontId="63" fillId="26" borderId="0" xfId="29" applyNumberFormat="1" applyFont="1" applyFill="1" applyBorder="1"/>
    <xf numFmtId="0" fontId="64" fillId="26" borderId="0" xfId="2654" applyFont="1" applyFill="1"/>
    <xf numFmtId="37" fontId="64" fillId="26" borderId="0" xfId="2654" applyNumberFormat="1" applyFont="1" applyFill="1"/>
    <xf numFmtId="0" fontId="62" fillId="25" borderId="0" xfId="0" applyFont="1" applyFill="1" applyAlignment="1">
      <alignment horizontal="center"/>
    </xf>
    <xf numFmtId="0" fontId="64" fillId="26" borderId="0" xfId="0" applyFont="1" applyFill="1" applyAlignment="1">
      <alignment horizontal="center" vertical="top"/>
    </xf>
    <xf numFmtId="0" fontId="64" fillId="26" borderId="0" xfId="0" applyFont="1" applyFill="1" applyAlignment="1">
      <alignment horizontal="center" vertical="center"/>
    </xf>
    <xf numFmtId="0" fontId="62" fillId="26" borderId="0" xfId="29" applyNumberFormat="1" applyFont="1" applyFill="1" applyBorder="1" applyAlignment="1">
      <alignment horizontal="right" readingOrder="2"/>
    </xf>
    <xf numFmtId="0" fontId="104" fillId="26" borderId="0" xfId="29" applyNumberFormat="1" applyFont="1" applyFill="1" applyBorder="1" applyAlignment="1">
      <alignment horizontal="right" readingOrder="2"/>
    </xf>
    <xf numFmtId="171" fontId="71" fillId="26" borderId="11" xfId="29" applyNumberFormat="1" applyFont="1" applyFill="1" applyBorder="1" applyAlignment="1">
      <alignment horizontal="left"/>
    </xf>
    <xf numFmtId="171" fontId="66" fillId="26" borderId="12" xfId="29" applyNumberFormat="1" applyFont="1" applyFill="1" applyBorder="1" applyAlignment="1">
      <alignment horizontal="center" vertical="center"/>
    </xf>
    <xf numFmtId="171" fontId="66" fillId="26" borderId="11" xfId="29" applyNumberFormat="1" applyFont="1" applyFill="1" applyBorder="1" applyAlignment="1">
      <alignment horizontal="center" vertical="center"/>
    </xf>
    <xf numFmtId="3" fontId="66" fillId="26" borderId="11" xfId="29" applyNumberFormat="1" applyFont="1" applyFill="1" applyBorder="1" applyAlignment="1">
      <alignment horizontal="left"/>
    </xf>
    <xf numFmtId="174" fontId="71" fillId="26" borderId="12" xfId="54" applyNumberFormat="1" applyFont="1" applyFill="1" applyBorder="1" applyAlignment="1">
      <alignment horizontal="center" vertical="center"/>
    </xf>
    <xf numFmtId="174" fontId="71" fillId="26" borderId="12" xfId="54" applyNumberFormat="1" applyFont="1" applyFill="1" applyBorder="1" applyAlignment="1">
      <alignment vertical="center"/>
    </xf>
    <xf numFmtId="0" fontId="104" fillId="26" borderId="0" xfId="54" applyFont="1" applyFill="1" applyAlignment="1">
      <alignment horizontal="right" readingOrder="2"/>
    </xf>
    <xf numFmtId="0" fontId="71" fillId="26" borderId="0" xfId="54" applyFont="1" applyFill="1" applyAlignment="1" applyProtection="1">
      <alignment horizontal="left"/>
      <protection locked="0"/>
    </xf>
    <xf numFmtId="0" fontId="66" fillId="26" borderId="13" xfId="54" applyFont="1" applyFill="1" applyBorder="1" applyAlignment="1" applyProtection="1">
      <alignment horizontal="center" vertical="center"/>
      <protection locked="0"/>
    </xf>
    <xf numFmtId="0" fontId="68" fillId="26" borderId="13" xfId="54" applyFont="1" applyFill="1" applyBorder="1" applyAlignment="1">
      <alignment horizontal="center" vertical="center"/>
    </xf>
    <xf numFmtId="0" fontId="66" fillId="26" borderId="12" xfId="54" applyFont="1" applyFill="1" applyBorder="1" applyAlignment="1" applyProtection="1">
      <alignment horizontal="center" vertical="center"/>
      <protection locked="0"/>
    </xf>
    <xf numFmtId="0" fontId="66" fillId="26" borderId="11" xfId="54" applyFont="1" applyFill="1" applyBorder="1" applyAlignment="1" applyProtection="1">
      <alignment horizontal="center" vertical="center"/>
      <protection locked="0"/>
    </xf>
    <xf numFmtId="165" fontId="66" fillId="26" borderId="12" xfId="54" applyNumberFormat="1" applyFont="1" applyFill="1" applyBorder="1" applyAlignment="1" applyProtection="1">
      <alignment horizontal="center" vertical="center" readingOrder="1"/>
      <protection locked="0"/>
    </xf>
    <xf numFmtId="165" fontId="66" fillId="26" borderId="11" xfId="54" applyNumberFormat="1" applyFont="1" applyFill="1" applyBorder="1" applyAlignment="1" applyProtection="1">
      <alignment horizontal="center" vertical="center" readingOrder="1"/>
      <protection locked="0"/>
    </xf>
    <xf numFmtId="0" fontId="62" fillId="26" borderId="0" xfId="54" applyFont="1" applyFill="1" applyAlignment="1">
      <alignment horizontal="right" readingOrder="2"/>
    </xf>
    <xf numFmtId="0" fontId="70" fillId="26" borderId="0" xfId="29" applyNumberFormat="1" applyFont="1" applyFill="1" applyBorder="1" applyAlignment="1">
      <alignment horizontal="right" readingOrder="2"/>
    </xf>
    <xf numFmtId="0" fontId="64" fillId="26" borderId="12" xfId="54" applyFont="1" applyFill="1" applyBorder="1" applyAlignment="1" applyProtection="1">
      <alignment horizontal="center" vertical="center"/>
      <protection locked="0"/>
    </xf>
    <xf numFmtId="0" fontId="64" fillId="26" borderId="11" xfId="54" applyFont="1" applyFill="1" applyBorder="1" applyAlignment="1" applyProtection="1">
      <alignment horizontal="center" vertical="center"/>
      <protection locked="0"/>
    </xf>
    <xf numFmtId="0" fontId="64" fillId="26" borderId="13" xfId="54" applyFont="1" applyFill="1" applyBorder="1" applyAlignment="1" applyProtection="1">
      <alignment horizontal="center" vertical="center"/>
      <protection locked="0"/>
    </xf>
    <xf numFmtId="0" fontId="64" fillId="26" borderId="12" xfId="54" applyFont="1" applyFill="1" applyBorder="1" applyAlignment="1" applyProtection="1">
      <alignment horizontal="center" vertical="center" readingOrder="1"/>
      <protection locked="0"/>
    </xf>
    <xf numFmtId="0" fontId="64" fillId="26" borderId="11" xfId="54" applyFont="1" applyFill="1" applyBorder="1" applyAlignment="1" applyProtection="1">
      <alignment horizontal="center" vertical="center" readingOrder="1"/>
      <protection locked="0"/>
    </xf>
    <xf numFmtId="0" fontId="70" fillId="26" borderId="0" xfId="54" applyFont="1" applyFill="1" applyAlignment="1" applyProtection="1">
      <alignment horizontal="right" readingOrder="2"/>
      <protection locked="0"/>
    </xf>
    <xf numFmtId="0" fontId="66" fillId="26" borderId="12" xfId="54" applyFont="1" applyFill="1" applyBorder="1" applyAlignment="1">
      <alignment horizontal="center" vertical="center"/>
    </xf>
    <xf numFmtId="0" fontId="68" fillId="26" borderId="12" xfId="54" applyFont="1" applyFill="1" applyBorder="1" applyAlignment="1">
      <alignment vertical="center"/>
    </xf>
    <xf numFmtId="0" fontId="68" fillId="26" borderId="44" xfId="54" applyFont="1" applyFill="1" applyBorder="1" applyAlignment="1">
      <alignment vertical="center"/>
    </xf>
    <xf numFmtId="0" fontId="66" fillId="26" borderId="11" xfId="54" applyFont="1" applyFill="1" applyBorder="1" applyAlignment="1" applyProtection="1">
      <alignment horizontal="left"/>
      <protection locked="0"/>
    </xf>
    <xf numFmtId="0" fontId="62" fillId="26" borderId="0" xfId="2654" applyFont="1" applyFill="1" applyAlignment="1" applyProtection="1">
      <alignment horizontal="right" readingOrder="2"/>
      <protection locked="0"/>
    </xf>
    <xf numFmtId="0" fontId="64" fillId="26" borderId="0" xfId="2654" applyFont="1" applyFill="1" applyAlignment="1">
      <alignment horizontal="center" vertical="center"/>
    </xf>
    <xf numFmtId="0" fontId="64" fillId="26" borderId="11" xfId="2654" applyFont="1" applyFill="1" applyBorder="1" applyAlignment="1">
      <alignment horizontal="center" vertical="center"/>
    </xf>
    <xf numFmtId="0" fontId="64" fillId="26" borderId="11" xfId="29" applyNumberFormat="1" applyFont="1" applyFill="1" applyBorder="1" applyAlignment="1">
      <alignment horizontal="center" vertical="center"/>
    </xf>
    <xf numFmtId="171" fontId="64" fillId="26" borderId="0" xfId="29" applyNumberFormat="1" applyFont="1" applyFill="1" applyBorder="1" applyAlignment="1">
      <alignment horizontal="center" vertical="center"/>
    </xf>
    <xf numFmtId="171" fontId="64" fillId="26" borderId="11" xfId="29" applyNumberFormat="1" applyFont="1" applyFill="1" applyBorder="1" applyAlignment="1">
      <alignment horizontal="center" vertical="center"/>
    </xf>
    <xf numFmtId="0" fontId="62" fillId="26" borderId="0" xfId="52" applyFont="1" applyFill="1" applyAlignment="1" applyProtection="1">
      <alignment horizontal="right" readingOrder="2"/>
      <protection locked="0"/>
    </xf>
    <xf numFmtId="0" fontId="62" fillId="26" borderId="0" xfId="54" quotePrefix="1" applyFont="1" applyFill="1" applyAlignment="1">
      <alignment horizontal="right" readingOrder="2"/>
    </xf>
    <xf numFmtId="43" fontId="61" fillId="26" borderId="0" xfId="54" applyNumberFormat="1" applyFont="1" applyFill="1" applyAlignment="1">
      <alignment horizontal="right" vertical="center" wrapText="1"/>
    </xf>
    <xf numFmtId="0" fontId="60" fillId="26" borderId="0" xfId="54" applyFont="1" applyFill="1" applyAlignment="1">
      <alignment horizontal="right" vertical="top"/>
    </xf>
    <xf numFmtId="0" fontId="62" fillId="0" borderId="0" xfId="54" applyFont="1" applyAlignment="1">
      <alignment horizontal="right" vertical="top" wrapText="1"/>
    </xf>
    <xf numFmtId="0" fontId="62" fillId="26" borderId="0" xfId="54" applyFont="1" applyFill="1" applyAlignment="1">
      <alignment horizontal="right" vertical="top" wrapText="1"/>
    </xf>
    <xf numFmtId="0" fontId="60" fillId="26" borderId="0" xfId="54" applyFont="1" applyFill="1" applyAlignment="1">
      <alignment horizontal="right"/>
    </xf>
    <xf numFmtId="0" fontId="62" fillId="26" borderId="0" xfId="54" applyFont="1" applyFill="1" applyAlignment="1" applyProtection="1">
      <alignment horizontal="right" readingOrder="2"/>
      <protection locked="0"/>
    </xf>
    <xf numFmtId="38" fontId="66" fillId="26" borderId="11" xfId="54" applyNumberFormat="1" applyFont="1" applyFill="1" applyBorder="1" applyAlignment="1">
      <alignment horizontal="left"/>
    </xf>
    <xf numFmtId="0" fontId="110" fillId="26" borderId="0" xfId="54" applyFont="1" applyFill="1" applyAlignment="1">
      <alignment horizontal="right" vertical="center" wrapText="1" readingOrder="2"/>
    </xf>
    <xf numFmtId="0" fontId="62" fillId="26" borderId="0" xfId="0" applyFont="1" applyFill="1" applyAlignment="1">
      <alignment horizontal="right" readingOrder="2"/>
    </xf>
    <xf numFmtId="0" fontId="64" fillId="26" borderId="11" xfId="0" applyFont="1" applyFill="1" applyBorder="1" applyAlignment="1">
      <alignment horizontal="left"/>
    </xf>
    <xf numFmtId="0" fontId="62" fillId="26" borderId="0" xfId="0" applyFont="1" applyFill="1" applyAlignment="1">
      <alignment horizontal="right" vertical="top" wrapText="1"/>
    </xf>
  </cellXfs>
  <cellStyles count="3666">
    <cellStyle name="20% - Accent1" xfId="1" builtinId="30" customBuiltin="1"/>
    <cellStyle name="20% - Accent1 2" xfId="76" xr:uid="{00000000-0005-0000-0000-000001000000}"/>
    <cellStyle name="20% - Accent1 2 2" xfId="113" xr:uid="{00000000-0005-0000-0000-000002000000}"/>
    <cellStyle name="20% - Accent1 2 3" xfId="327" xr:uid="{00000000-0005-0000-0000-000003000000}"/>
    <cellStyle name="20% - Accent1 2 3 2" xfId="472" xr:uid="{00000000-0005-0000-0000-000004000000}"/>
    <cellStyle name="20% - Accent1 2 3 2 2" xfId="505" xr:uid="{00000000-0005-0000-0000-000005000000}"/>
    <cellStyle name="20% - Accent1 2 3 2 2 2" xfId="2292" xr:uid="{00000000-0005-0000-0000-000006000000}"/>
    <cellStyle name="20% - Accent1 2 3 2 2 2 2" xfId="3298" xr:uid="{00000000-0005-0000-0000-000007000000}"/>
    <cellStyle name="20% - Accent1 2 3 2 2 3" xfId="2818" xr:uid="{00000000-0005-0000-0000-000008000000}"/>
    <cellStyle name="20% - Accent1 2 3 2 3" xfId="506" xr:uid="{00000000-0005-0000-0000-000009000000}"/>
    <cellStyle name="20% - Accent1 2 3 2 3 2" xfId="2293" xr:uid="{00000000-0005-0000-0000-00000A000000}"/>
    <cellStyle name="20% - Accent1 2 3 2 3 2 2" xfId="3299" xr:uid="{00000000-0005-0000-0000-00000B000000}"/>
    <cellStyle name="20% - Accent1 2 3 2 3 3" xfId="2819" xr:uid="{00000000-0005-0000-0000-00000C000000}"/>
    <cellStyle name="20% - Accent1 2 3 2 4" xfId="507" xr:uid="{00000000-0005-0000-0000-00000D000000}"/>
    <cellStyle name="20% - Accent1 2 3 2 4 2" xfId="2294" xr:uid="{00000000-0005-0000-0000-00000E000000}"/>
    <cellStyle name="20% - Accent1 2 3 2 4 2 2" xfId="3300" xr:uid="{00000000-0005-0000-0000-00000F000000}"/>
    <cellStyle name="20% - Accent1 2 3 2 4 3" xfId="2820" xr:uid="{00000000-0005-0000-0000-000010000000}"/>
    <cellStyle name="20% - Accent1 2 3 2 5" xfId="2264" xr:uid="{00000000-0005-0000-0000-000011000000}"/>
    <cellStyle name="20% - Accent1 2 3 2 5 2" xfId="3270" xr:uid="{00000000-0005-0000-0000-000012000000}"/>
    <cellStyle name="20% - Accent1 2 3 2 6" xfId="2790" xr:uid="{00000000-0005-0000-0000-000013000000}"/>
    <cellStyle name="20% - Accent1 2 3 3" xfId="508" xr:uid="{00000000-0005-0000-0000-000014000000}"/>
    <cellStyle name="20% - Accent1 2 3 3 2" xfId="2295" xr:uid="{00000000-0005-0000-0000-000015000000}"/>
    <cellStyle name="20% - Accent1 2 3 3 2 2" xfId="3301" xr:uid="{00000000-0005-0000-0000-000016000000}"/>
    <cellStyle name="20% - Accent1 2 3 3 3" xfId="2821" xr:uid="{00000000-0005-0000-0000-000017000000}"/>
    <cellStyle name="20% - Accent1 2 3 4" xfId="509" xr:uid="{00000000-0005-0000-0000-000018000000}"/>
    <cellStyle name="20% - Accent1 2 3 4 2" xfId="2296" xr:uid="{00000000-0005-0000-0000-000019000000}"/>
    <cellStyle name="20% - Accent1 2 3 4 2 2" xfId="3302" xr:uid="{00000000-0005-0000-0000-00001A000000}"/>
    <cellStyle name="20% - Accent1 2 3 4 3" xfId="2822" xr:uid="{00000000-0005-0000-0000-00001B000000}"/>
    <cellStyle name="20% - Accent1 2 3 5" xfId="510" xr:uid="{00000000-0005-0000-0000-00001C000000}"/>
    <cellStyle name="20% - Accent1 2 3 5 2" xfId="2297" xr:uid="{00000000-0005-0000-0000-00001D000000}"/>
    <cellStyle name="20% - Accent1 2 3 5 2 2" xfId="3303" xr:uid="{00000000-0005-0000-0000-00001E000000}"/>
    <cellStyle name="20% - Accent1 2 3 5 3" xfId="2823" xr:uid="{00000000-0005-0000-0000-00001F000000}"/>
    <cellStyle name="20% - Accent1 2 3 6" xfId="2204" xr:uid="{00000000-0005-0000-0000-000020000000}"/>
    <cellStyle name="20% - Accent1 2 3 6 2" xfId="3210" xr:uid="{00000000-0005-0000-0000-000021000000}"/>
    <cellStyle name="20% - Accent1 2 3 7" xfId="2730" xr:uid="{00000000-0005-0000-0000-000022000000}"/>
    <cellStyle name="20% - Accent1 2 4" xfId="440" xr:uid="{00000000-0005-0000-0000-000023000000}"/>
    <cellStyle name="20% - Accent1 2 4 2" xfId="511" xr:uid="{00000000-0005-0000-0000-000024000000}"/>
    <cellStyle name="20% - Accent1 2 4 2 2" xfId="2298" xr:uid="{00000000-0005-0000-0000-000025000000}"/>
    <cellStyle name="20% - Accent1 2 4 2 2 2" xfId="3304" xr:uid="{00000000-0005-0000-0000-000026000000}"/>
    <cellStyle name="20% - Accent1 2 4 2 3" xfId="2824" xr:uid="{00000000-0005-0000-0000-000027000000}"/>
    <cellStyle name="20% - Accent1 2 4 3" xfId="512" xr:uid="{00000000-0005-0000-0000-000028000000}"/>
    <cellStyle name="20% - Accent1 2 4 3 2" xfId="2299" xr:uid="{00000000-0005-0000-0000-000029000000}"/>
    <cellStyle name="20% - Accent1 2 4 3 2 2" xfId="3305" xr:uid="{00000000-0005-0000-0000-00002A000000}"/>
    <cellStyle name="20% - Accent1 2 4 3 3" xfId="2825" xr:uid="{00000000-0005-0000-0000-00002B000000}"/>
    <cellStyle name="20% - Accent1 2 4 4" xfId="513" xr:uid="{00000000-0005-0000-0000-00002C000000}"/>
    <cellStyle name="20% - Accent1 2 4 4 2" xfId="2300" xr:uid="{00000000-0005-0000-0000-00002D000000}"/>
    <cellStyle name="20% - Accent1 2 4 4 2 2" xfId="3306" xr:uid="{00000000-0005-0000-0000-00002E000000}"/>
    <cellStyle name="20% - Accent1 2 4 4 3" xfId="2826" xr:uid="{00000000-0005-0000-0000-00002F000000}"/>
    <cellStyle name="20% - Accent1 2 4 5" xfId="2234" xr:uid="{00000000-0005-0000-0000-000030000000}"/>
    <cellStyle name="20% - Accent1 2 4 5 2" xfId="3240" xr:uid="{00000000-0005-0000-0000-000031000000}"/>
    <cellStyle name="20% - Accent1 2 4 6" xfId="2760" xr:uid="{00000000-0005-0000-0000-000032000000}"/>
    <cellStyle name="20% - Accent1 2 5" xfId="514" xr:uid="{00000000-0005-0000-0000-000033000000}"/>
    <cellStyle name="20% - Accent1 2 5 2" xfId="2301" xr:uid="{00000000-0005-0000-0000-000034000000}"/>
    <cellStyle name="20% - Accent1 2 5 2 2" xfId="3307" xr:uid="{00000000-0005-0000-0000-000035000000}"/>
    <cellStyle name="20% - Accent1 2 5 3" xfId="2827" xr:uid="{00000000-0005-0000-0000-000036000000}"/>
    <cellStyle name="20% - Accent1 2 6" xfId="515" xr:uid="{00000000-0005-0000-0000-000037000000}"/>
    <cellStyle name="20% - Accent1 2 6 2" xfId="2302" xr:uid="{00000000-0005-0000-0000-000038000000}"/>
    <cellStyle name="20% - Accent1 2 6 2 2" xfId="3308" xr:uid="{00000000-0005-0000-0000-000039000000}"/>
    <cellStyle name="20% - Accent1 2 6 3" xfId="2828" xr:uid="{00000000-0005-0000-0000-00003A000000}"/>
    <cellStyle name="20% - Accent1 2 7" xfId="516" xr:uid="{00000000-0005-0000-0000-00003B000000}"/>
    <cellStyle name="20% - Accent1 2 7 2" xfId="2303" xr:uid="{00000000-0005-0000-0000-00003C000000}"/>
    <cellStyle name="20% - Accent1 2 7 2 2" xfId="3309" xr:uid="{00000000-0005-0000-0000-00003D000000}"/>
    <cellStyle name="20% - Accent1 2 7 3" xfId="2829" xr:uid="{00000000-0005-0000-0000-00003E000000}"/>
    <cellStyle name="20% - Accent1 2 8" xfId="2174" xr:uid="{00000000-0005-0000-0000-00003F000000}"/>
    <cellStyle name="20% - Accent1 2 8 2" xfId="3180" xr:uid="{00000000-0005-0000-0000-000040000000}"/>
    <cellStyle name="20% - Accent1 2 9" xfId="2700" xr:uid="{00000000-0005-0000-0000-000041000000}"/>
    <cellStyle name="20% - Accent1 3" xfId="282" xr:uid="{00000000-0005-0000-0000-000042000000}"/>
    <cellStyle name="20% - Accent1 4" xfId="396" xr:uid="{00000000-0005-0000-0000-000043000000}"/>
    <cellStyle name="20% - Accent1 5" xfId="2655" xr:uid="{00000000-0005-0000-0000-000044000000}"/>
    <cellStyle name="20% - Accent2" xfId="2" builtinId="34" customBuiltin="1"/>
    <cellStyle name="20% - Accent2 2" xfId="80" xr:uid="{00000000-0005-0000-0000-000046000000}"/>
    <cellStyle name="20% - Accent2 2 2" xfId="108" xr:uid="{00000000-0005-0000-0000-000047000000}"/>
    <cellStyle name="20% - Accent2 2 3" xfId="329" xr:uid="{00000000-0005-0000-0000-000048000000}"/>
    <cellStyle name="20% - Accent2 2 3 2" xfId="474" xr:uid="{00000000-0005-0000-0000-000049000000}"/>
    <cellStyle name="20% - Accent2 2 3 2 2" xfId="517" xr:uid="{00000000-0005-0000-0000-00004A000000}"/>
    <cellStyle name="20% - Accent2 2 3 2 2 2" xfId="2304" xr:uid="{00000000-0005-0000-0000-00004B000000}"/>
    <cellStyle name="20% - Accent2 2 3 2 2 2 2" xfId="3310" xr:uid="{00000000-0005-0000-0000-00004C000000}"/>
    <cellStyle name="20% - Accent2 2 3 2 2 3" xfId="2830" xr:uid="{00000000-0005-0000-0000-00004D000000}"/>
    <cellStyle name="20% - Accent2 2 3 2 3" xfId="518" xr:uid="{00000000-0005-0000-0000-00004E000000}"/>
    <cellStyle name="20% - Accent2 2 3 2 3 2" xfId="2305" xr:uid="{00000000-0005-0000-0000-00004F000000}"/>
    <cellStyle name="20% - Accent2 2 3 2 3 2 2" xfId="3311" xr:uid="{00000000-0005-0000-0000-000050000000}"/>
    <cellStyle name="20% - Accent2 2 3 2 3 3" xfId="2831" xr:uid="{00000000-0005-0000-0000-000051000000}"/>
    <cellStyle name="20% - Accent2 2 3 2 4" xfId="519" xr:uid="{00000000-0005-0000-0000-000052000000}"/>
    <cellStyle name="20% - Accent2 2 3 2 4 2" xfId="2306" xr:uid="{00000000-0005-0000-0000-000053000000}"/>
    <cellStyle name="20% - Accent2 2 3 2 4 2 2" xfId="3312" xr:uid="{00000000-0005-0000-0000-000054000000}"/>
    <cellStyle name="20% - Accent2 2 3 2 4 3" xfId="2832" xr:uid="{00000000-0005-0000-0000-000055000000}"/>
    <cellStyle name="20% - Accent2 2 3 2 5" xfId="2266" xr:uid="{00000000-0005-0000-0000-000056000000}"/>
    <cellStyle name="20% - Accent2 2 3 2 5 2" xfId="3272" xr:uid="{00000000-0005-0000-0000-000057000000}"/>
    <cellStyle name="20% - Accent2 2 3 2 6" xfId="2792" xr:uid="{00000000-0005-0000-0000-000058000000}"/>
    <cellStyle name="20% - Accent2 2 3 3" xfId="520" xr:uid="{00000000-0005-0000-0000-000059000000}"/>
    <cellStyle name="20% - Accent2 2 3 3 2" xfId="2307" xr:uid="{00000000-0005-0000-0000-00005A000000}"/>
    <cellStyle name="20% - Accent2 2 3 3 2 2" xfId="3313" xr:uid="{00000000-0005-0000-0000-00005B000000}"/>
    <cellStyle name="20% - Accent2 2 3 3 3" xfId="2833" xr:uid="{00000000-0005-0000-0000-00005C000000}"/>
    <cellStyle name="20% - Accent2 2 3 4" xfId="521" xr:uid="{00000000-0005-0000-0000-00005D000000}"/>
    <cellStyle name="20% - Accent2 2 3 4 2" xfId="2308" xr:uid="{00000000-0005-0000-0000-00005E000000}"/>
    <cellStyle name="20% - Accent2 2 3 4 2 2" xfId="3314" xr:uid="{00000000-0005-0000-0000-00005F000000}"/>
    <cellStyle name="20% - Accent2 2 3 4 3" xfId="2834" xr:uid="{00000000-0005-0000-0000-000060000000}"/>
    <cellStyle name="20% - Accent2 2 3 5" xfId="522" xr:uid="{00000000-0005-0000-0000-000061000000}"/>
    <cellStyle name="20% - Accent2 2 3 5 2" xfId="2309" xr:uid="{00000000-0005-0000-0000-000062000000}"/>
    <cellStyle name="20% - Accent2 2 3 5 2 2" xfId="3315" xr:uid="{00000000-0005-0000-0000-000063000000}"/>
    <cellStyle name="20% - Accent2 2 3 5 3" xfId="2835" xr:uid="{00000000-0005-0000-0000-000064000000}"/>
    <cellStyle name="20% - Accent2 2 3 6" xfId="2206" xr:uid="{00000000-0005-0000-0000-000065000000}"/>
    <cellStyle name="20% - Accent2 2 3 6 2" xfId="3212" xr:uid="{00000000-0005-0000-0000-000066000000}"/>
    <cellStyle name="20% - Accent2 2 3 7" xfId="2732" xr:uid="{00000000-0005-0000-0000-000067000000}"/>
    <cellStyle name="20% - Accent2 2 4" xfId="442" xr:uid="{00000000-0005-0000-0000-000068000000}"/>
    <cellStyle name="20% - Accent2 2 4 2" xfId="523" xr:uid="{00000000-0005-0000-0000-000069000000}"/>
    <cellStyle name="20% - Accent2 2 4 2 2" xfId="2310" xr:uid="{00000000-0005-0000-0000-00006A000000}"/>
    <cellStyle name="20% - Accent2 2 4 2 2 2" xfId="3316" xr:uid="{00000000-0005-0000-0000-00006B000000}"/>
    <cellStyle name="20% - Accent2 2 4 2 3" xfId="2836" xr:uid="{00000000-0005-0000-0000-00006C000000}"/>
    <cellStyle name="20% - Accent2 2 4 3" xfId="524" xr:uid="{00000000-0005-0000-0000-00006D000000}"/>
    <cellStyle name="20% - Accent2 2 4 3 2" xfId="2311" xr:uid="{00000000-0005-0000-0000-00006E000000}"/>
    <cellStyle name="20% - Accent2 2 4 3 2 2" xfId="3317" xr:uid="{00000000-0005-0000-0000-00006F000000}"/>
    <cellStyle name="20% - Accent2 2 4 3 3" xfId="2837" xr:uid="{00000000-0005-0000-0000-000070000000}"/>
    <cellStyle name="20% - Accent2 2 4 4" xfId="525" xr:uid="{00000000-0005-0000-0000-000071000000}"/>
    <cellStyle name="20% - Accent2 2 4 4 2" xfId="2312" xr:uid="{00000000-0005-0000-0000-000072000000}"/>
    <cellStyle name="20% - Accent2 2 4 4 2 2" xfId="3318" xr:uid="{00000000-0005-0000-0000-000073000000}"/>
    <cellStyle name="20% - Accent2 2 4 4 3" xfId="2838" xr:uid="{00000000-0005-0000-0000-000074000000}"/>
    <cellStyle name="20% - Accent2 2 4 5" xfId="2236" xr:uid="{00000000-0005-0000-0000-000075000000}"/>
    <cellStyle name="20% - Accent2 2 4 5 2" xfId="3242" xr:uid="{00000000-0005-0000-0000-000076000000}"/>
    <cellStyle name="20% - Accent2 2 4 6" xfId="2762" xr:uid="{00000000-0005-0000-0000-000077000000}"/>
    <cellStyle name="20% - Accent2 2 5" xfId="526" xr:uid="{00000000-0005-0000-0000-000078000000}"/>
    <cellStyle name="20% - Accent2 2 5 2" xfId="2313" xr:uid="{00000000-0005-0000-0000-000079000000}"/>
    <cellStyle name="20% - Accent2 2 5 2 2" xfId="3319" xr:uid="{00000000-0005-0000-0000-00007A000000}"/>
    <cellStyle name="20% - Accent2 2 5 3" xfId="2839" xr:uid="{00000000-0005-0000-0000-00007B000000}"/>
    <cellStyle name="20% - Accent2 2 6" xfId="527" xr:uid="{00000000-0005-0000-0000-00007C000000}"/>
    <cellStyle name="20% - Accent2 2 6 2" xfId="2314" xr:uid="{00000000-0005-0000-0000-00007D000000}"/>
    <cellStyle name="20% - Accent2 2 6 2 2" xfId="3320" xr:uid="{00000000-0005-0000-0000-00007E000000}"/>
    <cellStyle name="20% - Accent2 2 6 3" xfId="2840" xr:uid="{00000000-0005-0000-0000-00007F000000}"/>
    <cellStyle name="20% - Accent2 2 7" xfId="528" xr:uid="{00000000-0005-0000-0000-000080000000}"/>
    <cellStyle name="20% - Accent2 2 7 2" xfId="2315" xr:uid="{00000000-0005-0000-0000-000081000000}"/>
    <cellStyle name="20% - Accent2 2 7 2 2" xfId="3321" xr:uid="{00000000-0005-0000-0000-000082000000}"/>
    <cellStyle name="20% - Accent2 2 7 3" xfId="2841" xr:uid="{00000000-0005-0000-0000-000083000000}"/>
    <cellStyle name="20% - Accent2 2 8" xfId="2176" xr:uid="{00000000-0005-0000-0000-000084000000}"/>
    <cellStyle name="20% - Accent2 2 8 2" xfId="3182" xr:uid="{00000000-0005-0000-0000-000085000000}"/>
    <cellStyle name="20% - Accent2 2 9" xfId="2702" xr:uid="{00000000-0005-0000-0000-000086000000}"/>
    <cellStyle name="20% - Accent2 3" xfId="283" xr:uid="{00000000-0005-0000-0000-000087000000}"/>
    <cellStyle name="20% - Accent2 4" xfId="397" xr:uid="{00000000-0005-0000-0000-000088000000}"/>
    <cellStyle name="20% - Accent2 5" xfId="2656" xr:uid="{00000000-0005-0000-0000-000089000000}"/>
    <cellStyle name="20% - Accent3" xfId="3" builtinId="38" customBuiltin="1"/>
    <cellStyle name="20% - Accent3 2" xfId="84" xr:uid="{00000000-0005-0000-0000-00008B000000}"/>
    <cellStyle name="20% - Accent3 2 2" xfId="114" xr:uid="{00000000-0005-0000-0000-00008C000000}"/>
    <cellStyle name="20% - Accent3 2 3" xfId="331" xr:uid="{00000000-0005-0000-0000-00008D000000}"/>
    <cellStyle name="20% - Accent3 2 3 2" xfId="476" xr:uid="{00000000-0005-0000-0000-00008E000000}"/>
    <cellStyle name="20% - Accent3 2 3 2 2" xfId="529" xr:uid="{00000000-0005-0000-0000-00008F000000}"/>
    <cellStyle name="20% - Accent3 2 3 2 2 2" xfId="2316" xr:uid="{00000000-0005-0000-0000-000090000000}"/>
    <cellStyle name="20% - Accent3 2 3 2 2 2 2" xfId="3322" xr:uid="{00000000-0005-0000-0000-000091000000}"/>
    <cellStyle name="20% - Accent3 2 3 2 2 3" xfId="2842" xr:uid="{00000000-0005-0000-0000-000092000000}"/>
    <cellStyle name="20% - Accent3 2 3 2 3" xfId="530" xr:uid="{00000000-0005-0000-0000-000093000000}"/>
    <cellStyle name="20% - Accent3 2 3 2 3 2" xfId="2317" xr:uid="{00000000-0005-0000-0000-000094000000}"/>
    <cellStyle name="20% - Accent3 2 3 2 3 2 2" xfId="3323" xr:uid="{00000000-0005-0000-0000-000095000000}"/>
    <cellStyle name="20% - Accent3 2 3 2 3 3" xfId="2843" xr:uid="{00000000-0005-0000-0000-000096000000}"/>
    <cellStyle name="20% - Accent3 2 3 2 4" xfId="531" xr:uid="{00000000-0005-0000-0000-000097000000}"/>
    <cellStyle name="20% - Accent3 2 3 2 4 2" xfId="2318" xr:uid="{00000000-0005-0000-0000-000098000000}"/>
    <cellStyle name="20% - Accent3 2 3 2 4 2 2" xfId="3324" xr:uid="{00000000-0005-0000-0000-000099000000}"/>
    <cellStyle name="20% - Accent3 2 3 2 4 3" xfId="2844" xr:uid="{00000000-0005-0000-0000-00009A000000}"/>
    <cellStyle name="20% - Accent3 2 3 2 5" xfId="2268" xr:uid="{00000000-0005-0000-0000-00009B000000}"/>
    <cellStyle name="20% - Accent3 2 3 2 5 2" xfId="3274" xr:uid="{00000000-0005-0000-0000-00009C000000}"/>
    <cellStyle name="20% - Accent3 2 3 2 6" xfId="2794" xr:uid="{00000000-0005-0000-0000-00009D000000}"/>
    <cellStyle name="20% - Accent3 2 3 3" xfId="532" xr:uid="{00000000-0005-0000-0000-00009E000000}"/>
    <cellStyle name="20% - Accent3 2 3 3 2" xfId="2319" xr:uid="{00000000-0005-0000-0000-00009F000000}"/>
    <cellStyle name="20% - Accent3 2 3 3 2 2" xfId="3325" xr:uid="{00000000-0005-0000-0000-0000A0000000}"/>
    <cellStyle name="20% - Accent3 2 3 3 3" xfId="2845" xr:uid="{00000000-0005-0000-0000-0000A1000000}"/>
    <cellStyle name="20% - Accent3 2 3 4" xfId="533" xr:uid="{00000000-0005-0000-0000-0000A2000000}"/>
    <cellStyle name="20% - Accent3 2 3 4 2" xfId="2320" xr:uid="{00000000-0005-0000-0000-0000A3000000}"/>
    <cellStyle name="20% - Accent3 2 3 4 2 2" xfId="3326" xr:uid="{00000000-0005-0000-0000-0000A4000000}"/>
    <cellStyle name="20% - Accent3 2 3 4 3" xfId="2846" xr:uid="{00000000-0005-0000-0000-0000A5000000}"/>
    <cellStyle name="20% - Accent3 2 3 5" xfId="534" xr:uid="{00000000-0005-0000-0000-0000A6000000}"/>
    <cellStyle name="20% - Accent3 2 3 5 2" xfId="2321" xr:uid="{00000000-0005-0000-0000-0000A7000000}"/>
    <cellStyle name="20% - Accent3 2 3 5 2 2" xfId="3327" xr:uid="{00000000-0005-0000-0000-0000A8000000}"/>
    <cellStyle name="20% - Accent3 2 3 5 3" xfId="2847" xr:uid="{00000000-0005-0000-0000-0000A9000000}"/>
    <cellStyle name="20% - Accent3 2 3 6" xfId="2208" xr:uid="{00000000-0005-0000-0000-0000AA000000}"/>
    <cellStyle name="20% - Accent3 2 3 6 2" xfId="3214" xr:uid="{00000000-0005-0000-0000-0000AB000000}"/>
    <cellStyle name="20% - Accent3 2 3 7" xfId="2734" xr:uid="{00000000-0005-0000-0000-0000AC000000}"/>
    <cellStyle name="20% - Accent3 2 4" xfId="444" xr:uid="{00000000-0005-0000-0000-0000AD000000}"/>
    <cellStyle name="20% - Accent3 2 4 2" xfId="535" xr:uid="{00000000-0005-0000-0000-0000AE000000}"/>
    <cellStyle name="20% - Accent3 2 4 2 2" xfId="2322" xr:uid="{00000000-0005-0000-0000-0000AF000000}"/>
    <cellStyle name="20% - Accent3 2 4 2 2 2" xfId="3328" xr:uid="{00000000-0005-0000-0000-0000B0000000}"/>
    <cellStyle name="20% - Accent3 2 4 2 3" xfId="2848" xr:uid="{00000000-0005-0000-0000-0000B1000000}"/>
    <cellStyle name="20% - Accent3 2 4 3" xfId="536" xr:uid="{00000000-0005-0000-0000-0000B2000000}"/>
    <cellStyle name="20% - Accent3 2 4 3 2" xfId="2323" xr:uid="{00000000-0005-0000-0000-0000B3000000}"/>
    <cellStyle name="20% - Accent3 2 4 3 2 2" xfId="3329" xr:uid="{00000000-0005-0000-0000-0000B4000000}"/>
    <cellStyle name="20% - Accent3 2 4 3 3" xfId="2849" xr:uid="{00000000-0005-0000-0000-0000B5000000}"/>
    <cellStyle name="20% - Accent3 2 4 4" xfId="537" xr:uid="{00000000-0005-0000-0000-0000B6000000}"/>
    <cellStyle name="20% - Accent3 2 4 4 2" xfId="2324" xr:uid="{00000000-0005-0000-0000-0000B7000000}"/>
    <cellStyle name="20% - Accent3 2 4 4 2 2" xfId="3330" xr:uid="{00000000-0005-0000-0000-0000B8000000}"/>
    <cellStyle name="20% - Accent3 2 4 4 3" xfId="2850" xr:uid="{00000000-0005-0000-0000-0000B9000000}"/>
    <cellStyle name="20% - Accent3 2 4 5" xfId="2238" xr:uid="{00000000-0005-0000-0000-0000BA000000}"/>
    <cellStyle name="20% - Accent3 2 4 5 2" xfId="3244" xr:uid="{00000000-0005-0000-0000-0000BB000000}"/>
    <cellStyle name="20% - Accent3 2 4 6" xfId="2764" xr:uid="{00000000-0005-0000-0000-0000BC000000}"/>
    <cellStyle name="20% - Accent3 2 5" xfId="538" xr:uid="{00000000-0005-0000-0000-0000BD000000}"/>
    <cellStyle name="20% - Accent3 2 5 2" xfId="2325" xr:uid="{00000000-0005-0000-0000-0000BE000000}"/>
    <cellStyle name="20% - Accent3 2 5 2 2" xfId="3331" xr:uid="{00000000-0005-0000-0000-0000BF000000}"/>
    <cellStyle name="20% - Accent3 2 5 3" xfId="2851" xr:uid="{00000000-0005-0000-0000-0000C0000000}"/>
    <cellStyle name="20% - Accent3 2 6" xfId="539" xr:uid="{00000000-0005-0000-0000-0000C1000000}"/>
    <cellStyle name="20% - Accent3 2 6 2" xfId="2326" xr:uid="{00000000-0005-0000-0000-0000C2000000}"/>
    <cellStyle name="20% - Accent3 2 6 2 2" xfId="3332" xr:uid="{00000000-0005-0000-0000-0000C3000000}"/>
    <cellStyle name="20% - Accent3 2 6 3" xfId="2852" xr:uid="{00000000-0005-0000-0000-0000C4000000}"/>
    <cellStyle name="20% - Accent3 2 7" xfId="540" xr:uid="{00000000-0005-0000-0000-0000C5000000}"/>
    <cellStyle name="20% - Accent3 2 7 2" xfId="2327" xr:uid="{00000000-0005-0000-0000-0000C6000000}"/>
    <cellStyle name="20% - Accent3 2 7 2 2" xfId="3333" xr:uid="{00000000-0005-0000-0000-0000C7000000}"/>
    <cellStyle name="20% - Accent3 2 7 3" xfId="2853" xr:uid="{00000000-0005-0000-0000-0000C8000000}"/>
    <cellStyle name="20% - Accent3 2 8" xfId="2178" xr:uid="{00000000-0005-0000-0000-0000C9000000}"/>
    <cellStyle name="20% - Accent3 2 8 2" xfId="3184" xr:uid="{00000000-0005-0000-0000-0000CA000000}"/>
    <cellStyle name="20% - Accent3 2 9" xfId="2704" xr:uid="{00000000-0005-0000-0000-0000CB000000}"/>
    <cellStyle name="20% - Accent3 3" xfId="284" xr:uid="{00000000-0005-0000-0000-0000CC000000}"/>
    <cellStyle name="20% - Accent3 4" xfId="398" xr:uid="{00000000-0005-0000-0000-0000CD000000}"/>
    <cellStyle name="20% - Accent3 5" xfId="2657" xr:uid="{00000000-0005-0000-0000-0000CE000000}"/>
    <cellStyle name="20% - Accent4" xfId="4" builtinId="42" customBuiltin="1"/>
    <cellStyle name="20% - Accent4 2" xfId="88" xr:uid="{00000000-0005-0000-0000-0000D0000000}"/>
    <cellStyle name="20% - Accent4 2 2" xfId="115" xr:uid="{00000000-0005-0000-0000-0000D1000000}"/>
    <cellStyle name="20% - Accent4 2 3" xfId="333" xr:uid="{00000000-0005-0000-0000-0000D2000000}"/>
    <cellStyle name="20% - Accent4 2 3 2" xfId="478" xr:uid="{00000000-0005-0000-0000-0000D3000000}"/>
    <cellStyle name="20% - Accent4 2 3 2 2" xfId="541" xr:uid="{00000000-0005-0000-0000-0000D4000000}"/>
    <cellStyle name="20% - Accent4 2 3 2 2 2" xfId="2328" xr:uid="{00000000-0005-0000-0000-0000D5000000}"/>
    <cellStyle name="20% - Accent4 2 3 2 2 2 2" xfId="3334" xr:uid="{00000000-0005-0000-0000-0000D6000000}"/>
    <cellStyle name="20% - Accent4 2 3 2 2 3" xfId="2854" xr:uid="{00000000-0005-0000-0000-0000D7000000}"/>
    <cellStyle name="20% - Accent4 2 3 2 3" xfId="542" xr:uid="{00000000-0005-0000-0000-0000D8000000}"/>
    <cellStyle name="20% - Accent4 2 3 2 3 2" xfId="2329" xr:uid="{00000000-0005-0000-0000-0000D9000000}"/>
    <cellStyle name="20% - Accent4 2 3 2 3 2 2" xfId="3335" xr:uid="{00000000-0005-0000-0000-0000DA000000}"/>
    <cellStyle name="20% - Accent4 2 3 2 3 3" xfId="2855" xr:uid="{00000000-0005-0000-0000-0000DB000000}"/>
    <cellStyle name="20% - Accent4 2 3 2 4" xfId="543" xr:uid="{00000000-0005-0000-0000-0000DC000000}"/>
    <cellStyle name="20% - Accent4 2 3 2 4 2" xfId="2330" xr:uid="{00000000-0005-0000-0000-0000DD000000}"/>
    <cellStyle name="20% - Accent4 2 3 2 4 2 2" xfId="3336" xr:uid="{00000000-0005-0000-0000-0000DE000000}"/>
    <cellStyle name="20% - Accent4 2 3 2 4 3" xfId="2856" xr:uid="{00000000-0005-0000-0000-0000DF000000}"/>
    <cellStyle name="20% - Accent4 2 3 2 5" xfId="2270" xr:uid="{00000000-0005-0000-0000-0000E0000000}"/>
    <cellStyle name="20% - Accent4 2 3 2 5 2" xfId="3276" xr:uid="{00000000-0005-0000-0000-0000E1000000}"/>
    <cellStyle name="20% - Accent4 2 3 2 6" xfId="2796" xr:uid="{00000000-0005-0000-0000-0000E2000000}"/>
    <cellStyle name="20% - Accent4 2 3 3" xfId="544" xr:uid="{00000000-0005-0000-0000-0000E3000000}"/>
    <cellStyle name="20% - Accent4 2 3 3 2" xfId="2331" xr:uid="{00000000-0005-0000-0000-0000E4000000}"/>
    <cellStyle name="20% - Accent4 2 3 3 2 2" xfId="3337" xr:uid="{00000000-0005-0000-0000-0000E5000000}"/>
    <cellStyle name="20% - Accent4 2 3 3 3" xfId="2857" xr:uid="{00000000-0005-0000-0000-0000E6000000}"/>
    <cellStyle name="20% - Accent4 2 3 4" xfId="545" xr:uid="{00000000-0005-0000-0000-0000E7000000}"/>
    <cellStyle name="20% - Accent4 2 3 4 2" xfId="2332" xr:uid="{00000000-0005-0000-0000-0000E8000000}"/>
    <cellStyle name="20% - Accent4 2 3 4 2 2" xfId="3338" xr:uid="{00000000-0005-0000-0000-0000E9000000}"/>
    <cellStyle name="20% - Accent4 2 3 4 3" xfId="2858" xr:uid="{00000000-0005-0000-0000-0000EA000000}"/>
    <cellStyle name="20% - Accent4 2 3 5" xfId="546" xr:uid="{00000000-0005-0000-0000-0000EB000000}"/>
    <cellStyle name="20% - Accent4 2 3 5 2" xfId="2333" xr:uid="{00000000-0005-0000-0000-0000EC000000}"/>
    <cellStyle name="20% - Accent4 2 3 5 2 2" xfId="3339" xr:uid="{00000000-0005-0000-0000-0000ED000000}"/>
    <cellStyle name="20% - Accent4 2 3 5 3" xfId="2859" xr:uid="{00000000-0005-0000-0000-0000EE000000}"/>
    <cellStyle name="20% - Accent4 2 3 6" xfId="2210" xr:uid="{00000000-0005-0000-0000-0000EF000000}"/>
    <cellStyle name="20% - Accent4 2 3 6 2" xfId="3216" xr:uid="{00000000-0005-0000-0000-0000F0000000}"/>
    <cellStyle name="20% - Accent4 2 3 7" xfId="2736" xr:uid="{00000000-0005-0000-0000-0000F1000000}"/>
    <cellStyle name="20% - Accent4 2 4" xfId="446" xr:uid="{00000000-0005-0000-0000-0000F2000000}"/>
    <cellStyle name="20% - Accent4 2 4 2" xfId="547" xr:uid="{00000000-0005-0000-0000-0000F3000000}"/>
    <cellStyle name="20% - Accent4 2 4 2 2" xfId="2334" xr:uid="{00000000-0005-0000-0000-0000F4000000}"/>
    <cellStyle name="20% - Accent4 2 4 2 2 2" xfId="3340" xr:uid="{00000000-0005-0000-0000-0000F5000000}"/>
    <cellStyle name="20% - Accent4 2 4 2 3" xfId="2860" xr:uid="{00000000-0005-0000-0000-0000F6000000}"/>
    <cellStyle name="20% - Accent4 2 4 3" xfId="548" xr:uid="{00000000-0005-0000-0000-0000F7000000}"/>
    <cellStyle name="20% - Accent4 2 4 3 2" xfId="2335" xr:uid="{00000000-0005-0000-0000-0000F8000000}"/>
    <cellStyle name="20% - Accent4 2 4 3 2 2" xfId="3341" xr:uid="{00000000-0005-0000-0000-0000F9000000}"/>
    <cellStyle name="20% - Accent4 2 4 3 3" xfId="2861" xr:uid="{00000000-0005-0000-0000-0000FA000000}"/>
    <cellStyle name="20% - Accent4 2 4 4" xfId="549" xr:uid="{00000000-0005-0000-0000-0000FB000000}"/>
    <cellStyle name="20% - Accent4 2 4 4 2" xfId="2336" xr:uid="{00000000-0005-0000-0000-0000FC000000}"/>
    <cellStyle name="20% - Accent4 2 4 4 2 2" xfId="3342" xr:uid="{00000000-0005-0000-0000-0000FD000000}"/>
    <cellStyle name="20% - Accent4 2 4 4 3" xfId="2862" xr:uid="{00000000-0005-0000-0000-0000FE000000}"/>
    <cellStyle name="20% - Accent4 2 4 5" xfId="2240" xr:uid="{00000000-0005-0000-0000-0000FF000000}"/>
    <cellStyle name="20% - Accent4 2 4 5 2" xfId="3246" xr:uid="{00000000-0005-0000-0000-000000010000}"/>
    <cellStyle name="20% - Accent4 2 4 6" xfId="2766" xr:uid="{00000000-0005-0000-0000-000001010000}"/>
    <cellStyle name="20% - Accent4 2 5" xfId="550" xr:uid="{00000000-0005-0000-0000-000002010000}"/>
    <cellStyle name="20% - Accent4 2 5 2" xfId="2337" xr:uid="{00000000-0005-0000-0000-000003010000}"/>
    <cellStyle name="20% - Accent4 2 5 2 2" xfId="3343" xr:uid="{00000000-0005-0000-0000-000004010000}"/>
    <cellStyle name="20% - Accent4 2 5 3" xfId="2863" xr:uid="{00000000-0005-0000-0000-000005010000}"/>
    <cellStyle name="20% - Accent4 2 6" xfId="551" xr:uid="{00000000-0005-0000-0000-000006010000}"/>
    <cellStyle name="20% - Accent4 2 6 2" xfId="2338" xr:uid="{00000000-0005-0000-0000-000007010000}"/>
    <cellStyle name="20% - Accent4 2 6 2 2" xfId="3344" xr:uid="{00000000-0005-0000-0000-000008010000}"/>
    <cellStyle name="20% - Accent4 2 6 3" xfId="2864" xr:uid="{00000000-0005-0000-0000-000009010000}"/>
    <cellStyle name="20% - Accent4 2 7" xfId="552" xr:uid="{00000000-0005-0000-0000-00000A010000}"/>
    <cellStyle name="20% - Accent4 2 7 2" xfId="2339" xr:uid="{00000000-0005-0000-0000-00000B010000}"/>
    <cellStyle name="20% - Accent4 2 7 2 2" xfId="3345" xr:uid="{00000000-0005-0000-0000-00000C010000}"/>
    <cellStyle name="20% - Accent4 2 7 3" xfId="2865" xr:uid="{00000000-0005-0000-0000-00000D010000}"/>
    <cellStyle name="20% - Accent4 2 8" xfId="2180" xr:uid="{00000000-0005-0000-0000-00000E010000}"/>
    <cellStyle name="20% - Accent4 2 8 2" xfId="3186" xr:uid="{00000000-0005-0000-0000-00000F010000}"/>
    <cellStyle name="20% - Accent4 2 9" xfId="2706" xr:uid="{00000000-0005-0000-0000-000010010000}"/>
    <cellStyle name="20% - Accent4 3" xfId="285" xr:uid="{00000000-0005-0000-0000-000011010000}"/>
    <cellStyle name="20% - Accent4 4" xfId="399" xr:uid="{00000000-0005-0000-0000-000012010000}"/>
    <cellStyle name="20% - Accent4 5" xfId="2658" xr:uid="{00000000-0005-0000-0000-000013010000}"/>
    <cellStyle name="20% - Accent5" xfId="5" builtinId="46" customBuiltin="1"/>
    <cellStyle name="20% - Accent5 2" xfId="92" xr:uid="{00000000-0005-0000-0000-000015010000}"/>
    <cellStyle name="20% - Accent5 2 2" xfId="116" xr:uid="{00000000-0005-0000-0000-000016010000}"/>
    <cellStyle name="20% - Accent5 2 3" xfId="335" xr:uid="{00000000-0005-0000-0000-000017010000}"/>
    <cellStyle name="20% - Accent5 2 3 2" xfId="480" xr:uid="{00000000-0005-0000-0000-000018010000}"/>
    <cellStyle name="20% - Accent5 2 3 2 2" xfId="553" xr:uid="{00000000-0005-0000-0000-000019010000}"/>
    <cellStyle name="20% - Accent5 2 3 2 2 2" xfId="2340" xr:uid="{00000000-0005-0000-0000-00001A010000}"/>
    <cellStyle name="20% - Accent5 2 3 2 2 2 2" xfId="3346" xr:uid="{00000000-0005-0000-0000-00001B010000}"/>
    <cellStyle name="20% - Accent5 2 3 2 2 3" xfId="2866" xr:uid="{00000000-0005-0000-0000-00001C010000}"/>
    <cellStyle name="20% - Accent5 2 3 2 3" xfId="554" xr:uid="{00000000-0005-0000-0000-00001D010000}"/>
    <cellStyle name="20% - Accent5 2 3 2 3 2" xfId="2341" xr:uid="{00000000-0005-0000-0000-00001E010000}"/>
    <cellStyle name="20% - Accent5 2 3 2 3 2 2" xfId="3347" xr:uid="{00000000-0005-0000-0000-00001F010000}"/>
    <cellStyle name="20% - Accent5 2 3 2 3 3" xfId="2867" xr:uid="{00000000-0005-0000-0000-000020010000}"/>
    <cellStyle name="20% - Accent5 2 3 2 4" xfId="555" xr:uid="{00000000-0005-0000-0000-000021010000}"/>
    <cellStyle name="20% - Accent5 2 3 2 4 2" xfId="2342" xr:uid="{00000000-0005-0000-0000-000022010000}"/>
    <cellStyle name="20% - Accent5 2 3 2 4 2 2" xfId="3348" xr:uid="{00000000-0005-0000-0000-000023010000}"/>
    <cellStyle name="20% - Accent5 2 3 2 4 3" xfId="2868" xr:uid="{00000000-0005-0000-0000-000024010000}"/>
    <cellStyle name="20% - Accent5 2 3 2 5" xfId="2272" xr:uid="{00000000-0005-0000-0000-000025010000}"/>
    <cellStyle name="20% - Accent5 2 3 2 5 2" xfId="3278" xr:uid="{00000000-0005-0000-0000-000026010000}"/>
    <cellStyle name="20% - Accent5 2 3 2 6" xfId="2798" xr:uid="{00000000-0005-0000-0000-000027010000}"/>
    <cellStyle name="20% - Accent5 2 3 3" xfId="556" xr:uid="{00000000-0005-0000-0000-000028010000}"/>
    <cellStyle name="20% - Accent5 2 3 3 2" xfId="2343" xr:uid="{00000000-0005-0000-0000-000029010000}"/>
    <cellStyle name="20% - Accent5 2 3 3 2 2" xfId="3349" xr:uid="{00000000-0005-0000-0000-00002A010000}"/>
    <cellStyle name="20% - Accent5 2 3 3 3" xfId="2869" xr:uid="{00000000-0005-0000-0000-00002B010000}"/>
    <cellStyle name="20% - Accent5 2 3 4" xfId="557" xr:uid="{00000000-0005-0000-0000-00002C010000}"/>
    <cellStyle name="20% - Accent5 2 3 4 2" xfId="2344" xr:uid="{00000000-0005-0000-0000-00002D010000}"/>
    <cellStyle name="20% - Accent5 2 3 4 2 2" xfId="3350" xr:uid="{00000000-0005-0000-0000-00002E010000}"/>
    <cellStyle name="20% - Accent5 2 3 4 3" xfId="2870" xr:uid="{00000000-0005-0000-0000-00002F010000}"/>
    <cellStyle name="20% - Accent5 2 3 5" xfId="558" xr:uid="{00000000-0005-0000-0000-000030010000}"/>
    <cellStyle name="20% - Accent5 2 3 5 2" xfId="2345" xr:uid="{00000000-0005-0000-0000-000031010000}"/>
    <cellStyle name="20% - Accent5 2 3 5 2 2" xfId="3351" xr:uid="{00000000-0005-0000-0000-000032010000}"/>
    <cellStyle name="20% - Accent5 2 3 5 3" xfId="2871" xr:uid="{00000000-0005-0000-0000-000033010000}"/>
    <cellStyle name="20% - Accent5 2 3 6" xfId="2212" xr:uid="{00000000-0005-0000-0000-000034010000}"/>
    <cellStyle name="20% - Accent5 2 3 6 2" xfId="3218" xr:uid="{00000000-0005-0000-0000-000035010000}"/>
    <cellStyle name="20% - Accent5 2 3 7" xfId="2738" xr:uid="{00000000-0005-0000-0000-000036010000}"/>
    <cellStyle name="20% - Accent5 2 4" xfId="448" xr:uid="{00000000-0005-0000-0000-000037010000}"/>
    <cellStyle name="20% - Accent5 2 4 2" xfId="559" xr:uid="{00000000-0005-0000-0000-000038010000}"/>
    <cellStyle name="20% - Accent5 2 4 2 2" xfId="2346" xr:uid="{00000000-0005-0000-0000-000039010000}"/>
    <cellStyle name="20% - Accent5 2 4 2 2 2" xfId="3352" xr:uid="{00000000-0005-0000-0000-00003A010000}"/>
    <cellStyle name="20% - Accent5 2 4 2 3" xfId="2872" xr:uid="{00000000-0005-0000-0000-00003B010000}"/>
    <cellStyle name="20% - Accent5 2 4 3" xfId="560" xr:uid="{00000000-0005-0000-0000-00003C010000}"/>
    <cellStyle name="20% - Accent5 2 4 3 2" xfId="2347" xr:uid="{00000000-0005-0000-0000-00003D010000}"/>
    <cellStyle name="20% - Accent5 2 4 3 2 2" xfId="3353" xr:uid="{00000000-0005-0000-0000-00003E010000}"/>
    <cellStyle name="20% - Accent5 2 4 3 3" xfId="2873" xr:uid="{00000000-0005-0000-0000-00003F010000}"/>
    <cellStyle name="20% - Accent5 2 4 4" xfId="561" xr:uid="{00000000-0005-0000-0000-000040010000}"/>
    <cellStyle name="20% - Accent5 2 4 4 2" xfId="2348" xr:uid="{00000000-0005-0000-0000-000041010000}"/>
    <cellStyle name="20% - Accent5 2 4 4 2 2" xfId="3354" xr:uid="{00000000-0005-0000-0000-000042010000}"/>
    <cellStyle name="20% - Accent5 2 4 4 3" xfId="2874" xr:uid="{00000000-0005-0000-0000-000043010000}"/>
    <cellStyle name="20% - Accent5 2 4 5" xfId="2242" xr:uid="{00000000-0005-0000-0000-000044010000}"/>
    <cellStyle name="20% - Accent5 2 4 5 2" xfId="3248" xr:uid="{00000000-0005-0000-0000-000045010000}"/>
    <cellStyle name="20% - Accent5 2 4 6" xfId="2768" xr:uid="{00000000-0005-0000-0000-000046010000}"/>
    <cellStyle name="20% - Accent5 2 5" xfId="562" xr:uid="{00000000-0005-0000-0000-000047010000}"/>
    <cellStyle name="20% - Accent5 2 5 2" xfId="2349" xr:uid="{00000000-0005-0000-0000-000048010000}"/>
    <cellStyle name="20% - Accent5 2 5 2 2" xfId="3355" xr:uid="{00000000-0005-0000-0000-000049010000}"/>
    <cellStyle name="20% - Accent5 2 5 3" xfId="2875" xr:uid="{00000000-0005-0000-0000-00004A010000}"/>
    <cellStyle name="20% - Accent5 2 6" xfId="563" xr:uid="{00000000-0005-0000-0000-00004B010000}"/>
    <cellStyle name="20% - Accent5 2 6 2" xfId="2350" xr:uid="{00000000-0005-0000-0000-00004C010000}"/>
    <cellStyle name="20% - Accent5 2 6 2 2" xfId="3356" xr:uid="{00000000-0005-0000-0000-00004D010000}"/>
    <cellStyle name="20% - Accent5 2 6 3" xfId="2876" xr:uid="{00000000-0005-0000-0000-00004E010000}"/>
    <cellStyle name="20% - Accent5 2 7" xfId="564" xr:uid="{00000000-0005-0000-0000-00004F010000}"/>
    <cellStyle name="20% - Accent5 2 7 2" xfId="2351" xr:uid="{00000000-0005-0000-0000-000050010000}"/>
    <cellStyle name="20% - Accent5 2 7 2 2" xfId="3357" xr:uid="{00000000-0005-0000-0000-000051010000}"/>
    <cellStyle name="20% - Accent5 2 7 3" xfId="2877" xr:uid="{00000000-0005-0000-0000-000052010000}"/>
    <cellStyle name="20% - Accent5 2 8" xfId="2182" xr:uid="{00000000-0005-0000-0000-000053010000}"/>
    <cellStyle name="20% - Accent5 2 8 2" xfId="3188" xr:uid="{00000000-0005-0000-0000-000054010000}"/>
    <cellStyle name="20% - Accent5 2 9" xfId="2708" xr:uid="{00000000-0005-0000-0000-000055010000}"/>
    <cellStyle name="20% - Accent5 3" xfId="286" xr:uid="{00000000-0005-0000-0000-000056010000}"/>
    <cellStyle name="20% - Accent5 4" xfId="400" xr:uid="{00000000-0005-0000-0000-000057010000}"/>
    <cellStyle name="20% - Accent5 5" xfId="2659" xr:uid="{00000000-0005-0000-0000-000058010000}"/>
    <cellStyle name="20% - Accent6" xfId="6" builtinId="50" customBuiltin="1"/>
    <cellStyle name="20% - Accent6 2" xfId="96" xr:uid="{00000000-0005-0000-0000-00005A010000}"/>
    <cellStyle name="20% - Accent6 2 2" xfId="117" xr:uid="{00000000-0005-0000-0000-00005B010000}"/>
    <cellStyle name="20% - Accent6 2 3" xfId="337" xr:uid="{00000000-0005-0000-0000-00005C010000}"/>
    <cellStyle name="20% - Accent6 2 3 2" xfId="482" xr:uid="{00000000-0005-0000-0000-00005D010000}"/>
    <cellStyle name="20% - Accent6 2 3 2 2" xfId="565" xr:uid="{00000000-0005-0000-0000-00005E010000}"/>
    <cellStyle name="20% - Accent6 2 3 2 2 2" xfId="2352" xr:uid="{00000000-0005-0000-0000-00005F010000}"/>
    <cellStyle name="20% - Accent6 2 3 2 2 2 2" xfId="3358" xr:uid="{00000000-0005-0000-0000-000060010000}"/>
    <cellStyle name="20% - Accent6 2 3 2 2 3" xfId="2878" xr:uid="{00000000-0005-0000-0000-000061010000}"/>
    <cellStyle name="20% - Accent6 2 3 2 3" xfId="566" xr:uid="{00000000-0005-0000-0000-000062010000}"/>
    <cellStyle name="20% - Accent6 2 3 2 3 2" xfId="2353" xr:uid="{00000000-0005-0000-0000-000063010000}"/>
    <cellStyle name="20% - Accent6 2 3 2 3 2 2" xfId="3359" xr:uid="{00000000-0005-0000-0000-000064010000}"/>
    <cellStyle name="20% - Accent6 2 3 2 3 3" xfId="2879" xr:uid="{00000000-0005-0000-0000-000065010000}"/>
    <cellStyle name="20% - Accent6 2 3 2 4" xfId="567" xr:uid="{00000000-0005-0000-0000-000066010000}"/>
    <cellStyle name="20% - Accent6 2 3 2 4 2" xfId="2354" xr:uid="{00000000-0005-0000-0000-000067010000}"/>
    <cellStyle name="20% - Accent6 2 3 2 4 2 2" xfId="3360" xr:uid="{00000000-0005-0000-0000-000068010000}"/>
    <cellStyle name="20% - Accent6 2 3 2 4 3" xfId="2880" xr:uid="{00000000-0005-0000-0000-000069010000}"/>
    <cellStyle name="20% - Accent6 2 3 2 5" xfId="2274" xr:uid="{00000000-0005-0000-0000-00006A010000}"/>
    <cellStyle name="20% - Accent6 2 3 2 5 2" xfId="3280" xr:uid="{00000000-0005-0000-0000-00006B010000}"/>
    <cellStyle name="20% - Accent6 2 3 2 6" xfId="2800" xr:uid="{00000000-0005-0000-0000-00006C010000}"/>
    <cellStyle name="20% - Accent6 2 3 3" xfId="568" xr:uid="{00000000-0005-0000-0000-00006D010000}"/>
    <cellStyle name="20% - Accent6 2 3 3 2" xfId="2355" xr:uid="{00000000-0005-0000-0000-00006E010000}"/>
    <cellStyle name="20% - Accent6 2 3 3 2 2" xfId="3361" xr:uid="{00000000-0005-0000-0000-00006F010000}"/>
    <cellStyle name="20% - Accent6 2 3 3 3" xfId="2881" xr:uid="{00000000-0005-0000-0000-000070010000}"/>
    <cellStyle name="20% - Accent6 2 3 4" xfId="569" xr:uid="{00000000-0005-0000-0000-000071010000}"/>
    <cellStyle name="20% - Accent6 2 3 4 2" xfId="2356" xr:uid="{00000000-0005-0000-0000-000072010000}"/>
    <cellStyle name="20% - Accent6 2 3 4 2 2" xfId="3362" xr:uid="{00000000-0005-0000-0000-000073010000}"/>
    <cellStyle name="20% - Accent6 2 3 4 3" xfId="2882" xr:uid="{00000000-0005-0000-0000-000074010000}"/>
    <cellStyle name="20% - Accent6 2 3 5" xfId="570" xr:uid="{00000000-0005-0000-0000-000075010000}"/>
    <cellStyle name="20% - Accent6 2 3 5 2" xfId="2357" xr:uid="{00000000-0005-0000-0000-000076010000}"/>
    <cellStyle name="20% - Accent6 2 3 5 2 2" xfId="3363" xr:uid="{00000000-0005-0000-0000-000077010000}"/>
    <cellStyle name="20% - Accent6 2 3 5 3" xfId="2883" xr:uid="{00000000-0005-0000-0000-000078010000}"/>
    <cellStyle name="20% - Accent6 2 3 6" xfId="2214" xr:uid="{00000000-0005-0000-0000-000079010000}"/>
    <cellStyle name="20% - Accent6 2 3 6 2" xfId="3220" xr:uid="{00000000-0005-0000-0000-00007A010000}"/>
    <cellStyle name="20% - Accent6 2 3 7" xfId="2740" xr:uid="{00000000-0005-0000-0000-00007B010000}"/>
    <cellStyle name="20% - Accent6 2 4" xfId="450" xr:uid="{00000000-0005-0000-0000-00007C010000}"/>
    <cellStyle name="20% - Accent6 2 4 2" xfId="571" xr:uid="{00000000-0005-0000-0000-00007D010000}"/>
    <cellStyle name="20% - Accent6 2 4 2 2" xfId="2358" xr:uid="{00000000-0005-0000-0000-00007E010000}"/>
    <cellStyle name="20% - Accent6 2 4 2 2 2" xfId="3364" xr:uid="{00000000-0005-0000-0000-00007F010000}"/>
    <cellStyle name="20% - Accent6 2 4 2 3" xfId="2884" xr:uid="{00000000-0005-0000-0000-000080010000}"/>
    <cellStyle name="20% - Accent6 2 4 3" xfId="572" xr:uid="{00000000-0005-0000-0000-000081010000}"/>
    <cellStyle name="20% - Accent6 2 4 3 2" xfId="2359" xr:uid="{00000000-0005-0000-0000-000082010000}"/>
    <cellStyle name="20% - Accent6 2 4 3 2 2" xfId="3365" xr:uid="{00000000-0005-0000-0000-000083010000}"/>
    <cellStyle name="20% - Accent6 2 4 3 3" xfId="2885" xr:uid="{00000000-0005-0000-0000-000084010000}"/>
    <cellStyle name="20% - Accent6 2 4 4" xfId="573" xr:uid="{00000000-0005-0000-0000-000085010000}"/>
    <cellStyle name="20% - Accent6 2 4 4 2" xfId="2360" xr:uid="{00000000-0005-0000-0000-000086010000}"/>
    <cellStyle name="20% - Accent6 2 4 4 2 2" xfId="3366" xr:uid="{00000000-0005-0000-0000-000087010000}"/>
    <cellStyle name="20% - Accent6 2 4 4 3" xfId="2886" xr:uid="{00000000-0005-0000-0000-000088010000}"/>
    <cellStyle name="20% - Accent6 2 4 5" xfId="2244" xr:uid="{00000000-0005-0000-0000-000089010000}"/>
    <cellStyle name="20% - Accent6 2 4 5 2" xfId="3250" xr:uid="{00000000-0005-0000-0000-00008A010000}"/>
    <cellStyle name="20% - Accent6 2 4 6" xfId="2770" xr:uid="{00000000-0005-0000-0000-00008B010000}"/>
    <cellStyle name="20% - Accent6 2 5" xfId="574" xr:uid="{00000000-0005-0000-0000-00008C010000}"/>
    <cellStyle name="20% - Accent6 2 5 2" xfId="2361" xr:uid="{00000000-0005-0000-0000-00008D010000}"/>
    <cellStyle name="20% - Accent6 2 5 2 2" xfId="3367" xr:uid="{00000000-0005-0000-0000-00008E010000}"/>
    <cellStyle name="20% - Accent6 2 5 3" xfId="2887" xr:uid="{00000000-0005-0000-0000-00008F010000}"/>
    <cellStyle name="20% - Accent6 2 6" xfId="575" xr:uid="{00000000-0005-0000-0000-000090010000}"/>
    <cellStyle name="20% - Accent6 2 6 2" xfId="2362" xr:uid="{00000000-0005-0000-0000-000091010000}"/>
    <cellStyle name="20% - Accent6 2 6 2 2" xfId="3368" xr:uid="{00000000-0005-0000-0000-000092010000}"/>
    <cellStyle name="20% - Accent6 2 6 3" xfId="2888" xr:uid="{00000000-0005-0000-0000-000093010000}"/>
    <cellStyle name="20% - Accent6 2 7" xfId="576" xr:uid="{00000000-0005-0000-0000-000094010000}"/>
    <cellStyle name="20% - Accent6 2 7 2" xfId="2363" xr:uid="{00000000-0005-0000-0000-000095010000}"/>
    <cellStyle name="20% - Accent6 2 7 2 2" xfId="3369" xr:uid="{00000000-0005-0000-0000-000096010000}"/>
    <cellStyle name="20% - Accent6 2 7 3" xfId="2889" xr:uid="{00000000-0005-0000-0000-000097010000}"/>
    <cellStyle name="20% - Accent6 2 8" xfId="2184" xr:uid="{00000000-0005-0000-0000-000098010000}"/>
    <cellStyle name="20% - Accent6 2 8 2" xfId="3190" xr:uid="{00000000-0005-0000-0000-000099010000}"/>
    <cellStyle name="20% - Accent6 2 9" xfId="2710" xr:uid="{00000000-0005-0000-0000-00009A010000}"/>
    <cellStyle name="20% - Accent6 3" xfId="287" xr:uid="{00000000-0005-0000-0000-00009B010000}"/>
    <cellStyle name="20% - Accent6 4" xfId="401" xr:uid="{00000000-0005-0000-0000-00009C010000}"/>
    <cellStyle name="20% - Accent6 5" xfId="2660" xr:uid="{00000000-0005-0000-0000-00009D010000}"/>
    <cellStyle name="40% - Accent1" xfId="7" builtinId="31" customBuiltin="1"/>
    <cellStyle name="40% - Accent1 2" xfId="77" xr:uid="{00000000-0005-0000-0000-00009F010000}"/>
    <cellStyle name="40% - Accent1 2 2" xfId="118" xr:uid="{00000000-0005-0000-0000-0000A0010000}"/>
    <cellStyle name="40% - Accent1 2 3" xfId="328" xr:uid="{00000000-0005-0000-0000-0000A1010000}"/>
    <cellStyle name="40% - Accent1 2 3 2" xfId="473" xr:uid="{00000000-0005-0000-0000-0000A2010000}"/>
    <cellStyle name="40% - Accent1 2 3 2 2" xfId="577" xr:uid="{00000000-0005-0000-0000-0000A3010000}"/>
    <cellStyle name="40% - Accent1 2 3 2 2 2" xfId="2364" xr:uid="{00000000-0005-0000-0000-0000A4010000}"/>
    <cellStyle name="40% - Accent1 2 3 2 2 2 2" xfId="3370" xr:uid="{00000000-0005-0000-0000-0000A5010000}"/>
    <cellStyle name="40% - Accent1 2 3 2 2 3" xfId="2890" xr:uid="{00000000-0005-0000-0000-0000A6010000}"/>
    <cellStyle name="40% - Accent1 2 3 2 3" xfId="578" xr:uid="{00000000-0005-0000-0000-0000A7010000}"/>
    <cellStyle name="40% - Accent1 2 3 2 3 2" xfId="2365" xr:uid="{00000000-0005-0000-0000-0000A8010000}"/>
    <cellStyle name="40% - Accent1 2 3 2 3 2 2" xfId="3371" xr:uid="{00000000-0005-0000-0000-0000A9010000}"/>
    <cellStyle name="40% - Accent1 2 3 2 3 3" xfId="2891" xr:uid="{00000000-0005-0000-0000-0000AA010000}"/>
    <cellStyle name="40% - Accent1 2 3 2 4" xfId="579" xr:uid="{00000000-0005-0000-0000-0000AB010000}"/>
    <cellStyle name="40% - Accent1 2 3 2 4 2" xfId="2366" xr:uid="{00000000-0005-0000-0000-0000AC010000}"/>
    <cellStyle name="40% - Accent1 2 3 2 4 2 2" xfId="3372" xr:uid="{00000000-0005-0000-0000-0000AD010000}"/>
    <cellStyle name="40% - Accent1 2 3 2 4 3" xfId="2892" xr:uid="{00000000-0005-0000-0000-0000AE010000}"/>
    <cellStyle name="40% - Accent1 2 3 2 5" xfId="2265" xr:uid="{00000000-0005-0000-0000-0000AF010000}"/>
    <cellStyle name="40% - Accent1 2 3 2 5 2" xfId="3271" xr:uid="{00000000-0005-0000-0000-0000B0010000}"/>
    <cellStyle name="40% - Accent1 2 3 2 6" xfId="2791" xr:uid="{00000000-0005-0000-0000-0000B1010000}"/>
    <cellStyle name="40% - Accent1 2 3 3" xfId="580" xr:uid="{00000000-0005-0000-0000-0000B2010000}"/>
    <cellStyle name="40% - Accent1 2 3 3 2" xfId="2367" xr:uid="{00000000-0005-0000-0000-0000B3010000}"/>
    <cellStyle name="40% - Accent1 2 3 3 2 2" xfId="3373" xr:uid="{00000000-0005-0000-0000-0000B4010000}"/>
    <cellStyle name="40% - Accent1 2 3 3 3" xfId="2893" xr:uid="{00000000-0005-0000-0000-0000B5010000}"/>
    <cellStyle name="40% - Accent1 2 3 4" xfId="581" xr:uid="{00000000-0005-0000-0000-0000B6010000}"/>
    <cellStyle name="40% - Accent1 2 3 4 2" xfId="2368" xr:uid="{00000000-0005-0000-0000-0000B7010000}"/>
    <cellStyle name="40% - Accent1 2 3 4 2 2" xfId="3374" xr:uid="{00000000-0005-0000-0000-0000B8010000}"/>
    <cellStyle name="40% - Accent1 2 3 4 3" xfId="2894" xr:uid="{00000000-0005-0000-0000-0000B9010000}"/>
    <cellStyle name="40% - Accent1 2 3 5" xfId="582" xr:uid="{00000000-0005-0000-0000-0000BA010000}"/>
    <cellStyle name="40% - Accent1 2 3 5 2" xfId="2369" xr:uid="{00000000-0005-0000-0000-0000BB010000}"/>
    <cellStyle name="40% - Accent1 2 3 5 2 2" xfId="3375" xr:uid="{00000000-0005-0000-0000-0000BC010000}"/>
    <cellStyle name="40% - Accent1 2 3 5 3" xfId="2895" xr:uid="{00000000-0005-0000-0000-0000BD010000}"/>
    <cellStyle name="40% - Accent1 2 3 6" xfId="2205" xr:uid="{00000000-0005-0000-0000-0000BE010000}"/>
    <cellStyle name="40% - Accent1 2 3 6 2" xfId="3211" xr:uid="{00000000-0005-0000-0000-0000BF010000}"/>
    <cellStyle name="40% - Accent1 2 3 7" xfId="2731" xr:uid="{00000000-0005-0000-0000-0000C0010000}"/>
    <cellStyle name="40% - Accent1 2 4" xfId="441" xr:uid="{00000000-0005-0000-0000-0000C1010000}"/>
    <cellStyle name="40% - Accent1 2 4 2" xfId="583" xr:uid="{00000000-0005-0000-0000-0000C2010000}"/>
    <cellStyle name="40% - Accent1 2 4 2 2" xfId="2370" xr:uid="{00000000-0005-0000-0000-0000C3010000}"/>
    <cellStyle name="40% - Accent1 2 4 2 2 2" xfId="3376" xr:uid="{00000000-0005-0000-0000-0000C4010000}"/>
    <cellStyle name="40% - Accent1 2 4 2 3" xfId="2896" xr:uid="{00000000-0005-0000-0000-0000C5010000}"/>
    <cellStyle name="40% - Accent1 2 4 3" xfId="584" xr:uid="{00000000-0005-0000-0000-0000C6010000}"/>
    <cellStyle name="40% - Accent1 2 4 3 2" xfId="2371" xr:uid="{00000000-0005-0000-0000-0000C7010000}"/>
    <cellStyle name="40% - Accent1 2 4 3 2 2" xfId="3377" xr:uid="{00000000-0005-0000-0000-0000C8010000}"/>
    <cellStyle name="40% - Accent1 2 4 3 3" xfId="2897" xr:uid="{00000000-0005-0000-0000-0000C9010000}"/>
    <cellStyle name="40% - Accent1 2 4 4" xfId="585" xr:uid="{00000000-0005-0000-0000-0000CA010000}"/>
    <cellStyle name="40% - Accent1 2 4 4 2" xfId="2372" xr:uid="{00000000-0005-0000-0000-0000CB010000}"/>
    <cellStyle name="40% - Accent1 2 4 4 2 2" xfId="3378" xr:uid="{00000000-0005-0000-0000-0000CC010000}"/>
    <cellStyle name="40% - Accent1 2 4 4 3" xfId="2898" xr:uid="{00000000-0005-0000-0000-0000CD010000}"/>
    <cellStyle name="40% - Accent1 2 4 5" xfId="2235" xr:uid="{00000000-0005-0000-0000-0000CE010000}"/>
    <cellStyle name="40% - Accent1 2 4 5 2" xfId="3241" xr:uid="{00000000-0005-0000-0000-0000CF010000}"/>
    <cellStyle name="40% - Accent1 2 4 6" xfId="2761" xr:uid="{00000000-0005-0000-0000-0000D0010000}"/>
    <cellStyle name="40% - Accent1 2 5" xfId="586" xr:uid="{00000000-0005-0000-0000-0000D1010000}"/>
    <cellStyle name="40% - Accent1 2 5 2" xfId="2373" xr:uid="{00000000-0005-0000-0000-0000D2010000}"/>
    <cellStyle name="40% - Accent1 2 5 2 2" xfId="3379" xr:uid="{00000000-0005-0000-0000-0000D3010000}"/>
    <cellStyle name="40% - Accent1 2 5 3" xfId="2899" xr:uid="{00000000-0005-0000-0000-0000D4010000}"/>
    <cellStyle name="40% - Accent1 2 6" xfId="587" xr:uid="{00000000-0005-0000-0000-0000D5010000}"/>
    <cellStyle name="40% - Accent1 2 6 2" xfId="2374" xr:uid="{00000000-0005-0000-0000-0000D6010000}"/>
    <cellStyle name="40% - Accent1 2 6 2 2" xfId="3380" xr:uid="{00000000-0005-0000-0000-0000D7010000}"/>
    <cellStyle name="40% - Accent1 2 6 3" xfId="2900" xr:uid="{00000000-0005-0000-0000-0000D8010000}"/>
    <cellStyle name="40% - Accent1 2 7" xfId="588" xr:uid="{00000000-0005-0000-0000-0000D9010000}"/>
    <cellStyle name="40% - Accent1 2 7 2" xfId="2375" xr:uid="{00000000-0005-0000-0000-0000DA010000}"/>
    <cellStyle name="40% - Accent1 2 7 2 2" xfId="3381" xr:uid="{00000000-0005-0000-0000-0000DB010000}"/>
    <cellStyle name="40% - Accent1 2 7 3" xfId="2901" xr:uid="{00000000-0005-0000-0000-0000DC010000}"/>
    <cellStyle name="40% - Accent1 2 8" xfId="2175" xr:uid="{00000000-0005-0000-0000-0000DD010000}"/>
    <cellStyle name="40% - Accent1 2 8 2" xfId="3181" xr:uid="{00000000-0005-0000-0000-0000DE010000}"/>
    <cellStyle name="40% - Accent1 2 9" xfId="2701" xr:uid="{00000000-0005-0000-0000-0000DF010000}"/>
    <cellStyle name="40% - Accent1 3" xfId="288" xr:uid="{00000000-0005-0000-0000-0000E0010000}"/>
    <cellStyle name="40% - Accent1 4" xfId="402" xr:uid="{00000000-0005-0000-0000-0000E1010000}"/>
    <cellStyle name="40% - Accent1 5" xfId="2661" xr:uid="{00000000-0005-0000-0000-0000E2010000}"/>
    <cellStyle name="40% - Accent2" xfId="8" builtinId="35" customBuiltin="1"/>
    <cellStyle name="40% - Accent2 2" xfId="81" xr:uid="{00000000-0005-0000-0000-0000E4010000}"/>
    <cellStyle name="40% - Accent2 2 2" xfId="119" xr:uid="{00000000-0005-0000-0000-0000E5010000}"/>
    <cellStyle name="40% - Accent2 2 3" xfId="330" xr:uid="{00000000-0005-0000-0000-0000E6010000}"/>
    <cellStyle name="40% - Accent2 2 3 2" xfId="475" xr:uid="{00000000-0005-0000-0000-0000E7010000}"/>
    <cellStyle name="40% - Accent2 2 3 2 2" xfId="589" xr:uid="{00000000-0005-0000-0000-0000E8010000}"/>
    <cellStyle name="40% - Accent2 2 3 2 2 2" xfId="2376" xr:uid="{00000000-0005-0000-0000-0000E9010000}"/>
    <cellStyle name="40% - Accent2 2 3 2 2 2 2" xfId="3382" xr:uid="{00000000-0005-0000-0000-0000EA010000}"/>
    <cellStyle name="40% - Accent2 2 3 2 2 3" xfId="2902" xr:uid="{00000000-0005-0000-0000-0000EB010000}"/>
    <cellStyle name="40% - Accent2 2 3 2 3" xfId="590" xr:uid="{00000000-0005-0000-0000-0000EC010000}"/>
    <cellStyle name="40% - Accent2 2 3 2 3 2" xfId="2377" xr:uid="{00000000-0005-0000-0000-0000ED010000}"/>
    <cellStyle name="40% - Accent2 2 3 2 3 2 2" xfId="3383" xr:uid="{00000000-0005-0000-0000-0000EE010000}"/>
    <cellStyle name="40% - Accent2 2 3 2 3 3" xfId="2903" xr:uid="{00000000-0005-0000-0000-0000EF010000}"/>
    <cellStyle name="40% - Accent2 2 3 2 4" xfId="591" xr:uid="{00000000-0005-0000-0000-0000F0010000}"/>
    <cellStyle name="40% - Accent2 2 3 2 4 2" xfId="2378" xr:uid="{00000000-0005-0000-0000-0000F1010000}"/>
    <cellStyle name="40% - Accent2 2 3 2 4 2 2" xfId="3384" xr:uid="{00000000-0005-0000-0000-0000F2010000}"/>
    <cellStyle name="40% - Accent2 2 3 2 4 3" xfId="2904" xr:uid="{00000000-0005-0000-0000-0000F3010000}"/>
    <cellStyle name="40% - Accent2 2 3 2 5" xfId="2267" xr:uid="{00000000-0005-0000-0000-0000F4010000}"/>
    <cellStyle name="40% - Accent2 2 3 2 5 2" xfId="3273" xr:uid="{00000000-0005-0000-0000-0000F5010000}"/>
    <cellStyle name="40% - Accent2 2 3 2 6" xfId="2793" xr:uid="{00000000-0005-0000-0000-0000F6010000}"/>
    <cellStyle name="40% - Accent2 2 3 3" xfId="592" xr:uid="{00000000-0005-0000-0000-0000F7010000}"/>
    <cellStyle name="40% - Accent2 2 3 3 2" xfId="2379" xr:uid="{00000000-0005-0000-0000-0000F8010000}"/>
    <cellStyle name="40% - Accent2 2 3 3 2 2" xfId="3385" xr:uid="{00000000-0005-0000-0000-0000F9010000}"/>
    <cellStyle name="40% - Accent2 2 3 3 3" xfId="2905" xr:uid="{00000000-0005-0000-0000-0000FA010000}"/>
    <cellStyle name="40% - Accent2 2 3 4" xfId="593" xr:uid="{00000000-0005-0000-0000-0000FB010000}"/>
    <cellStyle name="40% - Accent2 2 3 4 2" xfId="2380" xr:uid="{00000000-0005-0000-0000-0000FC010000}"/>
    <cellStyle name="40% - Accent2 2 3 4 2 2" xfId="3386" xr:uid="{00000000-0005-0000-0000-0000FD010000}"/>
    <cellStyle name="40% - Accent2 2 3 4 3" xfId="2906" xr:uid="{00000000-0005-0000-0000-0000FE010000}"/>
    <cellStyle name="40% - Accent2 2 3 5" xfId="594" xr:uid="{00000000-0005-0000-0000-0000FF010000}"/>
    <cellStyle name="40% - Accent2 2 3 5 2" xfId="2381" xr:uid="{00000000-0005-0000-0000-000000020000}"/>
    <cellStyle name="40% - Accent2 2 3 5 2 2" xfId="3387" xr:uid="{00000000-0005-0000-0000-000001020000}"/>
    <cellStyle name="40% - Accent2 2 3 5 3" xfId="2907" xr:uid="{00000000-0005-0000-0000-000002020000}"/>
    <cellStyle name="40% - Accent2 2 3 6" xfId="2207" xr:uid="{00000000-0005-0000-0000-000003020000}"/>
    <cellStyle name="40% - Accent2 2 3 6 2" xfId="3213" xr:uid="{00000000-0005-0000-0000-000004020000}"/>
    <cellStyle name="40% - Accent2 2 3 7" xfId="2733" xr:uid="{00000000-0005-0000-0000-000005020000}"/>
    <cellStyle name="40% - Accent2 2 4" xfId="443" xr:uid="{00000000-0005-0000-0000-000006020000}"/>
    <cellStyle name="40% - Accent2 2 4 2" xfId="595" xr:uid="{00000000-0005-0000-0000-000007020000}"/>
    <cellStyle name="40% - Accent2 2 4 2 2" xfId="2382" xr:uid="{00000000-0005-0000-0000-000008020000}"/>
    <cellStyle name="40% - Accent2 2 4 2 2 2" xfId="3388" xr:uid="{00000000-0005-0000-0000-000009020000}"/>
    <cellStyle name="40% - Accent2 2 4 2 3" xfId="2908" xr:uid="{00000000-0005-0000-0000-00000A020000}"/>
    <cellStyle name="40% - Accent2 2 4 3" xfId="596" xr:uid="{00000000-0005-0000-0000-00000B020000}"/>
    <cellStyle name="40% - Accent2 2 4 3 2" xfId="2383" xr:uid="{00000000-0005-0000-0000-00000C020000}"/>
    <cellStyle name="40% - Accent2 2 4 3 2 2" xfId="3389" xr:uid="{00000000-0005-0000-0000-00000D020000}"/>
    <cellStyle name="40% - Accent2 2 4 3 3" xfId="2909" xr:uid="{00000000-0005-0000-0000-00000E020000}"/>
    <cellStyle name="40% - Accent2 2 4 4" xfId="597" xr:uid="{00000000-0005-0000-0000-00000F020000}"/>
    <cellStyle name="40% - Accent2 2 4 4 2" xfId="2384" xr:uid="{00000000-0005-0000-0000-000010020000}"/>
    <cellStyle name="40% - Accent2 2 4 4 2 2" xfId="3390" xr:uid="{00000000-0005-0000-0000-000011020000}"/>
    <cellStyle name="40% - Accent2 2 4 4 3" xfId="2910" xr:uid="{00000000-0005-0000-0000-000012020000}"/>
    <cellStyle name="40% - Accent2 2 4 5" xfId="2237" xr:uid="{00000000-0005-0000-0000-000013020000}"/>
    <cellStyle name="40% - Accent2 2 4 5 2" xfId="3243" xr:uid="{00000000-0005-0000-0000-000014020000}"/>
    <cellStyle name="40% - Accent2 2 4 6" xfId="2763" xr:uid="{00000000-0005-0000-0000-000015020000}"/>
    <cellStyle name="40% - Accent2 2 5" xfId="598" xr:uid="{00000000-0005-0000-0000-000016020000}"/>
    <cellStyle name="40% - Accent2 2 5 2" xfId="2385" xr:uid="{00000000-0005-0000-0000-000017020000}"/>
    <cellStyle name="40% - Accent2 2 5 2 2" xfId="3391" xr:uid="{00000000-0005-0000-0000-000018020000}"/>
    <cellStyle name="40% - Accent2 2 5 3" xfId="2911" xr:uid="{00000000-0005-0000-0000-000019020000}"/>
    <cellStyle name="40% - Accent2 2 6" xfId="599" xr:uid="{00000000-0005-0000-0000-00001A020000}"/>
    <cellStyle name="40% - Accent2 2 6 2" xfId="2386" xr:uid="{00000000-0005-0000-0000-00001B020000}"/>
    <cellStyle name="40% - Accent2 2 6 2 2" xfId="3392" xr:uid="{00000000-0005-0000-0000-00001C020000}"/>
    <cellStyle name="40% - Accent2 2 6 3" xfId="2912" xr:uid="{00000000-0005-0000-0000-00001D020000}"/>
    <cellStyle name="40% - Accent2 2 7" xfId="600" xr:uid="{00000000-0005-0000-0000-00001E020000}"/>
    <cellStyle name="40% - Accent2 2 7 2" xfId="2387" xr:uid="{00000000-0005-0000-0000-00001F020000}"/>
    <cellStyle name="40% - Accent2 2 7 2 2" xfId="3393" xr:uid="{00000000-0005-0000-0000-000020020000}"/>
    <cellStyle name="40% - Accent2 2 7 3" xfId="2913" xr:uid="{00000000-0005-0000-0000-000021020000}"/>
    <cellStyle name="40% - Accent2 2 8" xfId="2177" xr:uid="{00000000-0005-0000-0000-000022020000}"/>
    <cellStyle name="40% - Accent2 2 8 2" xfId="3183" xr:uid="{00000000-0005-0000-0000-000023020000}"/>
    <cellStyle name="40% - Accent2 2 9" xfId="2703" xr:uid="{00000000-0005-0000-0000-000024020000}"/>
    <cellStyle name="40% - Accent2 3" xfId="289" xr:uid="{00000000-0005-0000-0000-000025020000}"/>
    <cellStyle name="40% - Accent2 4" xfId="403" xr:uid="{00000000-0005-0000-0000-000026020000}"/>
    <cellStyle name="40% - Accent2 5" xfId="2662" xr:uid="{00000000-0005-0000-0000-000027020000}"/>
    <cellStyle name="40% - Accent3" xfId="9" builtinId="39" customBuiltin="1"/>
    <cellStyle name="40% - Accent3 2" xfId="85" xr:uid="{00000000-0005-0000-0000-000029020000}"/>
    <cellStyle name="40% - Accent3 2 2" xfId="120" xr:uid="{00000000-0005-0000-0000-00002A020000}"/>
    <cellStyle name="40% - Accent3 2 3" xfId="332" xr:uid="{00000000-0005-0000-0000-00002B020000}"/>
    <cellStyle name="40% - Accent3 2 3 2" xfId="477" xr:uid="{00000000-0005-0000-0000-00002C020000}"/>
    <cellStyle name="40% - Accent3 2 3 2 2" xfId="601" xr:uid="{00000000-0005-0000-0000-00002D020000}"/>
    <cellStyle name="40% - Accent3 2 3 2 2 2" xfId="2388" xr:uid="{00000000-0005-0000-0000-00002E020000}"/>
    <cellStyle name="40% - Accent3 2 3 2 2 2 2" xfId="3394" xr:uid="{00000000-0005-0000-0000-00002F020000}"/>
    <cellStyle name="40% - Accent3 2 3 2 2 3" xfId="2914" xr:uid="{00000000-0005-0000-0000-000030020000}"/>
    <cellStyle name="40% - Accent3 2 3 2 3" xfId="602" xr:uid="{00000000-0005-0000-0000-000031020000}"/>
    <cellStyle name="40% - Accent3 2 3 2 3 2" xfId="2389" xr:uid="{00000000-0005-0000-0000-000032020000}"/>
    <cellStyle name="40% - Accent3 2 3 2 3 2 2" xfId="3395" xr:uid="{00000000-0005-0000-0000-000033020000}"/>
    <cellStyle name="40% - Accent3 2 3 2 3 3" xfId="2915" xr:uid="{00000000-0005-0000-0000-000034020000}"/>
    <cellStyle name="40% - Accent3 2 3 2 4" xfId="603" xr:uid="{00000000-0005-0000-0000-000035020000}"/>
    <cellStyle name="40% - Accent3 2 3 2 4 2" xfId="2390" xr:uid="{00000000-0005-0000-0000-000036020000}"/>
    <cellStyle name="40% - Accent3 2 3 2 4 2 2" xfId="3396" xr:uid="{00000000-0005-0000-0000-000037020000}"/>
    <cellStyle name="40% - Accent3 2 3 2 4 3" xfId="2916" xr:uid="{00000000-0005-0000-0000-000038020000}"/>
    <cellStyle name="40% - Accent3 2 3 2 5" xfId="2269" xr:uid="{00000000-0005-0000-0000-000039020000}"/>
    <cellStyle name="40% - Accent3 2 3 2 5 2" xfId="3275" xr:uid="{00000000-0005-0000-0000-00003A020000}"/>
    <cellStyle name="40% - Accent3 2 3 2 6" xfId="2795" xr:uid="{00000000-0005-0000-0000-00003B020000}"/>
    <cellStyle name="40% - Accent3 2 3 3" xfId="604" xr:uid="{00000000-0005-0000-0000-00003C020000}"/>
    <cellStyle name="40% - Accent3 2 3 3 2" xfId="2391" xr:uid="{00000000-0005-0000-0000-00003D020000}"/>
    <cellStyle name="40% - Accent3 2 3 3 2 2" xfId="3397" xr:uid="{00000000-0005-0000-0000-00003E020000}"/>
    <cellStyle name="40% - Accent3 2 3 3 3" xfId="2917" xr:uid="{00000000-0005-0000-0000-00003F020000}"/>
    <cellStyle name="40% - Accent3 2 3 4" xfId="605" xr:uid="{00000000-0005-0000-0000-000040020000}"/>
    <cellStyle name="40% - Accent3 2 3 4 2" xfId="2392" xr:uid="{00000000-0005-0000-0000-000041020000}"/>
    <cellStyle name="40% - Accent3 2 3 4 2 2" xfId="3398" xr:uid="{00000000-0005-0000-0000-000042020000}"/>
    <cellStyle name="40% - Accent3 2 3 4 3" xfId="2918" xr:uid="{00000000-0005-0000-0000-000043020000}"/>
    <cellStyle name="40% - Accent3 2 3 5" xfId="606" xr:uid="{00000000-0005-0000-0000-000044020000}"/>
    <cellStyle name="40% - Accent3 2 3 5 2" xfId="2393" xr:uid="{00000000-0005-0000-0000-000045020000}"/>
    <cellStyle name="40% - Accent3 2 3 5 2 2" xfId="3399" xr:uid="{00000000-0005-0000-0000-000046020000}"/>
    <cellStyle name="40% - Accent3 2 3 5 3" xfId="2919" xr:uid="{00000000-0005-0000-0000-000047020000}"/>
    <cellStyle name="40% - Accent3 2 3 6" xfId="2209" xr:uid="{00000000-0005-0000-0000-000048020000}"/>
    <cellStyle name="40% - Accent3 2 3 6 2" xfId="3215" xr:uid="{00000000-0005-0000-0000-000049020000}"/>
    <cellStyle name="40% - Accent3 2 3 7" xfId="2735" xr:uid="{00000000-0005-0000-0000-00004A020000}"/>
    <cellStyle name="40% - Accent3 2 4" xfId="445" xr:uid="{00000000-0005-0000-0000-00004B020000}"/>
    <cellStyle name="40% - Accent3 2 4 2" xfId="607" xr:uid="{00000000-0005-0000-0000-00004C020000}"/>
    <cellStyle name="40% - Accent3 2 4 2 2" xfId="2394" xr:uid="{00000000-0005-0000-0000-00004D020000}"/>
    <cellStyle name="40% - Accent3 2 4 2 2 2" xfId="3400" xr:uid="{00000000-0005-0000-0000-00004E020000}"/>
    <cellStyle name="40% - Accent3 2 4 2 3" xfId="2920" xr:uid="{00000000-0005-0000-0000-00004F020000}"/>
    <cellStyle name="40% - Accent3 2 4 3" xfId="608" xr:uid="{00000000-0005-0000-0000-000050020000}"/>
    <cellStyle name="40% - Accent3 2 4 3 2" xfId="2395" xr:uid="{00000000-0005-0000-0000-000051020000}"/>
    <cellStyle name="40% - Accent3 2 4 3 2 2" xfId="3401" xr:uid="{00000000-0005-0000-0000-000052020000}"/>
    <cellStyle name="40% - Accent3 2 4 3 3" xfId="2921" xr:uid="{00000000-0005-0000-0000-000053020000}"/>
    <cellStyle name="40% - Accent3 2 4 4" xfId="609" xr:uid="{00000000-0005-0000-0000-000054020000}"/>
    <cellStyle name="40% - Accent3 2 4 4 2" xfId="2396" xr:uid="{00000000-0005-0000-0000-000055020000}"/>
    <cellStyle name="40% - Accent3 2 4 4 2 2" xfId="3402" xr:uid="{00000000-0005-0000-0000-000056020000}"/>
    <cellStyle name="40% - Accent3 2 4 4 3" xfId="2922" xr:uid="{00000000-0005-0000-0000-000057020000}"/>
    <cellStyle name="40% - Accent3 2 4 5" xfId="2239" xr:uid="{00000000-0005-0000-0000-000058020000}"/>
    <cellStyle name="40% - Accent3 2 4 5 2" xfId="3245" xr:uid="{00000000-0005-0000-0000-000059020000}"/>
    <cellStyle name="40% - Accent3 2 4 6" xfId="2765" xr:uid="{00000000-0005-0000-0000-00005A020000}"/>
    <cellStyle name="40% - Accent3 2 5" xfId="610" xr:uid="{00000000-0005-0000-0000-00005B020000}"/>
    <cellStyle name="40% - Accent3 2 5 2" xfId="2397" xr:uid="{00000000-0005-0000-0000-00005C020000}"/>
    <cellStyle name="40% - Accent3 2 5 2 2" xfId="3403" xr:uid="{00000000-0005-0000-0000-00005D020000}"/>
    <cellStyle name="40% - Accent3 2 5 3" xfId="2923" xr:uid="{00000000-0005-0000-0000-00005E020000}"/>
    <cellStyle name="40% - Accent3 2 6" xfId="611" xr:uid="{00000000-0005-0000-0000-00005F020000}"/>
    <cellStyle name="40% - Accent3 2 6 2" xfId="2398" xr:uid="{00000000-0005-0000-0000-000060020000}"/>
    <cellStyle name="40% - Accent3 2 6 2 2" xfId="3404" xr:uid="{00000000-0005-0000-0000-000061020000}"/>
    <cellStyle name="40% - Accent3 2 6 3" xfId="2924" xr:uid="{00000000-0005-0000-0000-000062020000}"/>
    <cellStyle name="40% - Accent3 2 7" xfId="612" xr:uid="{00000000-0005-0000-0000-000063020000}"/>
    <cellStyle name="40% - Accent3 2 7 2" xfId="2399" xr:uid="{00000000-0005-0000-0000-000064020000}"/>
    <cellStyle name="40% - Accent3 2 7 2 2" xfId="3405" xr:uid="{00000000-0005-0000-0000-000065020000}"/>
    <cellStyle name="40% - Accent3 2 7 3" xfId="2925" xr:uid="{00000000-0005-0000-0000-000066020000}"/>
    <cellStyle name="40% - Accent3 2 8" xfId="2179" xr:uid="{00000000-0005-0000-0000-000067020000}"/>
    <cellStyle name="40% - Accent3 2 8 2" xfId="3185" xr:uid="{00000000-0005-0000-0000-000068020000}"/>
    <cellStyle name="40% - Accent3 2 9" xfId="2705" xr:uid="{00000000-0005-0000-0000-000069020000}"/>
    <cellStyle name="40% - Accent3 3" xfId="290" xr:uid="{00000000-0005-0000-0000-00006A020000}"/>
    <cellStyle name="40% - Accent3 4" xfId="404" xr:uid="{00000000-0005-0000-0000-00006B020000}"/>
    <cellStyle name="40% - Accent3 5" xfId="2663" xr:uid="{00000000-0005-0000-0000-00006C020000}"/>
    <cellStyle name="40% - Accent4" xfId="10" builtinId="43" customBuiltin="1"/>
    <cellStyle name="40% - Accent4 2" xfId="89" xr:uid="{00000000-0005-0000-0000-00006E020000}"/>
    <cellStyle name="40% - Accent4 2 2" xfId="121" xr:uid="{00000000-0005-0000-0000-00006F020000}"/>
    <cellStyle name="40% - Accent4 2 3" xfId="334" xr:uid="{00000000-0005-0000-0000-000070020000}"/>
    <cellStyle name="40% - Accent4 2 3 2" xfId="479" xr:uid="{00000000-0005-0000-0000-000071020000}"/>
    <cellStyle name="40% - Accent4 2 3 2 2" xfId="613" xr:uid="{00000000-0005-0000-0000-000072020000}"/>
    <cellStyle name="40% - Accent4 2 3 2 2 2" xfId="2400" xr:uid="{00000000-0005-0000-0000-000073020000}"/>
    <cellStyle name="40% - Accent4 2 3 2 2 2 2" xfId="3406" xr:uid="{00000000-0005-0000-0000-000074020000}"/>
    <cellStyle name="40% - Accent4 2 3 2 2 3" xfId="2926" xr:uid="{00000000-0005-0000-0000-000075020000}"/>
    <cellStyle name="40% - Accent4 2 3 2 3" xfId="614" xr:uid="{00000000-0005-0000-0000-000076020000}"/>
    <cellStyle name="40% - Accent4 2 3 2 3 2" xfId="2401" xr:uid="{00000000-0005-0000-0000-000077020000}"/>
    <cellStyle name="40% - Accent4 2 3 2 3 2 2" xfId="3407" xr:uid="{00000000-0005-0000-0000-000078020000}"/>
    <cellStyle name="40% - Accent4 2 3 2 3 3" xfId="2927" xr:uid="{00000000-0005-0000-0000-000079020000}"/>
    <cellStyle name="40% - Accent4 2 3 2 4" xfId="615" xr:uid="{00000000-0005-0000-0000-00007A020000}"/>
    <cellStyle name="40% - Accent4 2 3 2 4 2" xfId="2402" xr:uid="{00000000-0005-0000-0000-00007B020000}"/>
    <cellStyle name="40% - Accent4 2 3 2 4 2 2" xfId="3408" xr:uid="{00000000-0005-0000-0000-00007C020000}"/>
    <cellStyle name="40% - Accent4 2 3 2 4 3" xfId="2928" xr:uid="{00000000-0005-0000-0000-00007D020000}"/>
    <cellStyle name="40% - Accent4 2 3 2 5" xfId="2271" xr:uid="{00000000-0005-0000-0000-00007E020000}"/>
    <cellStyle name="40% - Accent4 2 3 2 5 2" xfId="3277" xr:uid="{00000000-0005-0000-0000-00007F020000}"/>
    <cellStyle name="40% - Accent4 2 3 2 6" xfId="2797" xr:uid="{00000000-0005-0000-0000-000080020000}"/>
    <cellStyle name="40% - Accent4 2 3 3" xfId="616" xr:uid="{00000000-0005-0000-0000-000081020000}"/>
    <cellStyle name="40% - Accent4 2 3 3 2" xfId="2403" xr:uid="{00000000-0005-0000-0000-000082020000}"/>
    <cellStyle name="40% - Accent4 2 3 3 2 2" xfId="3409" xr:uid="{00000000-0005-0000-0000-000083020000}"/>
    <cellStyle name="40% - Accent4 2 3 3 3" xfId="2929" xr:uid="{00000000-0005-0000-0000-000084020000}"/>
    <cellStyle name="40% - Accent4 2 3 4" xfId="617" xr:uid="{00000000-0005-0000-0000-000085020000}"/>
    <cellStyle name="40% - Accent4 2 3 4 2" xfId="2404" xr:uid="{00000000-0005-0000-0000-000086020000}"/>
    <cellStyle name="40% - Accent4 2 3 4 2 2" xfId="3410" xr:uid="{00000000-0005-0000-0000-000087020000}"/>
    <cellStyle name="40% - Accent4 2 3 4 3" xfId="2930" xr:uid="{00000000-0005-0000-0000-000088020000}"/>
    <cellStyle name="40% - Accent4 2 3 5" xfId="618" xr:uid="{00000000-0005-0000-0000-000089020000}"/>
    <cellStyle name="40% - Accent4 2 3 5 2" xfId="2405" xr:uid="{00000000-0005-0000-0000-00008A020000}"/>
    <cellStyle name="40% - Accent4 2 3 5 2 2" xfId="3411" xr:uid="{00000000-0005-0000-0000-00008B020000}"/>
    <cellStyle name="40% - Accent4 2 3 5 3" xfId="2931" xr:uid="{00000000-0005-0000-0000-00008C020000}"/>
    <cellStyle name="40% - Accent4 2 3 6" xfId="2211" xr:uid="{00000000-0005-0000-0000-00008D020000}"/>
    <cellStyle name="40% - Accent4 2 3 6 2" xfId="3217" xr:uid="{00000000-0005-0000-0000-00008E020000}"/>
    <cellStyle name="40% - Accent4 2 3 7" xfId="2737" xr:uid="{00000000-0005-0000-0000-00008F020000}"/>
    <cellStyle name="40% - Accent4 2 4" xfId="447" xr:uid="{00000000-0005-0000-0000-000090020000}"/>
    <cellStyle name="40% - Accent4 2 4 2" xfId="619" xr:uid="{00000000-0005-0000-0000-000091020000}"/>
    <cellStyle name="40% - Accent4 2 4 2 2" xfId="2406" xr:uid="{00000000-0005-0000-0000-000092020000}"/>
    <cellStyle name="40% - Accent4 2 4 2 2 2" xfId="3412" xr:uid="{00000000-0005-0000-0000-000093020000}"/>
    <cellStyle name="40% - Accent4 2 4 2 3" xfId="2932" xr:uid="{00000000-0005-0000-0000-000094020000}"/>
    <cellStyle name="40% - Accent4 2 4 3" xfId="620" xr:uid="{00000000-0005-0000-0000-000095020000}"/>
    <cellStyle name="40% - Accent4 2 4 3 2" xfId="2407" xr:uid="{00000000-0005-0000-0000-000096020000}"/>
    <cellStyle name="40% - Accent4 2 4 3 2 2" xfId="3413" xr:uid="{00000000-0005-0000-0000-000097020000}"/>
    <cellStyle name="40% - Accent4 2 4 3 3" xfId="2933" xr:uid="{00000000-0005-0000-0000-000098020000}"/>
    <cellStyle name="40% - Accent4 2 4 4" xfId="621" xr:uid="{00000000-0005-0000-0000-000099020000}"/>
    <cellStyle name="40% - Accent4 2 4 4 2" xfId="2408" xr:uid="{00000000-0005-0000-0000-00009A020000}"/>
    <cellStyle name="40% - Accent4 2 4 4 2 2" xfId="3414" xr:uid="{00000000-0005-0000-0000-00009B020000}"/>
    <cellStyle name="40% - Accent4 2 4 4 3" xfId="2934" xr:uid="{00000000-0005-0000-0000-00009C020000}"/>
    <cellStyle name="40% - Accent4 2 4 5" xfId="2241" xr:uid="{00000000-0005-0000-0000-00009D020000}"/>
    <cellStyle name="40% - Accent4 2 4 5 2" xfId="3247" xr:uid="{00000000-0005-0000-0000-00009E020000}"/>
    <cellStyle name="40% - Accent4 2 4 6" xfId="2767" xr:uid="{00000000-0005-0000-0000-00009F020000}"/>
    <cellStyle name="40% - Accent4 2 5" xfId="622" xr:uid="{00000000-0005-0000-0000-0000A0020000}"/>
    <cellStyle name="40% - Accent4 2 5 2" xfId="2409" xr:uid="{00000000-0005-0000-0000-0000A1020000}"/>
    <cellStyle name="40% - Accent4 2 5 2 2" xfId="3415" xr:uid="{00000000-0005-0000-0000-0000A2020000}"/>
    <cellStyle name="40% - Accent4 2 5 3" xfId="2935" xr:uid="{00000000-0005-0000-0000-0000A3020000}"/>
    <cellStyle name="40% - Accent4 2 6" xfId="623" xr:uid="{00000000-0005-0000-0000-0000A4020000}"/>
    <cellStyle name="40% - Accent4 2 6 2" xfId="2410" xr:uid="{00000000-0005-0000-0000-0000A5020000}"/>
    <cellStyle name="40% - Accent4 2 6 2 2" xfId="3416" xr:uid="{00000000-0005-0000-0000-0000A6020000}"/>
    <cellStyle name="40% - Accent4 2 6 3" xfId="2936" xr:uid="{00000000-0005-0000-0000-0000A7020000}"/>
    <cellStyle name="40% - Accent4 2 7" xfId="624" xr:uid="{00000000-0005-0000-0000-0000A8020000}"/>
    <cellStyle name="40% - Accent4 2 7 2" xfId="2411" xr:uid="{00000000-0005-0000-0000-0000A9020000}"/>
    <cellStyle name="40% - Accent4 2 7 2 2" xfId="3417" xr:uid="{00000000-0005-0000-0000-0000AA020000}"/>
    <cellStyle name="40% - Accent4 2 7 3" xfId="2937" xr:uid="{00000000-0005-0000-0000-0000AB020000}"/>
    <cellStyle name="40% - Accent4 2 8" xfId="2181" xr:uid="{00000000-0005-0000-0000-0000AC020000}"/>
    <cellStyle name="40% - Accent4 2 8 2" xfId="3187" xr:uid="{00000000-0005-0000-0000-0000AD020000}"/>
    <cellStyle name="40% - Accent4 2 9" xfId="2707" xr:uid="{00000000-0005-0000-0000-0000AE020000}"/>
    <cellStyle name="40% - Accent4 3" xfId="291" xr:uid="{00000000-0005-0000-0000-0000AF020000}"/>
    <cellStyle name="40% - Accent4 4" xfId="405" xr:uid="{00000000-0005-0000-0000-0000B0020000}"/>
    <cellStyle name="40% - Accent4 5" xfId="2664" xr:uid="{00000000-0005-0000-0000-0000B1020000}"/>
    <cellStyle name="40% - Accent5" xfId="11" builtinId="47" customBuiltin="1"/>
    <cellStyle name="40% - Accent5 2" xfId="93" xr:uid="{00000000-0005-0000-0000-0000B3020000}"/>
    <cellStyle name="40% - Accent5 2 2" xfId="122" xr:uid="{00000000-0005-0000-0000-0000B4020000}"/>
    <cellStyle name="40% - Accent5 2 3" xfId="336" xr:uid="{00000000-0005-0000-0000-0000B5020000}"/>
    <cellStyle name="40% - Accent5 2 3 2" xfId="481" xr:uid="{00000000-0005-0000-0000-0000B6020000}"/>
    <cellStyle name="40% - Accent5 2 3 2 2" xfId="625" xr:uid="{00000000-0005-0000-0000-0000B7020000}"/>
    <cellStyle name="40% - Accent5 2 3 2 2 2" xfId="2412" xr:uid="{00000000-0005-0000-0000-0000B8020000}"/>
    <cellStyle name="40% - Accent5 2 3 2 2 2 2" xfId="3418" xr:uid="{00000000-0005-0000-0000-0000B9020000}"/>
    <cellStyle name="40% - Accent5 2 3 2 2 3" xfId="2938" xr:uid="{00000000-0005-0000-0000-0000BA020000}"/>
    <cellStyle name="40% - Accent5 2 3 2 3" xfId="626" xr:uid="{00000000-0005-0000-0000-0000BB020000}"/>
    <cellStyle name="40% - Accent5 2 3 2 3 2" xfId="2413" xr:uid="{00000000-0005-0000-0000-0000BC020000}"/>
    <cellStyle name="40% - Accent5 2 3 2 3 2 2" xfId="3419" xr:uid="{00000000-0005-0000-0000-0000BD020000}"/>
    <cellStyle name="40% - Accent5 2 3 2 3 3" xfId="2939" xr:uid="{00000000-0005-0000-0000-0000BE020000}"/>
    <cellStyle name="40% - Accent5 2 3 2 4" xfId="627" xr:uid="{00000000-0005-0000-0000-0000BF020000}"/>
    <cellStyle name="40% - Accent5 2 3 2 4 2" xfId="2414" xr:uid="{00000000-0005-0000-0000-0000C0020000}"/>
    <cellStyle name="40% - Accent5 2 3 2 4 2 2" xfId="3420" xr:uid="{00000000-0005-0000-0000-0000C1020000}"/>
    <cellStyle name="40% - Accent5 2 3 2 4 3" xfId="2940" xr:uid="{00000000-0005-0000-0000-0000C2020000}"/>
    <cellStyle name="40% - Accent5 2 3 2 5" xfId="2273" xr:uid="{00000000-0005-0000-0000-0000C3020000}"/>
    <cellStyle name="40% - Accent5 2 3 2 5 2" xfId="3279" xr:uid="{00000000-0005-0000-0000-0000C4020000}"/>
    <cellStyle name="40% - Accent5 2 3 2 6" xfId="2799" xr:uid="{00000000-0005-0000-0000-0000C5020000}"/>
    <cellStyle name="40% - Accent5 2 3 3" xfId="628" xr:uid="{00000000-0005-0000-0000-0000C6020000}"/>
    <cellStyle name="40% - Accent5 2 3 3 2" xfId="2415" xr:uid="{00000000-0005-0000-0000-0000C7020000}"/>
    <cellStyle name="40% - Accent5 2 3 3 2 2" xfId="3421" xr:uid="{00000000-0005-0000-0000-0000C8020000}"/>
    <cellStyle name="40% - Accent5 2 3 3 3" xfId="2941" xr:uid="{00000000-0005-0000-0000-0000C9020000}"/>
    <cellStyle name="40% - Accent5 2 3 4" xfId="629" xr:uid="{00000000-0005-0000-0000-0000CA020000}"/>
    <cellStyle name="40% - Accent5 2 3 4 2" xfId="2416" xr:uid="{00000000-0005-0000-0000-0000CB020000}"/>
    <cellStyle name="40% - Accent5 2 3 4 2 2" xfId="3422" xr:uid="{00000000-0005-0000-0000-0000CC020000}"/>
    <cellStyle name="40% - Accent5 2 3 4 3" xfId="2942" xr:uid="{00000000-0005-0000-0000-0000CD020000}"/>
    <cellStyle name="40% - Accent5 2 3 5" xfId="630" xr:uid="{00000000-0005-0000-0000-0000CE020000}"/>
    <cellStyle name="40% - Accent5 2 3 5 2" xfId="2417" xr:uid="{00000000-0005-0000-0000-0000CF020000}"/>
    <cellStyle name="40% - Accent5 2 3 5 2 2" xfId="3423" xr:uid="{00000000-0005-0000-0000-0000D0020000}"/>
    <cellStyle name="40% - Accent5 2 3 5 3" xfId="2943" xr:uid="{00000000-0005-0000-0000-0000D1020000}"/>
    <cellStyle name="40% - Accent5 2 3 6" xfId="2213" xr:uid="{00000000-0005-0000-0000-0000D2020000}"/>
    <cellStyle name="40% - Accent5 2 3 6 2" xfId="3219" xr:uid="{00000000-0005-0000-0000-0000D3020000}"/>
    <cellStyle name="40% - Accent5 2 3 7" xfId="2739" xr:uid="{00000000-0005-0000-0000-0000D4020000}"/>
    <cellStyle name="40% - Accent5 2 4" xfId="449" xr:uid="{00000000-0005-0000-0000-0000D5020000}"/>
    <cellStyle name="40% - Accent5 2 4 2" xfId="631" xr:uid="{00000000-0005-0000-0000-0000D6020000}"/>
    <cellStyle name="40% - Accent5 2 4 2 2" xfId="2418" xr:uid="{00000000-0005-0000-0000-0000D7020000}"/>
    <cellStyle name="40% - Accent5 2 4 2 2 2" xfId="3424" xr:uid="{00000000-0005-0000-0000-0000D8020000}"/>
    <cellStyle name="40% - Accent5 2 4 2 3" xfId="2944" xr:uid="{00000000-0005-0000-0000-0000D9020000}"/>
    <cellStyle name="40% - Accent5 2 4 3" xfId="632" xr:uid="{00000000-0005-0000-0000-0000DA020000}"/>
    <cellStyle name="40% - Accent5 2 4 3 2" xfId="2419" xr:uid="{00000000-0005-0000-0000-0000DB020000}"/>
    <cellStyle name="40% - Accent5 2 4 3 2 2" xfId="3425" xr:uid="{00000000-0005-0000-0000-0000DC020000}"/>
    <cellStyle name="40% - Accent5 2 4 3 3" xfId="2945" xr:uid="{00000000-0005-0000-0000-0000DD020000}"/>
    <cellStyle name="40% - Accent5 2 4 4" xfId="633" xr:uid="{00000000-0005-0000-0000-0000DE020000}"/>
    <cellStyle name="40% - Accent5 2 4 4 2" xfId="2420" xr:uid="{00000000-0005-0000-0000-0000DF020000}"/>
    <cellStyle name="40% - Accent5 2 4 4 2 2" xfId="3426" xr:uid="{00000000-0005-0000-0000-0000E0020000}"/>
    <cellStyle name="40% - Accent5 2 4 4 3" xfId="2946" xr:uid="{00000000-0005-0000-0000-0000E1020000}"/>
    <cellStyle name="40% - Accent5 2 4 5" xfId="2243" xr:uid="{00000000-0005-0000-0000-0000E2020000}"/>
    <cellStyle name="40% - Accent5 2 4 5 2" xfId="3249" xr:uid="{00000000-0005-0000-0000-0000E3020000}"/>
    <cellStyle name="40% - Accent5 2 4 6" xfId="2769" xr:uid="{00000000-0005-0000-0000-0000E4020000}"/>
    <cellStyle name="40% - Accent5 2 5" xfId="634" xr:uid="{00000000-0005-0000-0000-0000E5020000}"/>
    <cellStyle name="40% - Accent5 2 5 2" xfId="2421" xr:uid="{00000000-0005-0000-0000-0000E6020000}"/>
    <cellStyle name="40% - Accent5 2 5 2 2" xfId="3427" xr:uid="{00000000-0005-0000-0000-0000E7020000}"/>
    <cellStyle name="40% - Accent5 2 5 3" xfId="2947" xr:uid="{00000000-0005-0000-0000-0000E8020000}"/>
    <cellStyle name="40% - Accent5 2 6" xfId="635" xr:uid="{00000000-0005-0000-0000-0000E9020000}"/>
    <cellStyle name="40% - Accent5 2 6 2" xfId="2422" xr:uid="{00000000-0005-0000-0000-0000EA020000}"/>
    <cellStyle name="40% - Accent5 2 6 2 2" xfId="3428" xr:uid="{00000000-0005-0000-0000-0000EB020000}"/>
    <cellStyle name="40% - Accent5 2 6 3" xfId="2948" xr:uid="{00000000-0005-0000-0000-0000EC020000}"/>
    <cellStyle name="40% - Accent5 2 7" xfId="636" xr:uid="{00000000-0005-0000-0000-0000ED020000}"/>
    <cellStyle name="40% - Accent5 2 7 2" xfId="2423" xr:uid="{00000000-0005-0000-0000-0000EE020000}"/>
    <cellStyle name="40% - Accent5 2 7 2 2" xfId="3429" xr:uid="{00000000-0005-0000-0000-0000EF020000}"/>
    <cellStyle name="40% - Accent5 2 7 3" xfId="2949" xr:uid="{00000000-0005-0000-0000-0000F0020000}"/>
    <cellStyle name="40% - Accent5 2 8" xfId="2183" xr:uid="{00000000-0005-0000-0000-0000F1020000}"/>
    <cellStyle name="40% - Accent5 2 8 2" xfId="3189" xr:uid="{00000000-0005-0000-0000-0000F2020000}"/>
    <cellStyle name="40% - Accent5 2 9" xfId="2709" xr:uid="{00000000-0005-0000-0000-0000F3020000}"/>
    <cellStyle name="40% - Accent5 3" xfId="292" xr:uid="{00000000-0005-0000-0000-0000F4020000}"/>
    <cellStyle name="40% - Accent5 4" xfId="406" xr:uid="{00000000-0005-0000-0000-0000F5020000}"/>
    <cellStyle name="40% - Accent5 5" xfId="2665" xr:uid="{00000000-0005-0000-0000-0000F6020000}"/>
    <cellStyle name="40% - Accent6" xfId="12" builtinId="51" customBuiltin="1"/>
    <cellStyle name="40% - Accent6 2" xfId="97" xr:uid="{00000000-0005-0000-0000-0000F8020000}"/>
    <cellStyle name="40% - Accent6 2 2" xfId="123" xr:uid="{00000000-0005-0000-0000-0000F9020000}"/>
    <cellStyle name="40% - Accent6 2 3" xfId="338" xr:uid="{00000000-0005-0000-0000-0000FA020000}"/>
    <cellStyle name="40% - Accent6 2 3 2" xfId="483" xr:uid="{00000000-0005-0000-0000-0000FB020000}"/>
    <cellStyle name="40% - Accent6 2 3 2 2" xfId="637" xr:uid="{00000000-0005-0000-0000-0000FC020000}"/>
    <cellStyle name="40% - Accent6 2 3 2 2 2" xfId="2424" xr:uid="{00000000-0005-0000-0000-0000FD020000}"/>
    <cellStyle name="40% - Accent6 2 3 2 2 2 2" xfId="3430" xr:uid="{00000000-0005-0000-0000-0000FE020000}"/>
    <cellStyle name="40% - Accent6 2 3 2 2 3" xfId="2950" xr:uid="{00000000-0005-0000-0000-0000FF020000}"/>
    <cellStyle name="40% - Accent6 2 3 2 3" xfId="638" xr:uid="{00000000-0005-0000-0000-000000030000}"/>
    <cellStyle name="40% - Accent6 2 3 2 3 2" xfId="2425" xr:uid="{00000000-0005-0000-0000-000001030000}"/>
    <cellStyle name="40% - Accent6 2 3 2 3 2 2" xfId="3431" xr:uid="{00000000-0005-0000-0000-000002030000}"/>
    <cellStyle name="40% - Accent6 2 3 2 3 3" xfId="2951" xr:uid="{00000000-0005-0000-0000-000003030000}"/>
    <cellStyle name="40% - Accent6 2 3 2 4" xfId="639" xr:uid="{00000000-0005-0000-0000-000004030000}"/>
    <cellStyle name="40% - Accent6 2 3 2 4 2" xfId="2426" xr:uid="{00000000-0005-0000-0000-000005030000}"/>
    <cellStyle name="40% - Accent6 2 3 2 4 2 2" xfId="3432" xr:uid="{00000000-0005-0000-0000-000006030000}"/>
    <cellStyle name="40% - Accent6 2 3 2 4 3" xfId="2952" xr:uid="{00000000-0005-0000-0000-000007030000}"/>
    <cellStyle name="40% - Accent6 2 3 2 5" xfId="2275" xr:uid="{00000000-0005-0000-0000-000008030000}"/>
    <cellStyle name="40% - Accent6 2 3 2 5 2" xfId="3281" xr:uid="{00000000-0005-0000-0000-000009030000}"/>
    <cellStyle name="40% - Accent6 2 3 2 6" xfId="2801" xr:uid="{00000000-0005-0000-0000-00000A030000}"/>
    <cellStyle name="40% - Accent6 2 3 3" xfId="640" xr:uid="{00000000-0005-0000-0000-00000B030000}"/>
    <cellStyle name="40% - Accent6 2 3 3 2" xfId="2427" xr:uid="{00000000-0005-0000-0000-00000C030000}"/>
    <cellStyle name="40% - Accent6 2 3 3 2 2" xfId="3433" xr:uid="{00000000-0005-0000-0000-00000D030000}"/>
    <cellStyle name="40% - Accent6 2 3 3 3" xfId="2953" xr:uid="{00000000-0005-0000-0000-00000E030000}"/>
    <cellStyle name="40% - Accent6 2 3 4" xfId="641" xr:uid="{00000000-0005-0000-0000-00000F030000}"/>
    <cellStyle name="40% - Accent6 2 3 4 2" xfId="2428" xr:uid="{00000000-0005-0000-0000-000010030000}"/>
    <cellStyle name="40% - Accent6 2 3 4 2 2" xfId="3434" xr:uid="{00000000-0005-0000-0000-000011030000}"/>
    <cellStyle name="40% - Accent6 2 3 4 3" xfId="2954" xr:uid="{00000000-0005-0000-0000-000012030000}"/>
    <cellStyle name="40% - Accent6 2 3 5" xfId="642" xr:uid="{00000000-0005-0000-0000-000013030000}"/>
    <cellStyle name="40% - Accent6 2 3 5 2" xfId="2429" xr:uid="{00000000-0005-0000-0000-000014030000}"/>
    <cellStyle name="40% - Accent6 2 3 5 2 2" xfId="3435" xr:uid="{00000000-0005-0000-0000-000015030000}"/>
    <cellStyle name="40% - Accent6 2 3 5 3" xfId="2955" xr:uid="{00000000-0005-0000-0000-000016030000}"/>
    <cellStyle name="40% - Accent6 2 3 6" xfId="2215" xr:uid="{00000000-0005-0000-0000-000017030000}"/>
    <cellStyle name="40% - Accent6 2 3 6 2" xfId="3221" xr:uid="{00000000-0005-0000-0000-000018030000}"/>
    <cellStyle name="40% - Accent6 2 3 7" xfId="2741" xr:uid="{00000000-0005-0000-0000-000019030000}"/>
    <cellStyle name="40% - Accent6 2 4" xfId="451" xr:uid="{00000000-0005-0000-0000-00001A030000}"/>
    <cellStyle name="40% - Accent6 2 4 2" xfId="643" xr:uid="{00000000-0005-0000-0000-00001B030000}"/>
    <cellStyle name="40% - Accent6 2 4 2 2" xfId="2430" xr:uid="{00000000-0005-0000-0000-00001C030000}"/>
    <cellStyle name="40% - Accent6 2 4 2 2 2" xfId="3436" xr:uid="{00000000-0005-0000-0000-00001D030000}"/>
    <cellStyle name="40% - Accent6 2 4 2 3" xfId="2956" xr:uid="{00000000-0005-0000-0000-00001E030000}"/>
    <cellStyle name="40% - Accent6 2 4 3" xfId="644" xr:uid="{00000000-0005-0000-0000-00001F030000}"/>
    <cellStyle name="40% - Accent6 2 4 3 2" xfId="2431" xr:uid="{00000000-0005-0000-0000-000020030000}"/>
    <cellStyle name="40% - Accent6 2 4 3 2 2" xfId="3437" xr:uid="{00000000-0005-0000-0000-000021030000}"/>
    <cellStyle name="40% - Accent6 2 4 3 3" xfId="2957" xr:uid="{00000000-0005-0000-0000-000022030000}"/>
    <cellStyle name="40% - Accent6 2 4 4" xfId="645" xr:uid="{00000000-0005-0000-0000-000023030000}"/>
    <cellStyle name="40% - Accent6 2 4 4 2" xfId="2432" xr:uid="{00000000-0005-0000-0000-000024030000}"/>
    <cellStyle name="40% - Accent6 2 4 4 2 2" xfId="3438" xr:uid="{00000000-0005-0000-0000-000025030000}"/>
    <cellStyle name="40% - Accent6 2 4 4 3" xfId="2958" xr:uid="{00000000-0005-0000-0000-000026030000}"/>
    <cellStyle name="40% - Accent6 2 4 5" xfId="2245" xr:uid="{00000000-0005-0000-0000-000027030000}"/>
    <cellStyle name="40% - Accent6 2 4 5 2" xfId="3251" xr:uid="{00000000-0005-0000-0000-000028030000}"/>
    <cellStyle name="40% - Accent6 2 4 6" xfId="2771" xr:uid="{00000000-0005-0000-0000-000029030000}"/>
    <cellStyle name="40% - Accent6 2 5" xfId="646" xr:uid="{00000000-0005-0000-0000-00002A030000}"/>
    <cellStyle name="40% - Accent6 2 5 2" xfId="2433" xr:uid="{00000000-0005-0000-0000-00002B030000}"/>
    <cellStyle name="40% - Accent6 2 5 2 2" xfId="3439" xr:uid="{00000000-0005-0000-0000-00002C030000}"/>
    <cellStyle name="40% - Accent6 2 5 3" xfId="2959" xr:uid="{00000000-0005-0000-0000-00002D030000}"/>
    <cellStyle name="40% - Accent6 2 6" xfId="647" xr:uid="{00000000-0005-0000-0000-00002E030000}"/>
    <cellStyle name="40% - Accent6 2 6 2" xfId="2434" xr:uid="{00000000-0005-0000-0000-00002F030000}"/>
    <cellStyle name="40% - Accent6 2 6 2 2" xfId="3440" xr:uid="{00000000-0005-0000-0000-000030030000}"/>
    <cellStyle name="40% - Accent6 2 6 3" xfId="2960" xr:uid="{00000000-0005-0000-0000-000031030000}"/>
    <cellStyle name="40% - Accent6 2 7" xfId="648" xr:uid="{00000000-0005-0000-0000-000032030000}"/>
    <cellStyle name="40% - Accent6 2 7 2" xfId="2435" xr:uid="{00000000-0005-0000-0000-000033030000}"/>
    <cellStyle name="40% - Accent6 2 7 2 2" xfId="3441" xr:uid="{00000000-0005-0000-0000-000034030000}"/>
    <cellStyle name="40% - Accent6 2 7 3" xfId="2961" xr:uid="{00000000-0005-0000-0000-000035030000}"/>
    <cellStyle name="40% - Accent6 2 8" xfId="2185" xr:uid="{00000000-0005-0000-0000-000036030000}"/>
    <cellStyle name="40% - Accent6 2 8 2" xfId="3191" xr:uid="{00000000-0005-0000-0000-000037030000}"/>
    <cellStyle name="40% - Accent6 2 9" xfId="2711" xr:uid="{00000000-0005-0000-0000-000038030000}"/>
    <cellStyle name="40% - Accent6 3" xfId="293" xr:uid="{00000000-0005-0000-0000-000039030000}"/>
    <cellStyle name="40% - Accent6 4" xfId="407" xr:uid="{00000000-0005-0000-0000-00003A030000}"/>
    <cellStyle name="40% - Accent6 5" xfId="2666" xr:uid="{00000000-0005-0000-0000-00003B030000}"/>
    <cellStyle name="60% - Accent1" xfId="13" builtinId="32" customBuiltin="1"/>
    <cellStyle name="60% - Accent1 2" xfId="78" xr:uid="{00000000-0005-0000-0000-00003D030000}"/>
    <cellStyle name="60% - Accent1 2 2" xfId="124" xr:uid="{00000000-0005-0000-0000-00003E030000}"/>
    <cellStyle name="60% - Accent1 3" xfId="294" xr:uid="{00000000-0005-0000-0000-00003F030000}"/>
    <cellStyle name="60% - Accent1 4" xfId="408" xr:uid="{00000000-0005-0000-0000-000040030000}"/>
    <cellStyle name="60% - Accent1 5" xfId="2667" xr:uid="{00000000-0005-0000-0000-000041030000}"/>
    <cellStyle name="60% - Accent2" xfId="14" builtinId="36" customBuiltin="1"/>
    <cellStyle name="60% - Accent2 2" xfId="82" xr:uid="{00000000-0005-0000-0000-000043030000}"/>
    <cellStyle name="60% - Accent2 2 2" xfId="125" xr:uid="{00000000-0005-0000-0000-000044030000}"/>
    <cellStyle name="60% - Accent2 3" xfId="295" xr:uid="{00000000-0005-0000-0000-000045030000}"/>
    <cellStyle name="60% - Accent2 4" xfId="409" xr:uid="{00000000-0005-0000-0000-000046030000}"/>
    <cellStyle name="60% - Accent2 5" xfId="2668" xr:uid="{00000000-0005-0000-0000-000047030000}"/>
    <cellStyle name="60% - Accent3" xfId="15" builtinId="40" customBuiltin="1"/>
    <cellStyle name="60% - Accent3 2" xfId="86" xr:uid="{00000000-0005-0000-0000-000049030000}"/>
    <cellStyle name="60% - Accent3 2 2" xfId="126" xr:uid="{00000000-0005-0000-0000-00004A030000}"/>
    <cellStyle name="60% - Accent3 3" xfId="296" xr:uid="{00000000-0005-0000-0000-00004B030000}"/>
    <cellStyle name="60% - Accent3 4" xfId="410" xr:uid="{00000000-0005-0000-0000-00004C030000}"/>
    <cellStyle name="60% - Accent3 5" xfId="2669" xr:uid="{00000000-0005-0000-0000-00004D030000}"/>
    <cellStyle name="60% - Accent4" xfId="16" builtinId="44" customBuiltin="1"/>
    <cellStyle name="60% - Accent4 2" xfId="90" xr:uid="{00000000-0005-0000-0000-00004F030000}"/>
    <cellStyle name="60% - Accent4 2 2" xfId="127" xr:uid="{00000000-0005-0000-0000-000050030000}"/>
    <cellStyle name="60% - Accent4 3" xfId="297" xr:uid="{00000000-0005-0000-0000-000051030000}"/>
    <cellStyle name="60% - Accent4 4" xfId="411" xr:uid="{00000000-0005-0000-0000-000052030000}"/>
    <cellStyle name="60% - Accent4 5" xfId="2670" xr:uid="{00000000-0005-0000-0000-000053030000}"/>
    <cellStyle name="60% - Accent5" xfId="17" builtinId="48" customBuiltin="1"/>
    <cellStyle name="60% - Accent5 2" xfId="94" xr:uid="{00000000-0005-0000-0000-000055030000}"/>
    <cellStyle name="60% - Accent5 2 2" xfId="128" xr:uid="{00000000-0005-0000-0000-000056030000}"/>
    <cellStyle name="60% - Accent5 3" xfId="298" xr:uid="{00000000-0005-0000-0000-000057030000}"/>
    <cellStyle name="60% - Accent5 4" xfId="412" xr:uid="{00000000-0005-0000-0000-000058030000}"/>
    <cellStyle name="60% - Accent5 5" xfId="2671" xr:uid="{00000000-0005-0000-0000-000059030000}"/>
    <cellStyle name="60% - Accent6" xfId="18" builtinId="52" customBuiltin="1"/>
    <cellStyle name="60% - Accent6 2" xfId="98" xr:uid="{00000000-0005-0000-0000-00005B030000}"/>
    <cellStyle name="60% - Accent6 2 2" xfId="129" xr:uid="{00000000-0005-0000-0000-00005C030000}"/>
    <cellStyle name="60% - Accent6 3" xfId="299" xr:uid="{00000000-0005-0000-0000-00005D030000}"/>
    <cellStyle name="60% - Accent6 4" xfId="413" xr:uid="{00000000-0005-0000-0000-00005E030000}"/>
    <cellStyle name="60% - Accent6 5" xfId="2672" xr:uid="{00000000-0005-0000-0000-00005F030000}"/>
    <cellStyle name="a1" xfId="19" xr:uid="{00000000-0005-0000-0000-000060030000}"/>
    <cellStyle name="Accent1" xfId="20" builtinId="29" customBuiltin="1"/>
    <cellStyle name="Accent1 2" xfId="75" xr:uid="{00000000-0005-0000-0000-000062030000}"/>
    <cellStyle name="Accent1 2 2" xfId="130" xr:uid="{00000000-0005-0000-0000-000063030000}"/>
    <cellStyle name="Accent1 3" xfId="300" xr:uid="{00000000-0005-0000-0000-000064030000}"/>
    <cellStyle name="Accent1 4" xfId="414" xr:uid="{00000000-0005-0000-0000-000065030000}"/>
    <cellStyle name="Accent1 5" xfId="2673" xr:uid="{00000000-0005-0000-0000-000066030000}"/>
    <cellStyle name="Accent2" xfId="21" builtinId="33" customBuiltin="1"/>
    <cellStyle name="Accent2 2" xfId="79" xr:uid="{00000000-0005-0000-0000-000068030000}"/>
    <cellStyle name="Accent2 2 2" xfId="131" xr:uid="{00000000-0005-0000-0000-000069030000}"/>
    <cellStyle name="Accent2 3" xfId="301" xr:uid="{00000000-0005-0000-0000-00006A030000}"/>
    <cellStyle name="Accent2 4" xfId="415" xr:uid="{00000000-0005-0000-0000-00006B030000}"/>
    <cellStyle name="Accent2 5" xfId="2674" xr:uid="{00000000-0005-0000-0000-00006C030000}"/>
    <cellStyle name="Accent3" xfId="22" builtinId="37" customBuiltin="1"/>
    <cellStyle name="Accent3 2" xfId="83" xr:uid="{00000000-0005-0000-0000-00006E030000}"/>
    <cellStyle name="Accent3 2 2" xfId="132" xr:uid="{00000000-0005-0000-0000-00006F030000}"/>
    <cellStyle name="Accent3 3" xfId="302" xr:uid="{00000000-0005-0000-0000-000070030000}"/>
    <cellStyle name="Accent3 4" xfId="416" xr:uid="{00000000-0005-0000-0000-000071030000}"/>
    <cellStyle name="Accent3 5" xfId="2675" xr:uid="{00000000-0005-0000-0000-000072030000}"/>
    <cellStyle name="Accent4" xfId="23" builtinId="41" customBuiltin="1"/>
    <cellStyle name="Accent4 2" xfId="87" xr:uid="{00000000-0005-0000-0000-000074030000}"/>
    <cellStyle name="Accent4 2 2" xfId="133" xr:uid="{00000000-0005-0000-0000-000075030000}"/>
    <cellStyle name="Accent4 3" xfId="303" xr:uid="{00000000-0005-0000-0000-000076030000}"/>
    <cellStyle name="Accent4 4" xfId="417" xr:uid="{00000000-0005-0000-0000-000077030000}"/>
    <cellStyle name="Accent4 5" xfId="2676" xr:uid="{00000000-0005-0000-0000-000078030000}"/>
    <cellStyle name="Accent5" xfId="24" builtinId="45" customBuiltin="1"/>
    <cellStyle name="Accent5 2" xfId="91" xr:uid="{00000000-0005-0000-0000-00007A030000}"/>
    <cellStyle name="Accent5 2 2" xfId="134" xr:uid="{00000000-0005-0000-0000-00007B030000}"/>
    <cellStyle name="Accent5 3" xfId="304" xr:uid="{00000000-0005-0000-0000-00007C030000}"/>
    <cellStyle name="Accent5 4" xfId="418" xr:uid="{00000000-0005-0000-0000-00007D030000}"/>
    <cellStyle name="Accent5 5" xfId="2677" xr:uid="{00000000-0005-0000-0000-00007E030000}"/>
    <cellStyle name="Accent6" xfId="25" builtinId="49" customBuiltin="1"/>
    <cellStyle name="Accent6 2" xfId="95" xr:uid="{00000000-0005-0000-0000-000080030000}"/>
    <cellStyle name="Accent6 2 2" xfId="135" xr:uid="{00000000-0005-0000-0000-000081030000}"/>
    <cellStyle name="Accent6 3" xfId="305" xr:uid="{00000000-0005-0000-0000-000082030000}"/>
    <cellStyle name="Accent6 4" xfId="419" xr:uid="{00000000-0005-0000-0000-000083030000}"/>
    <cellStyle name="Accent6 5" xfId="2678" xr:uid="{00000000-0005-0000-0000-000084030000}"/>
    <cellStyle name="Bad" xfId="26" builtinId="27" customBuiltin="1"/>
    <cellStyle name="Bad 2" xfId="64" xr:uid="{00000000-0005-0000-0000-000086030000}"/>
    <cellStyle name="Bad 2 2" xfId="136" xr:uid="{00000000-0005-0000-0000-000087030000}"/>
    <cellStyle name="Bad 3" xfId="306" xr:uid="{00000000-0005-0000-0000-000088030000}"/>
    <cellStyle name="Bad 4" xfId="420" xr:uid="{00000000-0005-0000-0000-000089030000}"/>
    <cellStyle name="Bad 5" xfId="2679" xr:uid="{00000000-0005-0000-0000-00008A030000}"/>
    <cellStyle name="Calculation" xfId="27" builtinId="22" customBuiltin="1"/>
    <cellStyle name="Calculation 10" xfId="649" xr:uid="{00000000-0005-0000-0000-00008C030000}"/>
    <cellStyle name="Calculation 11" xfId="650" xr:uid="{00000000-0005-0000-0000-00008D030000}"/>
    <cellStyle name="Calculation 12" xfId="651" xr:uid="{00000000-0005-0000-0000-00008E030000}"/>
    <cellStyle name="Calculation 13" xfId="652" xr:uid="{00000000-0005-0000-0000-00008F030000}"/>
    <cellStyle name="Calculation 14" xfId="653" xr:uid="{00000000-0005-0000-0000-000090030000}"/>
    <cellStyle name="Calculation 15" xfId="654" xr:uid="{00000000-0005-0000-0000-000091030000}"/>
    <cellStyle name="Calculation 16" xfId="2680" xr:uid="{00000000-0005-0000-0000-000092030000}"/>
    <cellStyle name="Calculation 2" xfId="68" xr:uid="{00000000-0005-0000-0000-000093030000}"/>
    <cellStyle name="Calculation 2 2" xfId="183" xr:uid="{00000000-0005-0000-0000-000094030000}"/>
    <cellStyle name="Calculation 2 2 10" xfId="655" xr:uid="{00000000-0005-0000-0000-000095030000}"/>
    <cellStyle name="Calculation 2 2 11" xfId="656" xr:uid="{00000000-0005-0000-0000-000096030000}"/>
    <cellStyle name="Calculation 2 2 12" xfId="657" xr:uid="{00000000-0005-0000-0000-000097030000}"/>
    <cellStyle name="Calculation 2 2 13" xfId="658" xr:uid="{00000000-0005-0000-0000-000098030000}"/>
    <cellStyle name="Calculation 2 2 14" xfId="659" xr:uid="{00000000-0005-0000-0000-000099030000}"/>
    <cellStyle name="Calculation 2 2 15" xfId="660" xr:uid="{00000000-0005-0000-0000-00009A030000}"/>
    <cellStyle name="Calculation 2 2 2" xfId="224" xr:uid="{00000000-0005-0000-0000-00009B030000}"/>
    <cellStyle name="Calculation 2 2 2 10" xfId="661" xr:uid="{00000000-0005-0000-0000-00009C030000}"/>
    <cellStyle name="Calculation 2 2 2 11" xfId="662" xr:uid="{00000000-0005-0000-0000-00009D030000}"/>
    <cellStyle name="Calculation 2 2 2 12" xfId="663" xr:uid="{00000000-0005-0000-0000-00009E030000}"/>
    <cellStyle name="Calculation 2 2 2 13" xfId="664" xr:uid="{00000000-0005-0000-0000-00009F030000}"/>
    <cellStyle name="Calculation 2 2 2 14" xfId="665" xr:uid="{00000000-0005-0000-0000-0000A0030000}"/>
    <cellStyle name="Calculation 2 2 2 2" xfId="233" xr:uid="{00000000-0005-0000-0000-0000A1030000}"/>
    <cellStyle name="Calculation 2 2 2 2 10" xfId="666" xr:uid="{00000000-0005-0000-0000-0000A2030000}"/>
    <cellStyle name="Calculation 2 2 2 2 11" xfId="667" xr:uid="{00000000-0005-0000-0000-0000A3030000}"/>
    <cellStyle name="Calculation 2 2 2 2 12" xfId="668" xr:uid="{00000000-0005-0000-0000-0000A4030000}"/>
    <cellStyle name="Calculation 2 2 2 2 2" xfId="268" xr:uid="{00000000-0005-0000-0000-0000A5030000}"/>
    <cellStyle name="Calculation 2 2 2 2 2 10" xfId="669" xr:uid="{00000000-0005-0000-0000-0000A6030000}"/>
    <cellStyle name="Calculation 2 2 2 2 2 11" xfId="670" xr:uid="{00000000-0005-0000-0000-0000A7030000}"/>
    <cellStyle name="Calculation 2 2 2 2 2 12" xfId="671" xr:uid="{00000000-0005-0000-0000-0000A8030000}"/>
    <cellStyle name="Calculation 2 2 2 2 2 13" xfId="672" xr:uid="{00000000-0005-0000-0000-0000A9030000}"/>
    <cellStyle name="Calculation 2 2 2 2 2 2" xfId="382" xr:uid="{00000000-0005-0000-0000-0000AA030000}"/>
    <cellStyle name="Calculation 2 2 2 2 2 2 10" xfId="673" xr:uid="{00000000-0005-0000-0000-0000AB030000}"/>
    <cellStyle name="Calculation 2 2 2 2 2 2 11" xfId="674" xr:uid="{00000000-0005-0000-0000-0000AC030000}"/>
    <cellStyle name="Calculation 2 2 2 2 2 2 12" xfId="675" xr:uid="{00000000-0005-0000-0000-0000AD030000}"/>
    <cellStyle name="Calculation 2 2 2 2 2 2 2" xfId="676" xr:uid="{00000000-0005-0000-0000-0000AE030000}"/>
    <cellStyle name="Calculation 2 2 2 2 2 2 3" xfId="677" xr:uid="{00000000-0005-0000-0000-0000AF030000}"/>
    <cellStyle name="Calculation 2 2 2 2 2 2 4" xfId="678" xr:uid="{00000000-0005-0000-0000-0000B0030000}"/>
    <cellStyle name="Calculation 2 2 2 2 2 2 5" xfId="679" xr:uid="{00000000-0005-0000-0000-0000B1030000}"/>
    <cellStyle name="Calculation 2 2 2 2 2 2 6" xfId="680" xr:uid="{00000000-0005-0000-0000-0000B2030000}"/>
    <cellStyle name="Calculation 2 2 2 2 2 2 7" xfId="681" xr:uid="{00000000-0005-0000-0000-0000B3030000}"/>
    <cellStyle name="Calculation 2 2 2 2 2 2 8" xfId="682" xr:uid="{00000000-0005-0000-0000-0000B4030000}"/>
    <cellStyle name="Calculation 2 2 2 2 2 2 9" xfId="683" xr:uid="{00000000-0005-0000-0000-0000B5030000}"/>
    <cellStyle name="Calculation 2 2 2 2 2 3" xfId="684" xr:uid="{00000000-0005-0000-0000-0000B6030000}"/>
    <cellStyle name="Calculation 2 2 2 2 2 4" xfId="685" xr:uid="{00000000-0005-0000-0000-0000B7030000}"/>
    <cellStyle name="Calculation 2 2 2 2 2 5" xfId="686" xr:uid="{00000000-0005-0000-0000-0000B8030000}"/>
    <cellStyle name="Calculation 2 2 2 2 2 6" xfId="687" xr:uid="{00000000-0005-0000-0000-0000B9030000}"/>
    <cellStyle name="Calculation 2 2 2 2 2 7" xfId="688" xr:uid="{00000000-0005-0000-0000-0000BA030000}"/>
    <cellStyle name="Calculation 2 2 2 2 2 8" xfId="689" xr:uid="{00000000-0005-0000-0000-0000BB030000}"/>
    <cellStyle name="Calculation 2 2 2 2 2 9" xfId="690" xr:uid="{00000000-0005-0000-0000-0000BC030000}"/>
    <cellStyle name="Calculation 2 2 2 2 3" xfId="691" xr:uid="{00000000-0005-0000-0000-0000BD030000}"/>
    <cellStyle name="Calculation 2 2 2 2 4" xfId="692" xr:uid="{00000000-0005-0000-0000-0000BE030000}"/>
    <cellStyle name="Calculation 2 2 2 2 5" xfId="693" xr:uid="{00000000-0005-0000-0000-0000BF030000}"/>
    <cellStyle name="Calculation 2 2 2 2 6" xfId="694" xr:uid="{00000000-0005-0000-0000-0000C0030000}"/>
    <cellStyle name="Calculation 2 2 2 2 7" xfId="695" xr:uid="{00000000-0005-0000-0000-0000C1030000}"/>
    <cellStyle name="Calculation 2 2 2 2 8" xfId="696" xr:uid="{00000000-0005-0000-0000-0000C2030000}"/>
    <cellStyle name="Calculation 2 2 2 2 9" xfId="697" xr:uid="{00000000-0005-0000-0000-0000C3030000}"/>
    <cellStyle name="Calculation 2 2 2 3" xfId="243" xr:uid="{00000000-0005-0000-0000-0000C4030000}"/>
    <cellStyle name="Calculation 2 2 2 3 10" xfId="698" xr:uid="{00000000-0005-0000-0000-0000C5030000}"/>
    <cellStyle name="Calculation 2 2 2 3 11" xfId="699" xr:uid="{00000000-0005-0000-0000-0000C6030000}"/>
    <cellStyle name="Calculation 2 2 2 3 12" xfId="700" xr:uid="{00000000-0005-0000-0000-0000C7030000}"/>
    <cellStyle name="Calculation 2 2 2 3 2" xfId="278" xr:uid="{00000000-0005-0000-0000-0000C8030000}"/>
    <cellStyle name="Calculation 2 2 2 3 2 10" xfId="701" xr:uid="{00000000-0005-0000-0000-0000C9030000}"/>
    <cellStyle name="Calculation 2 2 2 3 2 11" xfId="702" xr:uid="{00000000-0005-0000-0000-0000CA030000}"/>
    <cellStyle name="Calculation 2 2 2 3 2 12" xfId="703" xr:uid="{00000000-0005-0000-0000-0000CB030000}"/>
    <cellStyle name="Calculation 2 2 2 3 2 13" xfId="704" xr:uid="{00000000-0005-0000-0000-0000CC030000}"/>
    <cellStyle name="Calculation 2 2 2 3 2 2" xfId="392" xr:uid="{00000000-0005-0000-0000-0000CD030000}"/>
    <cellStyle name="Calculation 2 2 2 3 2 2 10" xfId="705" xr:uid="{00000000-0005-0000-0000-0000CE030000}"/>
    <cellStyle name="Calculation 2 2 2 3 2 2 11" xfId="706" xr:uid="{00000000-0005-0000-0000-0000CF030000}"/>
    <cellStyle name="Calculation 2 2 2 3 2 2 12" xfId="707" xr:uid="{00000000-0005-0000-0000-0000D0030000}"/>
    <cellStyle name="Calculation 2 2 2 3 2 2 2" xfId="708" xr:uid="{00000000-0005-0000-0000-0000D1030000}"/>
    <cellStyle name="Calculation 2 2 2 3 2 2 3" xfId="709" xr:uid="{00000000-0005-0000-0000-0000D2030000}"/>
    <cellStyle name="Calculation 2 2 2 3 2 2 4" xfId="710" xr:uid="{00000000-0005-0000-0000-0000D3030000}"/>
    <cellStyle name="Calculation 2 2 2 3 2 2 5" xfId="711" xr:uid="{00000000-0005-0000-0000-0000D4030000}"/>
    <cellStyle name="Calculation 2 2 2 3 2 2 6" xfId="712" xr:uid="{00000000-0005-0000-0000-0000D5030000}"/>
    <cellStyle name="Calculation 2 2 2 3 2 2 7" xfId="713" xr:uid="{00000000-0005-0000-0000-0000D6030000}"/>
    <cellStyle name="Calculation 2 2 2 3 2 2 8" xfId="714" xr:uid="{00000000-0005-0000-0000-0000D7030000}"/>
    <cellStyle name="Calculation 2 2 2 3 2 2 9" xfId="715" xr:uid="{00000000-0005-0000-0000-0000D8030000}"/>
    <cellStyle name="Calculation 2 2 2 3 2 3" xfId="716" xr:uid="{00000000-0005-0000-0000-0000D9030000}"/>
    <cellStyle name="Calculation 2 2 2 3 2 4" xfId="717" xr:uid="{00000000-0005-0000-0000-0000DA030000}"/>
    <cellStyle name="Calculation 2 2 2 3 2 5" xfId="718" xr:uid="{00000000-0005-0000-0000-0000DB030000}"/>
    <cellStyle name="Calculation 2 2 2 3 2 6" xfId="719" xr:uid="{00000000-0005-0000-0000-0000DC030000}"/>
    <cellStyle name="Calculation 2 2 2 3 2 7" xfId="720" xr:uid="{00000000-0005-0000-0000-0000DD030000}"/>
    <cellStyle name="Calculation 2 2 2 3 2 8" xfId="721" xr:uid="{00000000-0005-0000-0000-0000DE030000}"/>
    <cellStyle name="Calculation 2 2 2 3 2 9" xfId="722" xr:uid="{00000000-0005-0000-0000-0000DF030000}"/>
    <cellStyle name="Calculation 2 2 2 3 3" xfId="723" xr:uid="{00000000-0005-0000-0000-0000E0030000}"/>
    <cellStyle name="Calculation 2 2 2 3 4" xfId="724" xr:uid="{00000000-0005-0000-0000-0000E1030000}"/>
    <cellStyle name="Calculation 2 2 2 3 5" xfId="725" xr:uid="{00000000-0005-0000-0000-0000E2030000}"/>
    <cellStyle name="Calculation 2 2 2 3 6" xfId="726" xr:uid="{00000000-0005-0000-0000-0000E3030000}"/>
    <cellStyle name="Calculation 2 2 2 3 7" xfId="727" xr:uid="{00000000-0005-0000-0000-0000E4030000}"/>
    <cellStyle name="Calculation 2 2 2 3 8" xfId="728" xr:uid="{00000000-0005-0000-0000-0000E5030000}"/>
    <cellStyle name="Calculation 2 2 2 3 9" xfId="729" xr:uid="{00000000-0005-0000-0000-0000E6030000}"/>
    <cellStyle name="Calculation 2 2 2 4" xfId="263" xr:uid="{00000000-0005-0000-0000-0000E7030000}"/>
    <cellStyle name="Calculation 2 2 2 4 10" xfId="730" xr:uid="{00000000-0005-0000-0000-0000E8030000}"/>
    <cellStyle name="Calculation 2 2 2 4 11" xfId="731" xr:uid="{00000000-0005-0000-0000-0000E9030000}"/>
    <cellStyle name="Calculation 2 2 2 4 12" xfId="732" xr:uid="{00000000-0005-0000-0000-0000EA030000}"/>
    <cellStyle name="Calculation 2 2 2 4 13" xfId="733" xr:uid="{00000000-0005-0000-0000-0000EB030000}"/>
    <cellStyle name="Calculation 2 2 2 4 2" xfId="377" xr:uid="{00000000-0005-0000-0000-0000EC030000}"/>
    <cellStyle name="Calculation 2 2 2 4 2 10" xfId="734" xr:uid="{00000000-0005-0000-0000-0000ED030000}"/>
    <cellStyle name="Calculation 2 2 2 4 2 11" xfId="735" xr:uid="{00000000-0005-0000-0000-0000EE030000}"/>
    <cellStyle name="Calculation 2 2 2 4 2 12" xfId="736" xr:uid="{00000000-0005-0000-0000-0000EF030000}"/>
    <cellStyle name="Calculation 2 2 2 4 2 2" xfId="737" xr:uid="{00000000-0005-0000-0000-0000F0030000}"/>
    <cellStyle name="Calculation 2 2 2 4 2 3" xfId="738" xr:uid="{00000000-0005-0000-0000-0000F1030000}"/>
    <cellStyle name="Calculation 2 2 2 4 2 4" xfId="739" xr:uid="{00000000-0005-0000-0000-0000F2030000}"/>
    <cellStyle name="Calculation 2 2 2 4 2 5" xfId="740" xr:uid="{00000000-0005-0000-0000-0000F3030000}"/>
    <cellStyle name="Calculation 2 2 2 4 2 6" xfId="741" xr:uid="{00000000-0005-0000-0000-0000F4030000}"/>
    <cellStyle name="Calculation 2 2 2 4 2 7" xfId="742" xr:uid="{00000000-0005-0000-0000-0000F5030000}"/>
    <cellStyle name="Calculation 2 2 2 4 2 8" xfId="743" xr:uid="{00000000-0005-0000-0000-0000F6030000}"/>
    <cellStyle name="Calculation 2 2 2 4 2 9" xfId="744" xr:uid="{00000000-0005-0000-0000-0000F7030000}"/>
    <cellStyle name="Calculation 2 2 2 4 3" xfId="745" xr:uid="{00000000-0005-0000-0000-0000F8030000}"/>
    <cellStyle name="Calculation 2 2 2 4 4" xfId="746" xr:uid="{00000000-0005-0000-0000-0000F9030000}"/>
    <cellStyle name="Calculation 2 2 2 4 5" xfId="747" xr:uid="{00000000-0005-0000-0000-0000FA030000}"/>
    <cellStyle name="Calculation 2 2 2 4 6" xfId="748" xr:uid="{00000000-0005-0000-0000-0000FB030000}"/>
    <cellStyle name="Calculation 2 2 2 4 7" xfId="749" xr:uid="{00000000-0005-0000-0000-0000FC030000}"/>
    <cellStyle name="Calculation 2 2 2 4 8" xfId="750" xr:uid="{00000000-0005-0000-0000-0000FD030000}"/>
    <cellStyle name="Calculation 2 2 2 4 9" xfId="751" xr:uid="{00000000-0005-0000-0000-0000FE030000}"/>
    <cellStyle name="Calculation 2 2 2 5" xfId="752" xr:uid="{00000000-0005-0000-0000-0000FF030000}"/>
    <cellStyle name="Calculation 2 2 2 6" xfId="753" xr:uid="{00000000-0005-0000-0000-000000040000}"/>
    <cellStyle name="Calculation 2 2 2 7" xfId="754" xr:uid="{00000000-0005-0000-0000-000001040000}"/>
    <cellStyle name="Calculation 2 2 2 8" xfId="755" xr:uid="{00000000-0005-0000-0000-000002040000}"/>
    <cellStyle name="Calculation 2 2 2 9" xfId="756" xr:uid="{00000000-0005-0000-0000-000003040000}"/>
    <cellStyle name="Calculation 2 2 3" xfId="219" xr:uid="{00000000-0005-0000-0000-000004040000}"/>
    <cellStyle name="Calculation 2 2 3 10" xfId="757" xr:uid="{00000000-0005-0000-0000-000005040000}"/>
    <cellStyle name="Calculation 2 2 3 11" xfId="758" xr:uid="{00000000-0005-0000-0000-000006040000}"/>
    <cellStyle name="Calculation 2 2 3 12" xfId="759" xr:uid="{00000000-0005-0000-0000-000007040000}"/>
    <cellStyle name="Calculation 2 2 3 13" xfId="760" xr:uid="{00000000-0005-0000-0000-000008040000}"/>
    <cellStyle name="Calculation 2 2 3 2" xfId="238" xr:uid="{00000000-0005-0000-0000-000009040000}"/>
    <cellStyle name="Calculation 2 2 3 2 10" xfId="761" xr:uid="{00000000-0005-0000-0000-00000A040000}"/>
    <cellStyle name="Calculation 2 2 3 2 11" xfId="762" xr:uid="{00000000-0005-0000-0000-00000B040000}"/>
    <cellStyle name="Calculation 2 2 3 2 12" xfId="763" xr:uid="{00000000-0005-0000-0000-00000C040000}"/>
    <cellStyle name="Calculation 2 2 3 2 2" xfId="273" xr:uid="{00000000-0005-0000-0000-00000D040000}"/>
    <cellStyle name="Calculation 2 2 3 2 2 10" xfId="764" xr:uid="{00000000-0005-0000-0000-00000E040000}"/>
    <cellStyle name="Calculation 2 2 3 2 2 11" xfId="765" xr:uid="{00000000-0005-0000-0000-00000F040000}"/>
    <cellStyle name="Calculation 2 2 3 2 2 12" xfId="766" xr:uid="{00000000-0005-0000-0000-000010040000}"/>
    <cellStyle name="Calculation 2 2 3 2 2 13" xfId="767" xr:uid="{00000000-0005-0000-0000-000011040000}"/>
    <cellStyle name="Calculation 2 2 3 2 2 2" xfId="387" xr:uid="{00000000-0005-0000-0000-000012040000}"/>
    <cellStyle name="Calculation 2 2 3 2 2 2 10" xfId="768" xr:uid="{00000000-0005-0000-0000-000013040000}"/>
    <cellStyle name="Calculation 2 2 3 2 2 2 11" xfId="769" xr:uid="{00000000-0005-0000-0000-000014040000}"/>
    <cellStyle name="Calculation 2 2 3 2 2 2 12" xfId="770" xr:uid="{00000000-0005-0000-0000-000015040000}"/>
    <cellStyle name="Calculation 2 2 3 2 2 2 2" xfId="771" xr:uid="{00000000-0005-0000-0000-000016040000}"/>
    <cellStyle name="Calculation 2 2 3 2 2 2 3" xfId="772" xr:uid="{00000000-0005-0000-0000-000017040000}"/>
    <cellStyle name="Calculation 2 2 3 2 2 2 4" xfId="773" xr:uid="{00000000-0005-0000-0000-000018040000}"/>
    <cellStyle name="Calculation 2 2 3 2 2 2 5" xfId="774" xr:uid="{00000000-0005-0000-0000-000019040000}"/>
    <cellStyle name="Calculation 2 2 3 2 2 2 6" xfId="775" xr:uid="{00000000-0005-0000-0000-00001A040000}"/>
    <cellStyle name="Calculation 2 2 3 2 2 2 7" xfId="776" xr:uid="{00000000-0005-0000-0000-00001B040000}"/>
    <cellStyle name="Calculation 2 2 3 2 2 2 8" xfId="777" xr:uid="{00000000-0005-0000-0000-00001C040000}"/>
    <cellStyle name="Calculation 2 2 3 2 2 2 9" xfId="778" xr:uid="{00000000-0005-0000-0000-00001D040000}"/>
    <cellStyle name="Calculation 2 2 3 2 2 3" xfId="779" xr:uid="{00000000-0005-0000-0000-00001E040000}"/>
    <cellStyle name="Calculation 2 2 3 2 2 4" xfId="780" xr:uid="{00000000-0005-0000-0000-00001F040000}"/>
    <cellStyle name="Calculation 2 2 3 2 2 5" xfId="781" xr:uid="{00000000-0005-0000-0000-000020040000}"/>
    <cellStyle name="Calculation 2 2 3 2 2 6" xfId="782" xr:uid="{00000000-0005-0000-0000-000021040000}"/>
    <cellStyle name="Calculation 2 2 3 2 2 7" xfId="783" xr:uid="{00000000-0005-0000-0000-000022040000}"/>
    <cellStyle name="Calculation 2 2 3 2 2 8" xfId="784" xr:uid="{00000000-0005-0000-0000-000023040000}"/>
    <cellStyle name="Calculation 2 2 3 2 2 9" xfId="785" xr:uid="{00000000-0005-0000-0000-000024040000}"/>
    <cellStyle name="Calculation 2 2 3 2 3" xfId="786" xr:uid="{00000000-0005-0000-0000-000025040000}"/>
    <cellStyle name="Calculation 2 2 3 2 4" xfId="787" xr:uid="{00000000-0005-0000-0000-000026040000}"/>
    <cellStyle name="Calculation 2 2 3 2 5" xfId="788" xr:uid="{00000000-0005-0000-0000-000027040000}"/>
    <cellStyle name="Calculation 2 2 3 2 6" xfId="789" xr:uid="{00000000-0005-0000-0000-000028040000}"/>
    <cellStyle name="Calculation 2 2 3 2 7" xfId="790" xr:uid="{00000000-0005-0000-0000-000029040000}"/>
    <cellStyle name="Calculation 2 2 3 2 8" xfId="791" xr:uid="{00000000-0005-0000-0000-00002A040000}"/>
    <cellStyle name="Calculation 2 2 3 2 9" xfId="792" xr:uid="{00000000-0005-0000-0000-00002B040000}"/>
    <cellStyle name="Calculation 2 2 3 3" xfId="255" xr:uid="{00000000-0005-0000-0000-00002C040000}"/>
    <cellStyle name="Calculation 2 2 3 3 10" xfId="793" xr:uid="{00000000-0005-0000-0000-00002D040000}"/>
    <cellStyle name="Calculation 2 2 3 3 11" xfId="794" xr:uid="{00000000-0005-0000-0000-00002E040000}"/>
    <cellStyle name="Calculation 2 2 3 3 12" xfId="795" xr:uid="{00000000-0005-0000-0000-00002F040000}"/>
    <cellStyle name="Calculation 2 2 3 3 13" xfId="796" xr:uid="{00000000-0005-0000-0000-000030040000}"/>
    <cellStyle name="Calculation 2 2 3 3 2" xfId="369" xr:uid="{00000000-0005-0000-0000-000031040000}"/>
    <cellStyle name="Calculation 2 2 3 3 2 10" xfId="797" xr:uid="{00000000-0005-0000-0000-000032040000}"/>
    <cellStyle name="Calculation 2 2 3 3 2 11" xfId="798" xr:uid="{00000000-0005-0000-0000-000033040000}"/>
    <cellStyle name="Calculation 2 2 3 3 2 12" xfId="799" xr:uid="{00000000-0005-0000-0000-000034040000}"/>
    <cellStyle name="Calculation 2 2 3 3 2 2" xfId="800" xr:uid="{00000000-0005-0000-0000-000035040000}"/>
    <cellStyle name="Calculation 2 2 3 3 2 3" xfId="801" xr:uid="{00000000-0005-0000-0000-000036040000}"/>
    <cellStyle name="Calculation 2 2 3 3 2 4" xfId="802" xr:uid="{00000000-0005-0000-0000-000037040000}"/>
    <cellStyle name="Calculation 2 2 3 3 2 5" xfId="803" xr:uid="{00000000-0005-0000-0000-000038040000}"/>
    <cellStyle name="Calculation 2 2 3 3 2 6" xfId="804" xr:uid="{00000000-0005-0000-0000-000039040000}"/>
    <cellStyle name="Calculation 2 2 3 3 2 7" xfId="805" xr:uid="{00000000-0005-0000-0000-00003A040000}"/>
    <cellStyle name="Calculation 2 2 3 3 2 8" xfId="806" xr:uid="{00000000-0005-0000-0000-00003B040000}"/>
    <cellStyle name="Calculation 2 2 3 3 2 9" xfId="807" xr:uid="{00000000-0005-0000-0000-00003C040000}"/>
    <cellStyle name="Calculation 2 2 3 3 3" xfId="808" xr:uid="{00000000-0005-0000-0000-00003D040000}"/>
    <cellStyle name="Calculation 2 2 3 3 4" xfId="809" xr:uid="{00000000-0005-0000-0000-00003E040000}"/>
    <cellStyle name="Calculation 2 2 3 3 5" xfId="810" xr:uid="{00000000-0005-0000-0000-00003F040000}"/>
    <cellStyle name="Calculation 2 2 3 3 6" xfId="811" xr:uid="{00000000-0005-0000-0000-000040040000}"/>
    <cellStyle name="Calculation 2 2 3 3 7" xfId="812" xr:uid="{00000000-0005-0000-0000-000041040000}"/>
    <cellStyle name="Calculation 2 2 3 3 8" xfId="813" xr:uid="{00000000-0005-0000-0000-000042040000}"/>
    <cellStyle name="Calculation 2 2 3 3 9" xfId="814" xr:uid="{00000000-0005-0000-0000-000043040000}"/>
    <cellStyle name="Calculation 2 2 3 4" xfId="815" xr:uid="{00000000-0005-0000-0000-000044040000}"/>
    <cellStyle name="Calculation 2 2 3 5" xfId="816" xr:uid="{00000000-0005-0000-0000-000045040000}"/>
    <cellStyle name="Calculation 2 2 3 6" xfId="817" xr:uid="{00000000-0005-0000-0000-000046040000}"/>
    <cellStyle name="Calculation 2 2 3 7" xfId="818" xr:uid="{00000000-0005-0000-0000-000047040000}"/>
    <cellStyle name="Calculation 2 2 3 8" xfId="819" xr:uid="{00000000-0005-0000-0000-000048040000}"/>
    <cellStyle name="Calculation 2 2 3 9" xfId="820" xr:uid="{00000000-0005-0000-0000-000049040000}"/>
    <cellStyle name="Calculation 2 2 4" xfId="228" xr:uid="{00000000-0005-0000-0000-00004A040000}"/>
    <cellStyle name="Calculation 2 2 4 10" xfId="821" xr:uid="{00000000-0005-0000-0000-00004B040000}"/>
    <cellStyle name="Calculation 2 2 4 11" xfId="822" xr:uid="{00000000-0005-0000-0000-00004C040000}"/>
    <cellStyle name="Calculation 2 2 4 12" xfId="823" xr:uid="{00000000-0005-0000-0000-00004D040000}"/>
    <cellStyle name="Calculation 2 2 4 2" xfId="260" xr:uid="{00000000-0005-0000-0000-00004E040000}"/>
    <cellStyle name="Calculation 2 2 4 2 10" xfId="824" xr:uid="{00000000-0005-0000-0000-00004F040000}"/>
    <cellStyle name="Calculation 2 2 4 2 11" xfId="825" xr:uid="{00000000-0005-0000-0000-000050040000}"/>
    <cellStyle name="Calculation 2 2 4 2 12" xfId="826" xr:uid="{00000000-0005-0000-0000-000051040000}"/>
    <cellStyle name="Calculation 2 2 4 2 13" xfId="827" xr:uid="{00000000-0005-0000-0000-000052040000}"/>
    <cellStyle name="Calculation 2 2 4 2 2" xfId="374" xr:uid="{00000000-0005-0000-0000-000053040000}"/>
    <cellStyle name="Calculation 2 2 4 2 2 10" xfId="828" xr:uid="{00000000-0005-0000-0000-000054040000}"/>
    <cellStyle name="Calculation 2 2 4 2 2 11" xfId="829" xr:uid="{00000000-0005-0000-0000-000055040000}"/>
    <cellStyle name="Calculation 2 2 4 2 2 12" xfId="830" xr:uid="{00000000-0005-0000-0000-000056040000}"/>
    <cellStyle name="Calculation 2 2 4 2 2 2" xfId="831" xr:uid="{00000000-0005-0000-0000-000057040000}"/>
    <cellStyle name="Calculation 2 2 4 2 2 3" xfId="832" xr:uid="{00000000-0005-0000-0000-000058040000}"/>
    <cellStyle name="Calculation 2 2 4 2 2 4" xfId="833" xr:uid="{00000000-0005-0000-0000-000059040000}"/>
    <cellStyle name="Calculation 2 2 4 2 2 5" xfId="834" xr:uid="{00000000-0005-0000-0000-00005A040000}"/>
    <cellStyle name="Calculation 2 2 4 2 2 6" xfId="835" xr:uid="{00000000-0005-0000-0000-00005B040000}"/>
    <cellStyle name="Calculation 2 2 4 2 2 7" xfId="836" xr:uid="{00000000-0005-0000-0000-00005C040000}"/>
    <cellStyle name="Calculation 2 2 4 2 2 8" xfId="837" xr:uid="{00000000-0005-0000-0000-00005D040000}"/>
    <cellStyle name="Calculation 2 2 4 2 2 9" xfId="838" xr:uid="{00000000-0005-0000-0000-00005E040000}"/>
    <cellStyle name="Calculation 2 2 4 2 3" xfId="839" xr:uid="{00000000-0005-0000-0000-00005F040000}"/>
    <cellStyle name="Calculation 2 2 4 2 4" xfId="840" xr:uid="{00000000-0005-0000-0000-000060040000}"/>
    <cellStyle name="Calculation 2 2 4 2 5" xfId="841" xr:uid="{00000000-0005-0000-0000-000061040000}"/>
    <cellStyle name="Calculation 2 2 4 2 6" xfId="842" xr:uid="{00000000-0005-0000-0000-000062040000}"/>
    <cellStyle name="Calculation 2 2 4 2 7" xfId="843" xr:uid="{00000000-0005-0000-0000-000063040000}"/>
    <cellStyle name="Calculation 2 2 4 2 8" xfId="844" xr:uid="{00000000-0005-0000-0000-000064040000}"/>
    <cellStyle name="Calculation 2 2 4 2 9" xfId="845" xr:uid="{00000000-0005-0000-0000-000065040000}"/>
    <cellStyle name="Calculation 2 2 4 3" xfId="846" xr:uid="{00000000-0005-0000-0000-000066040000}"/>
    <cellStyle name="Calculation 2 2 4 4" xfId="847" xr:uid="{00000000-0005-0000-0000-000067040000}"/>
    <cellStyle name="Calculation 2 2 4 5" xfId="848" xr:uid="{00000000-0005-0000-0000-000068040000}"/>
    <cellStyle name="Calculation 2 2 4 6" xfId="849" xr:uid="{00000000-0005-0000-0000-000069040000}"/>
    <cellStyle name="Calculation 2 2 4 7" xfId="850" xr:uid="{00000000-0005-0000-0000-00006A040000}"/>
    <cellStyle name="Calculation 2 2 4 8" xfId="851" xr:uid="{00000000-0005-0000-0000-00006B040000}"/>
    <cellStyle name="Calculation 2 2 4 9" xfId="852" xr:uid="{00000000-0005-0000-0000-00006C040000}"/>
    <cellStyle name="Calculation 2 2 5" xfId="248" xr:uid="{00000000-0005-0000-0000-00006D040000}"/>
    <cellStyle name="Calculation 2 2 5 10" xfId="853" xr:uid="{00000000-0005-0000-0000-00006E040000}"/>
    <cellStyle name="Calculation 2 2 5 11" xfId="854" xr:uid="{00000000-0005-0000-0000-00006F040000}"/>
    <cellStyle name="Calculation 2 2 5 12" xfId="855" xr:uid="{00000000-0005-0000-0000-000070040000}"/>
    <cellStyle name="Calculation 2 2 5 13" xfId="856" xr:uid="{00000000-0005-0000-0000-000071040000}"/>
    <cellStyle name="Calculation 2 2 5 2" xfId="362" xr:uid="{00000000-0005-0000-0000-000072040000}"/>
    <cellStyle name="Calculation 2 2 5 2 10" xfId="857" xr:uid="{00000000-0005-0000-0000-000073040000}"/>
    <cellStyle name="Calculation 2 2 5 2 11" xfId="858" xr:uid="{00000000-0005-0000-0000-000074040000}"/>
    <cellStyle name="Calculation 2 2 5 2 12" xfId="859" xr:uid="{00000000-0005-0000-0000-000075040000}"/>
    <cellStyle name="Calculation 2 2 5 2 2" xfId="860" xr:uid="{00000000-0005-0000-0000-000076040000}"/>
    <cellStyle name="Calculation 2 2 5 2 3" xfId="861" xr:uid="{00000000-0005-0000-0000-000077040000}"/>
    <cellStyle name="Calculation 2 2 5 2 4" xfId="862" xr:uid="{00000000-0005-0000-0000-000078040000}"/>
    <cellStyle name="Calculation 2 2 5 2 5" xfId="863" xr:uid="{00000000-0005-0000-0000-000079040000}"/>
    <cellStyle name="Calculation 2 2 5 2 6" xfId="864" xr:uid="{00000000-0005-0000-0000-00007A040000}"/>
    <cellStyle name="Calculation 2 2 5 2 7" xfId="865" xr:uid="{00000000-0005-0000-0000-00007B040000}"/>
    <cellStyle name="Calculation 2 2 5 2 8" xfId="866" xr:uid="{00000000-0005-0000-0000-00007C040000}"/>
    <cellStyle name="Calculation 2 2 5 2 9" xfId="867" xr:uid="{00000000-0005-0000-0000-00007D040000}"/>
    <cellStyle name="Calculation 2 2 5 3" xfId="868" xr:uid="{00000000-0005-0000-0000-00007E040000}"/>
    <cellStyle name="Calculation 2 2 5 4" xfId="869" xr:uid="{00000000-0005-0000-0000-00007F040000}"/>
    <cellStyle name="Calculation 2 2 5 5" xfId="870" xr:uid="{00000000-0005-0000-0000-000080040000}"/>
    <cellStyle name="Calculation 2 2 5 6" xfId="871" xr:uid="{00000000-0005-0000-0000-000081040000}"/>
    <cellStyle name="Calculation 2 2 5 7" xfId="872" xr:uid="{00000000-0005-0000-0000-000082040000}"/>
    <cellStyle name="Calculation 2 2 5 8" xfId="873" xr:uid="{00000000-0005-0000-0000-000083040000}"/>
    <cellStyle name="Calculation 2 2 5 9" xfId="874" xr:uid="{00000000-0005-0000-0000-000084040000}"/>
    <cellStyle name="Calculation 2 2 6" xfId="875" xr:uid="{00000000-0005-0000-0000-000085040000}"/>
    <cellStyle name="Calculation 2 2 7" xfId="876" xr:uid="{00000000-0005-0000-0000-000086040000}"/>
    <cellStyle name="Calculation 2 2 8" xfId="877" xr:uid="{00000000-0005-0000-0000-000087040000}"/>
    <cellStyle name="Calculation 2 2 9" xfId="878" xr:uid="{00000000-0005-0000-0000-000088040000}"/>
    <cellStyle name="Calculation 2 3" xfId="137" xr:uid="{00000000-0005-0000-0000-000089040000}"/>
    <cellStyle name="Calculation 2 3 10" xfId="879" xr:uid="{00000000-0005-0000-0000-00008A040000}"/>
    <cellStyle name="Calculation 2 3 11" xfId="880" xr:uid="{00000000-0005-0000-0000-00008B040000}"/>
    <cellStyle name="Calculation 2 3 12" xfId="881" xr:uid="{00000000-0005-0000-0000-00008C040000}"/>
    <cellStyle name="Calculation 2 3 13" xfId="882" xr:uid="{00000000-0005-0000-0000-00008D040000}"/>
    <cellStyle name="Calculation 2 3 2" xfId="340" xr:uid="{00000000-0005-0000-0000-00008E040000}"/>
    <cellStyle name="Calculation 2 3 2 10" xfId="883" xr:uid="{00000000-0005-0000-0000-00008F040000}"/>
    <cellStyle name="Calculation 2 3 2 11" xfId="884" xr:uid="{00000000-0005-0000-0000-000090040000}"/>
    <cellStyle name="Calculation 2 3 2 12" xfId="885" xr:uid="{00000000-0005-0000-0000-000091040000}"/>
    <cellStyle name="Calculation 2 3 2 2" xfId="886" xr:uid="{00000000-0005-0000-0000-000092040000}"/>
    <cellStyle name="Calculation 2 3 2 3" xfId="887" xr:uid="{00000000-0005-0000-0000-000093040000}"/>
    <cellStyle name="Calculation 2 3 2 4" xfId="888" xr:uid="{00000000-0005-0000-0000-000094040000}"/>
    <cellStyle name="Calculation 2 3 2 5" xfId="889" xr:uid="{00000000-0005-0000-0000-000095040000}"/>
    <cellStyle name="Calculation 2 3 2 6" xfId="890" xr:uid="{00000000-0005-0000-0000-000096040000}"/>
    <cellStyle name="Calculation 2 3 2 7" xfId="891" xr:uid="{00000000-0005-0000-0000-000097040000}"/>
    <cellStyle name="Calculation 2 3 2 8" xfId="892" xr:uid="{00000000-0005-0000-0000-000098040000}"/>
    <cellStyle name="Calculation 2 3 2 9" xfId="893" xr:uid="{00000000-0005-0000-0000-000099040000}"/>
    <cellStyle name="Calculation 2 3 3" xfId="894" xr:uid="{00000000-0005-0000-0000-00009A040000}"/>
    <cellStyle name="Calculation 2 3 4" xfId="895" xr:uid="{00000000-0005-0000-0000-00009B040000}"/>
    <cellStyle name="Calculation 2 3 5" xfId="896" xr:uid="{00000000-0005-0000-0000-00009C040000}"/>
    <cellStyle name="Calculation 2 3 6" xfId="897" xr:uid="{00000000-0005-0000-0000-00009D040000}"/>
    <cellStyle name="Calculation 2 3 7" xfId="898" xr:uid="{00000000-0005-0000-0000-00009E040000}"/>
    <cellStyle name="Calculation 2 3 8" xfId="899" xr:uid="{00000000-0005-0000-0000-00009F040000}"/>
    <cellStyle name="Calculation 2 3 9" xfId="900" xr:uid="{00000000-0005-0000-0000-0000A0040000}"/>
    <cellStyle name="Calculation 3" xfId="307" xr:uid="{00000000-0005-0000-0000-0000A1040000}"/>
    <cellStyle name="Calculation 3 10" xfId="901" xr:uid="{00000000-0005-0000-0000-0000A2040000}"/>
    <cellStyle name="Calculation 3 11" xfId="902" xr:uid="{00000000-0005-0000-0000-0000A3040000}"/>
    <cellStyle name="Calculation 3 12" xfId="903" xr:uid="{00000000-0005-0000-0000-0000A4040000}"/>
    <cellStyle name="Calculation 3 2" xfId="904" xr:uid="{00000000-0005-0000-0000-0000A5040000}"/>
    <cellStyle name="Calculation 3 3" xfId="905" xr:uid="{00000000-0005-0000-0000-0000A6040000}"/>
    <cellStyle name="Calculation 3 4" xfId="906" xr:uid="{00000000-0005-0000-0000-0000A7040000}"/>
    <cellStyle name="Calculation 3 5" xfId="907" xr:uid="{00000000-0005-0000-0000-0000A8040000}"/>
    <cellStyle name="Calculation 3 6" xfId="908" xr:uid="{00000000-0005-0000-0000-0000A9040000}"/>
    <cellStyle name="Calculation 3 7" xfId="909" xr:uid="{00000000-0005-0000-0000-0000AA040000}"/>
    <cellStyle name="Calculation 3 8" xfId="910" xr:uid="{00000000-0005-0000-0000-0000AB040000}"/>
    <cellStyle name="Calculation 3 9" xfId="911" xr:uid="{00000000-0005-0000-0000-0000AC040000}"/>
    <cellStyle name="Calculation 4" xfId="421" xr:uid="{00000000-0005-0000-0000-0000AD040000}"/>
    <cellStyle name="Calculation 4 10" xfId="912" xr:uid="{00000000-0005-0000-0000-0000AE040000}"/>
    <cellStyle name="Calculation 4 11" xfId="913" xr:uid="{00000000-0005-0000-0000-0000AF040000}"/>
    <cellStyle name="Calculation 4 12" xfId="914" xr:uid="{00000000-0005-0000-0000-0000B0040000}"/>
    <cellStyle name="Calculation 4 2" xfId="915" xr:uid="{00000000-0005-0000-0000-0000B1040000}"/>
    <cellStyle name="Calculation 4 3" xfId="916" xr:uid="{00000000-0005-0000-0000-0000B2040000}"/>
    <cellStyle name="Calculation 4 4" xfId="917" xr:uid="{00000000-0005-0000-0000-0000B3040000}"/>
    <cellStyle name="Calculation 4 5" xfId="918" xr:uid="{00000000-0005-0000-0000-0000B4040000}"/>
    <cellStyle name="Calculation 4 6" xfId="919" xr:uid="{00000000-0005-0000-0000-0000B5040000}"/>
    <cellStyle name="Calculation 4 7" xfId="920" xr:uid="{00000000-0005-0000-0000-0000B6040000}"/>
    <cellStyle name="Calculation 4 8" xfId="921" xr:uid="{00000000-0005-0000-0000-0000B7040000}"/>
    <cellStyle name="Calculation 4 9" xfId="922" xr:uid="{00000000-0005-0000-0000-0000B8040000}"/>
    <cellStyle name="Calculation 5" xfId="923" xr:uid="{00000000-0005-0000-0000-0000B9040000}"/>
    <cellStyle name="Calculation 6" xfId="924" xr:uid="{00000000-0005-0000-0000-0000BA040000}"/>
    <cellStyle name="Calculation 7" xfId="925" xr:uid="{00000000-0005-0000-0000-0000BB040000}"/>
    <cellStyle name="Calculation 8" xfId="926" xr:uid="{00000000-0005-0000-0000-0000BC040000}"/>
    <cellStyle name="Calculation 9" xfId="927" xr:uid="{00000000-0005-0000-0000-0000BD040000}"/>
    <cellStyle name="Check Cell" xfId="28" builtinId="23" customBuiltin="1"/>
    <cellStyle name="Check Cell 2" xfId="70" xr:uid="{00000000-0005-0000-0000-0000BF040000}"/>
    <cellStyle name="Check Cell 2 2" xfId="138" xr:uid="{00000000-0005-0000-0000-0000C0040000}"/>
    <cellStyle name="Check Cell 3" xfId="308" xr:uid="{00000000-0005-0000-0000-0000C1040000}"/>
    <cellStyle name="Check Cell 4" xfId="422" xr:uid="{00000000-0005-0000-0000-0000C2040000}"/>
    <cellStyle name="Check Cell 5" xfId="2681" xr:uid="{00000000-0005-0000-0000-0000C3040000}"/>
    <cellStyle name="Comma" xfId="29" builtinId="3"/>
    <cellStyle name="Comma [0] 2" xfId="106" xr:uid="{00000000-0005-0000-0000-0000C5040000}"/>
    <cellStyle name="Comma [0] 2 2" xfId="140" xr:uid="{00000000-0005-0000-0000-0000C6040000}"/>
    <cellStyle name="Comma [0] 2 3" xfId="141" xr:uid="{00000000-0005-0000-0000-0000C7040000}"/>
    <cellStyle name="Comma [0] 2 3 2" xfId="142" xr:uid="{00000000-0005-0000-0000-0000C8040000}"/>
    <cellStyle name="Comma [0] 2 4" xfId="139" xr:uid="{00000000-0005-0000-0000-0000C9040000}"/>
    <cellStyle name="Comma [0] 3" xfId="111" xr:uid="{00000000-0005-0000-0000-0000CA040000}"/>
    <cellStyle name="Comma 10" xfId="192" xr:uid="{00000000-0005-0000-0000-0000CB040000}"/>
    <cellStyle name="Comma 11" xfId="195" xr:uid="{00000000-0005-0000-0000-0000CC040000}"/>
    <cellStyle name="Comma 12" xfId="196" xr:uid="{00000000-0005-0000-0000-0000CD040000}"/>
    <cellStyle name="Comma 13" xfId="197" xr:uid="{00000000-0005-0000-0000-0000CE040000}"/>
    <cellStyle name="Comma 14" xfId="201" xr:uid="{00000000-0005-0000-0000-0000CF040000}"/>
    <cellStyle name="Comma 15" xfId="206" xr:uid="{00000000-0005-0000-0000-0000D0040000}"/>
    <cellStyle name="Comma 16" xfId="215" xr:uid="{00000000-0005-0000-0000-0000D1040000}"/>
    <cellStyle name="Comma 17" xfId="216" xr:uid="{00000000-0005-0000-0000-0000D2040000}"/>
    <cellStyle name="Comma 18" xfId="230" xr:uid="{00000000-0005-0000-0000-0000D3040000}"/>
    <cellStyle name="Comma 19" xfId="229" xr:uid="{00000000-0005-0000-0000-0000D4040000}"/>
    <cellStyle name="Comma 2" xfId="30" xr:uid="{00000000-0005-0000-0000-0000D5040000}"/>
    <cellStyle name="Comma 2 2" xfId="56" xr:uid="{00000000-0005-0000-0000-0000D6040000}"/>
    <cellStyle name="Comma 2 2 2" xfId="179" xr:uid="{00000000-0005-0000-0000-0000D7040000}"/>
    <cellStyle name="Comma 2 2 3" xfId="193" xr:uid="{00000000-0005-0000-0000-0000D8040000}"/>
    <cellStyle name="Comma 2 2 4" xfId="143" xr:uid="{00000000-0005-0000-0000-0000D9040000}"/>
    <cellStyle name="Comma 2 3" xfId="144" xr:uid="{00000000-0005-0000-0000-0000DA040000}"/>
    <cellStyle name="Comma 2 3 2" xfId="145" xr:uid="{00000000-0005-0000-0000-0000DB040000}"/>
    <cellStyle name="Comma 2 4" xfId="146" xr:uid="{00000000-0005-0000-0000-0000DC040000}"/>
    <cellStyle name="Comma 2 5" xfId="176" xr:uid="{00000000-0005-0000-0000-0000DD040000}"/>
    <cellStyle name="Comma 2 6" xfId="3664" xr:uid="{B4BF99F4-7333-4BDA-9E33-A30E1248B45C}"/>
    <cellStyle name="Comma 20" xfId="309" xr:uid="{00000000-0005-0000-0000-0000DE040000}"/>
    <cellStyle name="Comma 21" xfId="423" xr:uid="{00000000-0005-0000-0000-0000DF040000}"/>
    <cellStyle name="Comma 22" xfId="500" xr:uid="{00000000-0005-0000-0000-0000E0040000}"/>
    <cellStyle name="Comma 23" xfId="501" xr:uid="{00000000-0005-0000-0000-0000E1040000}"/>
    <cellStyle name="Comma 24" xfId="503" xr:uid="{00000000-0005-0000-0000-0000E2040000}"/>
    <cellStyle name="Comma 25" xfId="504" xr:uid="{00000000-0005-0000-0000-0000E3040000}"/>
    <cellStyle name="Comma 26" xfId="469" xr:uid="{00000000-0005-0000-0000-0000E4040000}"/>
    <cellStyle name="Comma 27" xfId="463" xr:uid="{00000000-0005-0000-0000-0000E5040000}"/>
    <cellStyle name="Comma 28" xfId="2170" xr:uid="{00000000-0005-0000-0000-0000E6040000}"/>
    <cellStyle name="Comma 29" xfId="2682" xr:uid="{00000000-0005-0000-0000-0000E7040000}"/>
    <cellStyle name="Comma 3" xfId="31" xr:uid="{00000000-0005-0000-0000-0000E8040000}"/>
    <cellStyle name="Comma 3 2" xfId="55" xr:uid="{00000000-0005-0000-0000-0000E9040000}"/>
    <cellStyle name="Comma 3 2 2" xfId="103" xr:uid="{00000000-0005-0000-0000-0000EA040000}"/>
    <cellStyle name="Comma 30" xfId="3662" xr:uid="{00000000-0005-0000-0000-0000EB040000}"/>
    <cellStyle name="Comma 31" xfId="3661" xr:uid="{00000000-0005-0000-0000-0000EC040000}"/>
    <cellStyle name="Comma 4" xfId="32" xr:uid="{00000000-0005-0000-0000-0000ED040000}"/>
    <cellStyle name="Comma 4 2" xfId="147" xr:uid="{00000000-0005-0000-0000-0000EE040000}"/>
    <cellStyle name="Comma 4 3" xfId="200" xr:uid="{00000000-0005-0000-0000-0000EF040000}"/>
    <cellStyle name="Comma 4 4" xfId="203" xr:uid="{00000000-0005-0000-0000-0000F0040000}"/>
    <cellStyle name="Comma 4 5" xfId="110" xr:uid="{00000000-0005-0000-0000-0000F1040000}"/>
    <cellStyle name="Comma 5" xfId="33" xr:uid="{00000000-0005-0000-0000-0000F2040000}"/>
    <cellStyle name="Comma 5 2" xfId="53" xr:uid="{00000000-0005-0000-0000-0000F3040000}"/>
    <cellStyle name="Comma 5 3" xfId="3665" xr:uid="{C17DA4B3-D967-4B23-ACA3-74B3D8AC12C1}"/>
    <cellStyle name="Comma 6" xfId="112" xr:uid="{00000000-0005-0000-0000-0000F4040000}"/>
    <cellStyle name="Comma 7" xfId="178" xr:uid="{00000000-0005-0000-0000-0000F5040000}"/>
    <cellStyle name="Comma 8" xfId="177" xr:uid="{00000000-0005-0000-0000-0000F6040000}"/>
    <cellStyle name="Comma 9" xfId="189" xr:uid="{00000000-0005-0000-0000-0000F7040000}"/>
    <cellStyle name="Explanatory Text" xfId="34" builtinId="53" customBuiltin="1"/>
    <cellStyle name="Explanatory Text 2" xfId="73" xr:uid="{00000000-0005-0000-0000-0000F9040000}"/>
    <cellStyle name="Explanatory Text 2 2" xfId="148" xr:uid="{00000000-0005-0000-0000-0000FA040000}"/>
    <cellStyle name="Explanatory Text 3" xfId="310" xr:uid="{00000000-0005-0000-0000-0000FB040000}"/>
    <cellStyle name="Explanatory Text 4" xfId="424" xr:uid="{00000000-0005-0000-0000-0000FC040000}"/>
    <cellStyle name="Explanatory Text 5" xfId="2683" xr:uid="{00000000-0005-0000-0000-0000FD040000}"/>
    <cellStyle name="Good" xfId="35" builtinId="26" customBuiltin="1"/>
    <cellStyle name="Good 2" xfId="63" xr:uid="{00000000-0005-0000-0000-0000FF040000}"/>
    <cellStyle name="Good 2 2" xfId="149" xr:uid="{00000000-0005-0000-0000-000000050000}"/>
    <cellStyle name="Good 3" xfId="311" xr:uid="{00000000-0005-0000-0000-000001050000}"/>
    <cellStyle name="Good 4" xfId="425" xr:uid="{00000000-0005-0000-0000-000002050000}"/>
    <cellStyle name="Good 5" xfId="2684" xr:uid="{00000000-0005-0000-0000-000003050000}"/>
    <cellStyle name="Heading 1" xfId="36" builtinId="16" customBuiltin="1"/>
    <cellStyle name="Heading 1 2" xfId="59" xr:uid="{00000000-0005-0000-0000-000005050000}"/>
    <cellStyle name="Heading 1 2 2" xfId="150" xr:uid="{00000000-0005-0000-0000-000006050000}"/>
    <cellStyle name="Heading 1 3" xfId="312" xr:uid="{00000000-0005-0000-0000-000007050000}"/>
    <cellStyle name="Heading 1 4" xfId="426" xr:uid="{00000000-0005-0000-0000-000008050000}"/>
    <cellStyle name="Heading 1 5" xfId="2685" xr:uid="{00000000-0005-0000-0000-000009050000}"/>
    <cellStyle name="Heading 2" xfId="37" builtinId="17" customBuiltin="1"/>
    <cellStyle name="Heading 2 2" xfId="60" xr:uid="{00000000-0005-0000-0000-00000B050000}"/>
    <cellStyle name="Heading 2 2 2" xfId="151" xr:uid="{00000000-0005-0000-0000-00000C050000}"/>
    <cellStyle name="Heading 2 3" xfId="313" xr:uid="{00000000-0005-0000-0000-00000D050000}"/>
    <cellStyle name="Heading 2 4" xfId="427" xr:uid="{00000000-0005-0000-0000-00000E050000}"/>
    <cellStyle name="Heading 2 5" xfId="2686" xr:uid="{00000000-0005-0000-0000-00000F050000}"/>
    <cellStyle name="Heading 3" xfId="38" builtinId="18" customBuiltin="1"/>
    <cellStyle name="Heading 3 2" xfId="61" xr:uid="{00000000-0005-0000-0000-000011050000}"/>
    <cellStyle name="Heading 3 2 2" xfId="152" xr:uid="{00000000-0005-0000-0000-000012050000}"/>
    <cellStyle name="Heading 3 3" xfId="314" xr:uid="{00000000-0005-0000-0000-000013050000}"/>
    <cellStyle name="Heading 3 4" xfId="428" xr:uid="{00000000-0005-0000-0000-000014050000}"/>
    <cellStyle name="Heading 3 5" xfId="2687" xr:uid="{00000000-0005-0000-0000-000015050000}"/>
    <cellStyle name="Heading 4" xfId="39" builtinId="19" customBuiltin="1"/>
    <cellStyle name="Heading 4 2" xfId="62" xr:uid="{00000000-0005-0000-0000-000017050000}"/>
    <cellStyle name="Heading 4 2 2" xfId="153" xr:uid="{00000000-0005-0000-0000-000018050000}"/>
    <cellStyle name="Heading 4 3" xfId="315" xr:uid="{00000000-0005-0000-0000-000019050000}"/>
    <cellStyle name="Heading 4 4" xfId="429" xr:uid="{00000000-0005-0000-0000-00001A050000}"/>
    <cellStyle name="Heading 4 5" xfId="2688" xr:uid="{00000000-0005-0000-0000-00001B050000}"/>
    <cellStyle name="Input" xfId="40" builtinId="20" customBuiltin="1"/>
    <cellStyle name="Input 10" xfId="928" xr:uid="{00000000-0005-0000-0000-00001D050000}"/>
    <cellStyle name="Input 11" xfId="929" xr:uid="{00000000-0005-0000-0000-00001E050000}"/>
    <cellStyle name="Input 12" xfId="930" xr:uid="{00000000-0005-0000-0000-00001F050000}"/>
    <cellStyle name="Input 13" xfId="931" xr:uid="{00000000-0005-0000-0000-000020050000}"/>
    <cellStyle name="Input 14" xfId="932" xr:uid="{00000000-0005-0000-0000-000021050000}"/>
    <cellStyle name="Input 15" xfId="933" xr:uid="{00000000-0005-0000-0000-000022050000}"/>
    <cellStyle name="Input 16" xfId="2689" xr:uid="{00000000-0005-0000-0000-000023050000}"/>
    <cellStyle name="Input 2" xfId="66" xr:uid="{00000000-0005-0000-0000-000024050000}"/>
    <cellStyle name="Input 2 2" xfId="182" xr:uid="{00000000-0005-0000-0000-000025050000}"/>
    <cellStyle name="Input 2 2 10" xfId="934" xr:uid="{00000000-0005-0000-0000-000026050000}"/>
    <cellStyle name="Input 2 2 11" xfId="935" xr:uid="{00000000-0005-0000-0000-000027050000}"/>
    <cellStyle name="Input 2 2 12" xfId="936" xr:uid="{00000000-0005-0000-0000-000028050000}"/>
    <cellStyle name="Input 2 2 13" xfId="937" xr:uid="{00000000-0005-0000-0000-000029050000}"/>
    <cellStyle name="Input 2 2 14" xfId="938" xr:uid="{00000000-0005-0000-0000-00002A050000}"/>
    <cellStyle name="Input 2 2 15" xfId="939" xr:uid="{00000000-0005-0000-0000-00002B050000}"/>
    <cellStyle name="Input 2 2 2" xfId="223" xr:uid="{00000000-0005-0000-0000-00002C050000}"/>
    <cellStyle name="Input 2 2 2 10" xfId="940" xr:uid="{00000000-0005-0000-0000-00002D050000}"/>
    <cellStyle name="Input 2 2 2 11" xfId="941" xr:uid="{00000000-0005-0000-0000-00002E050000}"/>
    <cellStyle name="Input 2 2 2 12" xfId="942" xr:uid="{00000000-0005-0000-0000-00002F050000}"/>
    <cellStyle name="Input 2 2 2 13" xfId="943" xr:uid="{00000000-0005-0000-0000-000030050000}"/>
    <cellStyle name="Input 2 2 2 14" xfId="944" xr:uid="{00000000-0005-0000-0000-000031050000}"/>
    <cellStyle name="Input 2 2 2 2" xfId="232" xr:uid="{00000000-0005-0000-0000-000032050000}"/>
    <cellStyle name="Input 2 2 2 2 10" xfId="945" xr:uid="{00000000-0005-0000-0000-000033050000}"/>
    <cellStyle name="Input 2 2 2 2 11" xfId="946" xr:uid="{00000000-0005-0000-0000-000034050000}"/>
    <cellStyle name="Input 2 2 2 2 12" xfId="947" xr:uid="{00000000-0005-0000-0000-000035050000}"/>
    <cellStyle name="Input 2 2 2 2 2" xfId="267" xr:uid="{00000000-0005-0000-0000-000036050000}"/>
    <cellStyle name="Input 2 2 2 2 2 10" xfId="948" xr:uid="{00000000-0005-0000-0000-000037050000}"/>
    <cellStyle name="Input 2 2 2 2 2 11" xfId="949" xr:uid="{00000000-0005-0000-0000-000038050000}"/>
    <cellStyle name="Input 2 2 2 2 2 12" xfId="950" xr:uid="{00000000-0005-0000-0000-000039050000}"/>
    <cellStyle name="Input 2 2 2 2 2 13" xfId="951" xr:uid="{00000000-0005-0000-0000-00003A050000}"/>
    <cellStyle name="Input 2 2 2 2 2 2" xfId="381" xr:uid="{00000000-0005-0000-0000-00003B050000}"/>
    <cellStyle name="Input 2 2 2 2 2 2 10" xfId="952" xr:uid="{00000000-0005-0000-0000-00003C050000}"/>
    <cellStyle name="Input 2 2 2 2 2 2 11" xfId="953" xr:uid="{00000000-0005-0000-0000-00003D050000}"/>
    <cellStyle name="Input 2 2 2 2 2 2 12" xfId="954" xr:uid="{00000000-0005-0000-0000-00003E050000}"/>
    <cellStyle name="Input 2 2 2 2 2 2 2" xfId="955" xr:uid="{00000000-0005-0000-0000-00003F050000}"/>
    <cellStyle name="Input 2 2 2 2 2 2 3" xfId="956" xr:uid="{00000000-0005-0000-0000-000040050000}"/>
    <cellStyle name="Input 2 2 2 2 2 2 4" xfId="957" xr:uid="{00000000-0005-0000-0000-000041050000}"/>
    <cellStyle name="Input 2 2 2 2 2 2 5" xfId="958" xr:uid="{00000000-0005-0000-0000-000042050000}"/>
    <cellStyle name="Input 2 2 2 2 2 2 6" xfId="959" xr:uid="{00000000-0005-0000-0000-000043050000}"/>
    <cellStyle name="Input 2 2 2 2 2 2 7" xfId="960" xr:uid="{00000000-0005-0000-0000-000044050000}"/>
    <cellStyle name="Input 2 2 2 2 2 2 8" xfId="961" xr:uid="{00000000-0005-0000-0000-000045050000}"/>
    <cellStyle name="Input 2 2 2 2 2 2 9" xfId="962" xr:uid="{00000000-0005-0000-0000-000046050000}"/>
    <cellStyle name="Input 2 2 2 2 2 3" xfId="963" xr:uid="{00000000-0005-0000-0000-000047050000}"/>
    <cellStyle name="Input 2 2 2 2 2 4" xfId="964" xr:uid="{00000000-0005-0000-0000-000048050000}"/>
    <cellStyle name="Input 2 2 2 2 2 5" xfId="965" xr:uid="{00000000-0005-0000-0000-000049050000}"/>
    <cellStyle name="Input 2 2 2 2 2 6" xfId="966" xr:uid="{00000000-0005-0000-0000-00004A050000}"/>
    <cellStyle name="Input 2 2 2 2 2 7" xfId="967" xr:uid="{00000000-0005-0000-0000-00004B050000}"/>
    <cellStyle name="Input 2 2 2 2 2 8" xfId="968" xr:uid="{00000000-0005-0000-0000-00004C050000}"/>
    <cellStyle name="Input 2 2 2 2 2 9" xfId="969" xr:uid="{00000000-0005-0000-0000-00004D050000}"/>
    <cellStyle name="Input 2 2 2 2 3" xfId="970" xr:uid="{00000000-0005-0000-0000-00004E050000}"/>
    <cellStyle name="Input 2 2 2 2 4" xfId="971" xr:uid="{00000000-0005-0000-0000-00004F050000}"/>
    <cellStyle name="Input 2 2 2 2 5" xfId="972" xr:uid="{00000000-0005-0000-0000-000050050000}"/>
    <cellStyle name="Input 2 2 2 2 6" xfId="973" xr:uid="{00000000-0005-0000-0000-000051050000}"/>
    <cellStyle name="Input 2 2 2 2 7" xfId="974" xr:uid="{00000000-0005-0000-0000-000052050000}"/>
    <cellStyle name="Input 2 2 2 2 8" xfId="975" xr:uid="{00000000-0005-0000-0000-000053050000}"/>
    <cellStyle name="Input 2 2 2 2 9" xfId="976" xr:uid="{00000000-0005-0000-0000-000054050000}"/>
    <cellStyle name="Input 2 2 2 3" xfId="242" xr:uid="{00000000-0005-0000-0000-000055050000}"/>
    <cellStyle name="Input 2 2 2 3 10" xfId="977" xr:uid="{00000000-0005-0000-0000-000056050000}"/>
    <cellStyle name="Input 2 2 2 3 11" xfId="978" xr:uid="{00000000-0005-0000-0000-000057050000}"/>
    <cellStyle name="Input 2 2 2 3 12" xfId="979" xr:uid="{00000000-0005-0000-0000-000058050000}"/>
    <cellStyle name="Input 2 2 2 3 2" xfId="277" xr:uid="{00000000-0005-0000-0000-000059050000}"/>
    <cellStyle name="Input 2 2 2 3 2 10" xfId="980" xr:uid="{00000000-0005-0000-0000-00005A050000}"/>
    <cellStyle name="Input 2 2 2 3 2 11" xfId="981" xr:uid="{00000000-0005-0000-0000-00005B050000}"/>
    <cellStyle name="Input 2 2 2 3 2 12" xfId="982" xr:uid="{00000000-0005-0000-0000-00005C050000}"/>
    <cellStyle name="Input 2 2 2 3 2 13" xfId="983" xr:uid="{00000000-0005-0000-0000-00005D050000}"/>
    <cellStyle name="Input 2 2 2 3 2 2" xfId="391" xr:uid="{00000000-0005-0000-0000-00005E050000}"/>
    <cellStyle name="Input 2 2 2 3 2 2 10" xfId="984" xr:uid="{00000000-0005-0000-0000-00005F050000}"/>
    <cellStyle name="Input 2 2 2 3 2 2 11" xfId="985" xr:uid="{00000000-0005-0000-0000-000060050000}"/>
    <cellStyle name="Input 2 2 2 3 2 2 12" xfId="986" xr:uid="{00000000-0005-0000-0000-000061050000}"/>
    <cellStyle name="Input 2 2 2 3 2 2 2" xfId="987" xr:uid="{00000000-0005-0000-0000-000062050000}"/>
    <cellStyle name="Input 2 2 2 3 2 2 3" xfId="988" xr:uid="{00000000-0005-0000-0000-000063050000}"/>
    <cellStyle name="Input 2 2 2 3 2 2 4" xfId="989" xr:uid="{00000000-0005-0000-0000-000064050000}"/>
    <cellStyle name="Input 2 2 2 3 2 2 5" xfId="990" xr:uid="{00000000-0005-0000-0000-000065050000}"/>
    <cellStyle name="Input 2 2 2 3 2 2 6" xfId="991" xr:uid="{00000000-0005-0000-0000-000066050000}"/>
    <cellStyle name="Input 2 2 2 3 2 2 7" xfId="992" xr:uid="{00000000-0005-0000-0000-000067050000}"/>
    <cellStyle name="Input 2 2 2 3 2 2 8" xfId="993" xr:uid="{00000000-0005-0000-0000-000068050000}"/>
    <cellStyle name="Input 2 2 2 3 2 2 9" xfId="994" xr:uid="{00000000-0005-0000-0000-000069050000}"/>
    <cellStyle name="Input 2 2 2 3 2 3" xfId="995" xr:uid="{00000000-0005-0000-0000-00006A050000}"/>
    <cellStyle name="Input 2 2 2 3 2 4" xfId="996" xr:uid="{00000000-0005-0000-0000-00006B050000}"/>
    <cellStyle name="Input 2 2 2 3 2 5" xfId="997" xr:uid="{00000000-0005-0000-0000-00006C050000}"/>
    <cellStyle name="Input 2 2 2 3 2 6" xfId="998" xr:uid="{00000000-0005-0000-0000-00006D050000}"/>
    <cellStyle name="Input 2 2 2 3 2 7" xfId="999" xr:uid="{00000000-0005-0000-0000-00006E050000}"/>
    <cellStyle name="Input 2 2 2 3 2 8" xfId="1000" xr:uid="{00000000-0005-0000-0000-00006F050000}"/>
    <cellStyle name="Input 2 2 2 3 2 9" xfId="1001" xr:uid="{00000000-0005-0000-0000-000070050000}"/>
    <cellStyle name="Input 2 2 2 3 3" xfId="1002" xr:uid="{00000000-0005-0000-0000-000071050000}"/>
    <cellStyle name="Input 2 2 2 3 4" xfId="1003" xr:uid="{00000000-0005-0000-0000-000072050000}"/>
    <cellStyle name="Input 2 2 2 3 5" xfId="1004" xr:uid="{00000000-0005-0000-0000-000073050000}"/>
    <cellStyle name="Input 2 2 2 3 6" xfId="1005" xr:uid="{00000000-0005-0000-0000-000074050000}"/>
    <cellStyle name="Input 2 2 2 3 7" xfId="1006" xr:uid="{00000000-0005-0000-0000-000075050000}"/>
    <cellStyle name="Input 2 2 2 3 8" xfId="1007" xr:uid="{00000000-0005-0000-0000-000076050000}"/>
    <cellStyle name="Input 2 2 2 3 9" xfId="1008" xr:uid="{00000000-0005-0000-0000-000077050000}"/>
    <cellStyle name="Input 2 2 2 4" xfId="262" xr:uid="{00000000-0005-0000-0000-000078050000}"/>
    <cellStyle name="Input 2 2 2 4 10" xfId="1009" xr:uid="{00000000-0005-0000-0000-000079050000}"/>
    <cellStyle name="Input 2 2 2 4 11" xfId="1010" xr:uid="{00000000-0005-0000-0000-00007A050000}"/>
    <cellStyle name="Input 2 2 2 4 12" xfId="1011" xr:uid="{00000000-0005-0000-0000-00007B050000}"/>
    <cellStyle name="Input 2 2 2 4 13" xfId="1012" xr:uid="{00000000-0005-0000-0000-00007C050000}"/>
    <cellStyle name="Input 2 2 2 4 2" xfId="376" xr:uid="{00000000-0005-0000-0000-00007D050000}"/>
    <cellStyle name="Input 2 2 2 4 2 10" xfId="1013" xr:uid="{00000000-0005-0000-0000-00007E050000}"/>
    <cellStyle name="Input 2 2 2 4 2 11" xfId="1014" xr:uid="{00000000-0005-0000-0000-00007F050000}"/>
    <cellStyle name="Input 2 2 2 4 2 12" xfId="1015" xr:uid="{00000000-0005-0000-0000-000080050000}"/>
    <cellStyle name="Input 2 2 2 4 2 2" xfId="1016" xr:uid="{00000000-0005-0000-0000-000081050000}"/>
    <cellStyle name="Input 2 2 2 4 2 3" xfId="1017" xr:uid="{00000000-0005-0000-0000-000082050000}"/>
    <cellStyle name="Input 2 2 2 4 2 4" xfId="1018" xr:uid="{00000000-0005-0000-0000-000083050000}"/>
    <cellStyle name="Input 2 2 2 4 2 5" xfId="1019" xr:uid="{00000000-0005-0000-0000-000084050000}"/>
    <cellStyle name="Input 2 2 2 4 2 6" xfId="1020" xr:uid="{00000000-0005-0000-0000-000085050000}"/>
    <cellStyle name="Input 2 2 2 4 2 7" xfId="1021" xr:uid="{00000000-0005-0000-0000-000086050000}"/>
    <cellStyle name="Input 2 2 2 4 2 8" xfId="1022" xr:uid="{00000000-0005-0000-0000-000087050000}"/>
    <cellStyle name="Input 2 2 2 4 2 9" xfId="1023" xr:uid="{00000000-0005-0000-0000-000088050000}"/>
    <cellStyle name="Input 2 2 2 4 3" xfId="1024" xr:uid="{00000000-0005-0000-0000-000089050000}"/>
    <cellStyle name="Input 2 2 2 4 4" xfId="1025" xr:uid="{00000000-0005-0000-0000-00008A050000}"/>
    <cellStyle name="Input 2 2 2 4 5" xfId="1026" xr:uid="{00000000-0005-0000-0000-00008B050000}"/>
    <cellStyle name="Input 2 2 2 4 6" xfId="1027" xr:uid="{00000000-0005-0000-0000-00008C050000}"/>
    <cellStyle name="Input 2 2 2 4 7" xfId="1028" xr:uid="{00000000-0005-0000-0000-00008D050000}"/>
    <cellStyle name="Input 2 2 2 4 8" xfId="1029" xr:uid="{00000000-0005-0000-0000-00008E050000}"/>
    <cellStyle name="Input 2 2 2 4 9" xfId="1030" xr:uid="{00000000-0005-0000-0000-00008F050000}"/>
    <cellStyle name="Input 2 2 2 5" xfId="1031" xr:uid="{00000000-0005-0000-0000-000090050000}"/>
    <cellStyle name="Input 2 2 2 6" xfId="1032" xr:uid="{00000000-0005-0000-0000-000091050000}"/>
    <cellStyle name="Input 2 2 2 7" xfId="1033" xr:uid="{00000000-0005-0000-0000-000092050000}"/>
    <cellStyle name="Input 2 2 2 8" xfId="1034" xr:uid="{00000000-0005-0000-0000-000093050000}"/>
    <cellStyle name="Input 2 2 2 9" xfId="1035" xr:uid="{00000000-0005-0000-0000-000094050000}"/>
    <cellStyle name="Input 2 2 3" xfId="220" xr:uid="{00000000-0005-0000-0000-000095050000}"/>
    <cellStyle name="Input 2 2 3 10" xfId="1036" xr:uid="{00000000-0005-0000-0000-000096050000}"/>
    <cellStyle name="Input 2 2 3 11" xfId="1037" xr:uid="{00000000-0005-0000-0000-000097050000}"/>
    <cellStyle name="Input 2 2 3 12" xfId="1038" xr:uid="{00000000-0005-0000-0000-000098050000}"/>
    <cellStyle name="Input 2 2 3 13" xfId="1039" xr:uid="{00000000-0005-0000-0000-000099050000}"/>
    <cellStyle name="Input 2 2 3 2" xfId="239" xr:uid="{00000000-0005-0000-0000-00009A050000}"/>
    <cellStyle name="Input 2 2 3 2 10" xfId="1040" xr:uid="{00000000-0005-0000-0000-00009B050000}"/>
    <cellStyle name="Input 2 2 3 2 11" xfId="1041" xr:uid="{00000000-0005-0000-0000-00009C050000}"/>
    <cellStyle name="Input 2 2 3 2 12" xfId="1042" xr:uid="{00000000-0005-0000-0000-00009D050000}"/>
    <cellStyle name="Input 2 2 3 2 2" xfId="274" xr:uid="{00000000-0005-0000-0000-00009E050000}"/>
    <cellStyle name="Input 2 2 3 2 2 10" xfId="1043" xr:uid="{00000000-0005-0000-0000-00009F050000}"/>
    <cellStyle name="Input 2 2 3 2 2 11" xfId="1044" xr:uid="{00000000-0005-0000-0000-0000A0050000}"/>
    <cellStyle name="Input 2 2 3 2 2 12" xfId="1045" xr:uid="{00000000-0005-0000-0000-0000A1050000}"/>
    <cellStyle name="Input 2 2 3 2 2 13" xfId="1046" xr:uid="{00000000-0005-0000-0000-0000A2050000}"/>
    <cellStyle name="Input 2 2 3 2 2 2" xfId="388" xr:uid="{00000000-0005-0000-0000-0000A3050000}"/>
    <cellStyle name="Input 2 2 3 2 2 2 10" xfId="1047" xr:uid="{00000000-0005-0000-0000-0000A4050000}"/>
    <cellStyle name="Input 2 2 3 2 2 2 11" xfId="1048" xr:uid="{00000000-0005-0000-0000-0000A5050000}"/>
    <cellStyle name="Input 2 2 3 2 2 2 12" xfId="1049" xr:uid="{00000000-0005-0000-0000-0000A6050000}"/>
    <cellStyle name="Input 2 2 3 2 2 2 2" xfId="1050" xr:uid="{00000000-0005-0000-0000-0000A7050000}"/>
    <cellStyle name="Input 2 2 3 2 2 2 3" xfId="1051" xr:uid="{00000000-0005-0000-0000-0000A8050000}"/>
    <cellStyle name="Input 2 2 3 2 2 2 4" xfId="1052" xr:uid="{00000000-0005-0000-0000-0000A9050000}"/>
    <cellStyle name="Input 2 2 3 2 2 2 5" xfId="1053" xr:uid="{00000000-0005-0000-0000-0000AA050000}"/>
    <cellStyle name="Input 2 2 3 2 2 2 6" xfId="1054" xr:uid="{00000000-0005-0000-0000-0000AB050000}"/>
    <cellStyle name="Input 2 2 3 2 2 2 7" xfId="1055" xr:uid="{00000000-0005-0000-0000-0000AC050000}"/>
    <cellStyle name="Input 2 2 3 2 2 2 8" xfId="1056" xr:uid="{00000000-0005-0000-0000-0000AD050000}"/>
    <cellStyle name="Input 2 2 3 2 2 2 9" xfId="1057" xr:uid="{00000000-0005-0000-0000-0000AE050000}"/>
    <cellStyle name="Input 2 2 3 2 2 3" xfId="1058" xr:uid="{00000000-0005-0000-0000-0000AF050000}"/>
    <cellStyle name="Input 2 2 3 2 2 4" xfId="1059" xr:uid="{00000000-0005-0000-0000-0000B0050000}"/>
    <cellStyle name="Input 2 2 3 2 2 5" xfId="1060" xr:uid="{00000000-0005-0000-0000-0000B1050000}"/>
    <cellStyle name="Input 2 2 3 2 2 6" xfId="1061" xr:uid="{00000000-0005-0000-0000-0000B2050000}"/>
    <cellStyle name="Input 2 2 3 2 2 7" xfId="1062" xr:uid="{00000000-0005-0000-0000-0000B3050000}"/>
    <cellStyle name="Input 2 2 3 2 2 8" xfId="1063" xr:uid="{00000000-0005-0000-0000-0000B4050000}"/>
    <cellStyle name="Input 2 2 3 2 2 9" xfId="1064" xr:uid="{00000000-0005-0000-0000-0000B5050000}"/>
    <cellStyle name="Input 2 2 3 2 3" xfId="1065" xr:uid="{00000000-0005-0000-0000-0000B6050000}"/>
    <cellStyle name="Input 2 2 3 2 4" xfId="1066" xr:uid="{00000000-0005-0000-0000-0000B7050000}"/>
    <cellStyle name="Input 2 2 3 2 5" xfId="1067" xr:uid="{00000000-0005-0000-0000-0000B8050000}"/>
    <cellStyle name="Input 2 2 3 2 6" xfId="1068" xr:uid="{00000000-0005-0000-0000-0000B9050000}"/>
    <cellStyle name="Input 2 2 3 2 7" xfId="1069" xr:uid="{00000000-0005-0000-0000-0000BA050000}"/>
    <cellStyle name="Input 2 2 3 2 8" xfId="1070" xr:uid="{00000000-0005-0000-0000-0000BB050000}"/>
    <cellStyle name="Input 2 2 3 2 9" xfId="1071" xr:uid="{00000000-0005-0000-0000-0000BC050000}"/>
    <cellStyle name="Input 2 2 3 3" xfId="256" xr:uid="{00000000-0005-0000-0000-0000BD050000}"/>
    <cellStyle name="Input 2 2 3 3 10" xfId="1072" xr:uid="{00000000-0005-0000-0000-0000BE050000}"/>
    <cellStyle name="Input 2 2 3 3 11" xfId="1073" xr:uid="{00000000-0005-0000-0000-0000BF050000}"/>
    <cellStyle name="Input 2 2 3 3 12" xfId="1074" xr:uid="{00000000-0005-0000-0000-0000C0050000}"/>
    <cellStyle name="Input 2 2 3 3 13" xfId="1075" xr:uid="{00000000-0005-0000-0000-0000C1050000}"/>
    <cellStyle name="Input 2 2 3 3 2" xfId="370" xr:uid="{00000000-0005-0000-0000-0000C2050000}"/>
    <cellStyle name="Input 2 2 3 3 2 10" xfId="1076" xr:uid="{00000000-0005-0000-0000-0000C3050000}"/>
    <cellStyle name="Input 2 2 3 3 2 11" xfId="1077" xr:uid="{00000000-0005-0000-0000-0000C4050000}"/>
    <cellStyle name="Input 2 2 3 3 2 12" xfId="1078" xr:uid="{00000000-0005-0000-0000-0000C5050000}"/>
    <cellStyle name="Input 2 2 3 3 2 2" xfId="1079" xr:uid="{00000000-0005-0000-0000-0000C6050000}"/>
    <cellStyle name="Input 2 2 3 3 2 3" xfId="1080" xr:uid="{00000000-0005-0000-0000-0000C7050000}"/>
    <cellStyle name="Input 2 2 3 3 2 4" xfId="1081" xr:uid="{00000000-0005-0000-0000-0000C8050000}"/>
    <cellStyle name="Input 2 2 3 3 2 5" xfId="1082" xr:uid="{00000000-0005-0000-0000-0000C9050000}"/>
    <cellStyle name="Input 2 2 3 3 2 6" xfId="1083" xr:uid="{00000000-0005-0000-0000-0000CA050000}"/>
    <cellStyle name="Input 2 2 3 3 2 7" xfId="1084" xr:uid="{00000000-0005-0000-0000-0000CB050000}"/>
    <cellStyle name="Input 2 2 3 3 2 8" xfId="1085" xr:uid="{00000000-0005-0000-0000-0000CC050000}"/>
    <cellStyle name="Input 2 2 3 3 2 9" xfId="1086" xr:uid="{00000000-0005-0000-0000-0000CD050000}"/>
    <cellStyle name="Input 2 2 3 3 3" xfId="1087" xr:uid="{00000000-0005-0000-0000-0000CE050000}"/>
    <cellStyle name="Input 2 2 3 3 4" xfId="1088" xr:uid="{00000000-0005-0000-0000-0000CF050000}"/>
    <cellStyle name="Input 2 2 3 3 5" xfId="1089" xr:uid="{00000000-0005-0000-0000-0000D0050000}"/>
    <cellStyle name="Input 2 2 3 3 6" xfId="1090" xr:uid="{00000000-0005-0000-0000-0000D1050000}"/>
    <cellStyle name="Input 2 2 3 3 7" xfId="1091" xr:uid="{00000000-0005-0000-0000-0000D2050000}"/>
    <cellStyle name="Input 2 2 3 3 8" xfId="1092" xr:uid="{00000000-0005-0000-0000-0000D3050000}"/>
    <cellStyle name="Input 2 2 3 3 9" xfId="1093" xr:uid="{00000000-0005-0000-0000-0000D4050000}"/>
    <cellStyle name="Input 2 2 3 4" xfId="1094" xr:uid="{00000000-0005-0000-0000-0000D5050000}"/>
    <cellStyle name="Input 2 2 3 5" xfId="1095" xr:uid="{00000000-0005-0000-0000-0000D6050000}"/>
    <cellStyle name="Input 2 2 3 6" xfId="1096" xr:uid="{00000000-0005-0000-0000-0000D7050000}"/>
    <cellStyle name="Input 2 2 3 7" xfId="1097" xr:uid="{00000000-0005-0000-0000-0000D8050000}"/>
    <cellStyle name="Input 2 2 3 8" xfId="1098" xr:uid="{00000000-0005-0000-0000-0000D9050000}"/>
    <cellStyle name="Input 2 2 3 9" xfId="1099" xr:uid="{00000000-0005-0000-0000-0000DA050000}"/>
    <cellStyle name="Input 2 2 4" xfId="208" xr:uid="{00000000-0005-0000-0000-0000DB050000}"/>
    <cellStyle name="Input 2 2 4 10" xfId="1100" xr:uid="{00000000-0005-0000-0000-0000DC050000}"/>
    <cellStyle name="Input 2 2 4 11" xfId="1101" xr:uid="{00000000-0005-0000-0000-0000DD050000}"/>
    <cellStyle name="Input 2 2 4 12" xfId="1102" xr:uid="{00000000-0005-0000-0000-0000DE050000}"/>
    <cellStyle name="Input 2 2 4 2" xfId="259" xr:uid="{00000000-0005-0000-0000-0000DF050000}"/>
    <cellStyle name="Input 2 2 4 2 10" xfId="1103" xr:uid="{00000000-0005-0000-0000-0000E0050000}"/>
    <cellStyle name="Input 2 2 4 2 11" xfId="1104" xr:uid="{00000000-0005-0000-0000-0000E1050000}"/>
    <cellStyle name="Input 2 2 4 2 12" xfId="1105" xr:uid="{00000000-0005-0000-0000-0000E2050000}"/>
    <cellStyle name="Input 2 2 4 2 13" xfId="1106" xr:uid="{00000000-0005-0000-0000-0000E3050000}"/>
    <cellStyle name="Input 2 2 4 2 2" xfId="373" xr:uid="{00000000-0005-0000-0000-0000E4050000}"/>
    <cellStyle name="Input 2 2 4 2 2 10" xfId="1107" xr:uid="{00000000-0005-0000-0000-0000E5050000}"/>
    <cellStyle name="Input 2 2 4 2 2 11" xfId="1108" xr:uid="{00000000-0005-0000-0000-0000E6050000}"/>
    <cellStyle name="Input 2 2 4 2 2 12" xfId="1109" xr:uid="{00000000-0005-0000-0000-0000E7050000}"/>
    <cellStyle name="Input 2 2 4 2 2 2" xfId="1110" xr:uid="{00000000-0005-0000-0000-0000E8050000}"/>
    <cellStyle name="Input 2 2 4 2 2 3" xfId="1111" xr:uid="{00000000-0005-0000-0000-0000E9050000}"/>
    <cellStyle name="Input 2 2 4 2 2 4" xfId="1112" xr:uid="{00000000-0005-0000-0000-0000EA050000}"/>
    <cellStyle name="Input 2 2 4 2 2 5" xfId="1113" xr:uid="{00000000-0005-0000-0000-0000EB050000}"/>
    <cellStyle name="Input 2 2 4 2 2 6" xfId="1114" xr:uid="{00000000-0005-0000-0000-0000EC050000}"/>
    <cellStyle name="Input 2 2 4 2 2 7" xfId="1115" xr:uid="{00000000-0005-0000-0000-0000ED050000}"/>
    <cellStyle name="Input 2 2 4 2 2 8" xfId="1116" xr:uid="{00000000-0005-0000-0000-0000EE050000}"/>
    <cellStyle name="Input 2 2 4 2 2 9" xfId="1117" xr:uid="{00000000-0005-0000-0000-0000EF050000}"/>
    <cellStyle name="Input 2 2 4 2 3" xfId="1118" xr:uid="{00000000-0005-0000-0000-0000F0050000}"/>
    <cellStyle name="Input 2 2 4 2 4" xfId="1119" xr:uid="{00000000-0005-0000-0000-0000F1050000}"/>
    <cellStyle name="Input 2 2 4 2 5" xfId="1120" xr:uid="{00000000-0005-0000-0000-0000F2050000}"/>
    <cellStyle name="Input 2 2 4 2 6" xfId="1121" xr:uid="{00000000-0005-0000-0000-0000F3050000}"/>
    <cellStyle name="Input 2 2 4 2 7" xfId="1122" xr:uid="{00000000-0005-0000-0000-0000F4050000}"/>
    <cellStyle name="Input 2 2 4 2 8" xfId="1123" xr:uid="{00000000-0005-0000-0000-0000F5050000}"/>
    <cellStyle name="Input 2 2 4 2 9" xfId="1124" xr:uid="{00000000-0005-0000-0000-0000F6050000}"/>
    <cellStyle name="Input 2 2 4 3" xfId="1125" xr:uid="{00000000-0005-0000-0000-0000F7050000}"/>
    <cellStyle name="Input 2 2 4 4" xfId="1126" xr:uid="{00000000-0005-0000-0000-0000F8050000}"/>
    <cellStyle name="Input 2 2 4 5" xfId="1127" xr:uid="{00000000-0005-0000-0000-0000F9050000}"/>
    <cellStyle name="Input 2 2 4 6" xfId="1128" xr:uid="{00000000-0005-0000-0000-0000FA050000}"/>
    <cellStyle name="Input 2 2 4 7" xfId="1129" xr:uid="{00000000-0005-0000-0000-0000FB050000}"/>
    <cellStyle name="Input 2 2 4 8" xfId="1130" xr:uid="{00000000-0005-0000-0000-0000FC050000}"/>
    <cellStyle name="Input 2 2 4 9" xfId="1131" xr:uid="{00000000-0005-0000-0000-0000FD050000}"/>
    <cellStyle name="Input 2 2 5" xfId="247" xr:uid="{00000000-0005-0000-0000-0000FE050000}"/>
    <cellStyle name="Input 2 2 5 10" xfId="1132" xr:uid="{00000000-0005-0000-0000-0000FF050000}"/>
    <cellStyle name="Input 2 2 5 11" xfId="1133" xr:uid="{00000000-0005-0000-0000-000000060000}"/>
    <cellStyle name="Input 2 2 5 12" xfId="1134" xr:uid="{00000000-0005-0000-0000-000001060000}"/>
    <cellStyle name="Input 2 2 5 13" xfId="1135" xr:uid="{00000000-0005-0000-0000-000002060000}"/>
    <cellStyle name="Input 2 2 5 2" xfId="361" xr:uid="{00000000-0005-0000-0000-000003060000}"/>
    <cellStyle name="Input 2 2 5 2 10" xfId="1136" xr:uid="{00000000-0005-0000-0000-000004060000}"/>
    <cellStyle name="Input 2 2 5 2 11" xfId="1137" xr:uid="{00000000-0005-0000-0000-000005060000}"/>
    <cellStyle name="Input 2 2 5 2 12" xfId="1138" xr:uid="{00000000-0005-0000-0000-000006060000}"/>
    <cellStyle name="Input 2 2 5 2 2" xfId="1139" xr:uid="{00000000-0005-0000-0000-000007060000}"/>
    <cellStyle name="Input 2 2 5 2 3" xfId="1140" xr:uid="{00000000-0005-0000-0000-000008060000}"/>
    <cellStyle name="Input 2 2 5 2 4" xfId="1141" xr:uid="{00000000-0005-0000-0000-000009060000}"/>
    <cellStyle name="Input 2 2 5 2 5" xfId="1142" xr:uid="{00000000-0005-0000-0000-00000A060000}"/>
    <cellStyle name="Input 2 2 5 2 6" xfId="1143" xr:uid="{00000000-0005-0000-0000-00000B060000}"/>
    <cellStyle name="Input 2 2 5 2 7" xfId="1144" xr:uid="{00000000-0005-0000-0000-00000C060000}"/>
    <cellStyle name="Input 2 2 5 2 8" xfId="1145" xr:uid="{00000000-0005-0000-0000-00000D060000}"/>
    <cellStyle name="Input 2 2 5 2 9" xfId="1146" xr:uid="{00000000-0005-0000-0000-00000E060000}"/>
    <cellStyle name="Input 2 2 5 3" xfId="1147" xr:uid="{00000000-0005-0000-0000-00000F060000}"/>
    <cellStyle name="Input 2 2 5 4" xfId="1148" xr:uid="{00000000-0005-0000-0000-000010060000}"/>
    <cellStyle name="Input 2 2 5 5" xfId="1149" xr:uid="{00000000-0005-0000-0000-000011060000}"/>
    <cellStyle name="Input 2 2 5 6" xfId="1150" xr:uid="{00000000-0005-0000-0000-000012060000}"/>
    <cellStyle name="Input 2 2 5 7" xfId="1151" xr:uid="{00000000-0005-0000-0000-000013060000}"/>
    <cellStyle name="Input 2 2 5 8" xfId="1152" xr:uid="{00000000-0005-0000-0000-000014060000}"/>
    <cellStyle name="Input 2 2 5 9" xfId="1153" xr:uid="{00000000-0005-0000-0000-000015060000}"/>
    <cellStyle name="Input 2 2 6" xfId="1154" xr:uid="{00000000-0005-0000-0000-000016060000}"/>
    <cellStyle name="Input 2 2 7" xfId="1155" xr:uid="{00000000-0005-0000-0000-000017060000}"/>
    <cellStyle name="Input 2 2 8" xfId="1156" xr:uid="{00000000-0005-0000-0000-000018060000}"/>
    <cellStyle name="Input 2 2 9" xfId="1157" xr:uid="{00000000-0005-0000-0000-000019060000}"/>
    <cellStyle name="Input 2 3" xfId="154" xr:uid="{00000000-0005-0000-0000-00001A060000}"/>
    <cellStyle name="Input 2 3 10" xfId="1158" xr:uid="{00000000-0005-0000-0000-00001B060000}"/>
    <cellStyle name="Input 2 3 11" xfId="1159" xr:uid="{00000000-0005-0000-0000-00001C060000}"/>
    <cellStyle name="Input 2 3 12" xfId="1160" xr:uid="{00000000-0005-0000-0000-00001D060000}"/>
    <cellStyle name="Input 2 3 13" xfId="1161" xr:uid="{00000000-0005-0000-0000-00001E060000}"/>
    <cellStyle name="Input 2 3 2" xfId="341" xr:uid="{00000000-0005-0000-0000-00001F060000}"/>
    <cellStyle name="Input 2 3 2 10" xfId="1162" xr:uid="{00000000-0005-0000-0000-000020060000}"/>
    <cellStyle name="Input 2 3 2 11" xfId="1163" xr:uid="{00000000-0005-0000-0000-000021060000}"/>
    <cellStyle name="Input 2 3 2 12" xfId="1164" xr:uid="{00000000-0005-0000-0000-000022060000}"/>
    <cellStyle name="Input 2 3 2 2" xfId="1165" xr:uid="{00000000-0005-0000-0000-000023060000}"/>
    <cellStyle name="Input 2 3 2 3" xfId="1166" xr:uid="{00000000-0005-0000-0000-000024060000}"/>
    <cellStyle name="Input 2 3 2 4" xfId="1167" xr:uid="{00000000-0005-0000-0000-000025060000}"/>
    <cellStyle name="Input 2 3 2 5" xfId="1168" xr:uid="{00000000-0005-0000-0000-000026060000}"/>
    <cellStyle name="Input 2 3 2 6" xfId="1169" xr:uid="{00000000-0005-0000-0000-000027060000}"/>
    <cellStyle name="Input 2 3 2 7" xfId="1170" xr:uid="{00000000-0005-0000-0000-000028060000}"/>
    <cellStyle name="Input 2 3 2 8" xfId="1171" xr:uid="{00000000-0005-0000-0000-000029060000}"/>
    <cellStyle name="Input 2 3 2 9" xfId="1172" xr:uid="{00000000-0005-0000-0000-00002A060000}"/>
    <cellStyle name="Input 2 3 3" xfId="1173" xr:uid="{00000000-0005-0000-0000-00002B060000}"/>
    <cellStyle name="Input 2 3 4" xfId="1174" xr:uid="{00000000-0005-0000-0000-00002C060000}"/>
    <cellStyle name="Input 2 3 5" xfId="1175" xr:uid="{00000000-0005-0000-0000-00002D060000}"/>
    <cellStyle name="Input 2 3 6" xfId="1176" xr:uid="{00000000-0005-0000-0000-00002E060000}"/>
    <cellStyle name="Input 2 3 7" xfId="1177" xr:uid="{00000000-0005-0000-0000-00002F060000}"/>
    <cellStyle name="Input 2 3 8" xfId="1178" xr:uid="{00000000-0005-0000-0000-000030060000}"/>
    <cellStyle name="Input 2 3 9" xfId="1179" xr:uid="{00000000-0005-0000-0000-000031060000}"/>
    <cellStyle name="Input 3" xfId="316" xr:uid="{00000000-0005-0000-0000-000032060000}"/>
    <cellStyle name="Input 3 10" xfId="1180" xr:uid="{00000000-0005-0000-0000-000033060000}"/>
    <cellStyle name="Input 3 11" xfId="1181" xr:uid="{00000000-0005-0000-0000-000034060000}"/>
    <cellStyle name="Input 3 12" xfId="1182" xr:uid="{00000000-0005-0000-0000-000035060000}"/>
    <cellStyle name="Input 3 2" xfId="1183" xr:uid="{00000000-0005-0000-0000-000036060000}"/>
    <cellStyle name="Input 3 3" xfId="1184" xr:uid="{00000000-0005-0000-0000-000037060000}"/>
    <cellStyle name="Input 3 4" xfId="1185" xr:uid="{00000000-0005-0000-0000-000038060000}"/>
    <cellStyle name="Input 3 5" xfId="1186" xr:uid="{00000000-0005-0000-0000-000039060000}"/>
    <cellStyle name="Input 3 6" xfId="1187" xr:uid="{00000000-0005-0000-0000-00003A060000}"/>
    <cellStyle name="Input 3 7" xfId="1188" xr:uid="{00000000-0005-0000-0000-00003B060000}"/>
    <cellStyle name="Input 3 8" xfId="1189" xr:uid="{00000000-0005-0000-0000-00003C060000}"/>
    <cellStyle name="Input 3 9" xfId="1190" xr:uid="{00000000-0005-0000-0000-00003D060000}"/>
    <cellStyle name="Input 4" xfId="430" xr:uid="{00000000-0005-0000-0000-00003E060000}"/>
    <cellStyle name="Input 4 10" xfId="1191" xr:uid="{00000000-0005-0000-0000-00003F060000}"/>
    <cellStyle name="Input 4 11" xfId="1192" xr:uid="{00000000-0005-0000-0000-000040060000}"/>
    <cellStyle name="Input 4 12" xfId="1193" xr:uid="{00000000-0005-0000-0000-000041060000}"/>
    <cellStyle name="Input 4 2" xfId="1194" xr:uid="{00000000-0005-0000-0000-000042060000}"/>
    <cellStyle name="Input 4 3" xfId="1195" xr:uid="{00000000-0005-0000-0000-000043060000}"/>
    <cellStyle name="Input 4 4" xfId="1196" xr:uid="{00000000-0005-0000-0000-000044060000}"/>
    <cellStyle name="Input 4 5" xfId="1197" xr:uid="{00000000-0005-0000-0000-000045060000}"/>
    <cellStyle name="Input 4 6" xfId="1198" xr:uid="{00000000-0005-0000-0000-000046060000}"/>
    <cellStyle name="Input 4 7" xfId="1199" xr:uid="{00000000-0005-0000-0000-000047060000}"/>
    <cellStyle name="Input 4 8" xfId="1200" xr:uid="{00000000-0005-0000-0000-000048060000}"/>
    <cellStyle name="Input 4 9" xfId="1201" xr:uid="{00000000-0005-0000-0000-000049060000}"/>
    <cellStyle name="Input 5" xfId="1202" xr:uid="{00000000-0005-0000-0000-00004A060000}"/>
    <cellStyle name="Input 6" xfId="1203" xr:uid="{00000000-0005-0000-0000-00004B060000}"/>
    <cellStyle name="Input 7" xfId="1204" xr:uid="{00000000-0005-0000-0000-00004C060000}"/>
    <cellStyle name="Input 8" xfId="1205" xr:uid="{00000000-0005-0000-0000-00004D060000}"/>
    <cellStyle name="Input 9" xfId="1206" xr:uid="{00000000-0005-0000-0000-00004E060000}"/>
    <cellStyle name="Linked Cell" xfId="41" builtinId="24" customBuiltin="1"/>
    <cellStyle name="Linked Cell 2" xfId="69" xr:uid="{00000000-0005-0000-0000-000050060000}"/>
    <cellStyle name="Linked Cell 2 2" xfId="155" xr:uid="{00000000-0005-0000-0000-000051060000}"/>
    <cellStyle name="Linked Cell 3" xfId="317" xr:uid="{00000000-0005-0000-0000-000052060000}"/>
    <cellStyle name="Linked Cell 4" xfId="431" xr:uid="{00000000-0005-0000-0000-000053060000}"/>
    <cellStyle name="Linked Cell 5" xfId="2690" xr:uid="{00000000-0005-0000-0000-000054060000}"/>
    <cellStyle name="MS_Arabic" xfId="42" xr:uid="{00000000-0005-0000-0000-000055060000}"/>
    <cellStyle name="Neutral" xfId="43" builtinId="28" customBuiltin="1"/>
    <cellStyle name="Neutral 2" xfId="65" xr:uid="{00000000-0005-0000-0000-000057060000}"/>
    <cellStyle name="Neutral 2 2" xfId="156" xr:uid="{00000000-0005-0000-0000-000058060000}"/>
    <cellStyle name="Neutral 3" xfId="318" xr:uid="{00000000-0005-0000-0000-000059060000}"/>
    <cellStyle name="Neutral 4" xfId="432" xr:uid="{00000000-0005-0000-0000-00005A060000}"/>
    <cellStyle name="Neutral 5" xfId="2691" xr:uid="{00000000-0005-0000-0000-00005B060000}"/>
    <cellStyle name="Normal" xfId="0" builtinId="0"/>
    <cellStyle name="Normal 10" xfId="2171" xr:uid="{00000000-0005-0000-0000-00005D060000}"/>
    <cellStyle name="Normal 11" xfId="2654" xr:uid="{00000000-0005-0000-0000-00005E060000}"/>
    <cellStyle name="Normal 12" xfId="2652" xr:uid="{00000000-0005-0000-0000-00005F060000}"/>
    <cellStyle name="Normal 13" xfId="3658" xr:uid="{00000000-0005-0000-0000-000060060000}"/>
    <cellStyle name="Normal 14" xfId="3663" xr:uid="{C97E6C76-FE9D-486A-A83A-A55687481C7F}"/>
    <cellStyle name="Normal 2" xfId="44" xr:uid="{00000000-0005-0000-0000-000061060000}"/>
    <cellStyle name="Normal 2 2" xfId="54" xr:uid="{00000000-0005-0000-0000-000062060000}"/>
    <cellStyle name="Normal 2 2 2" xfId="158" xr:uid="{00000000-0005-0000-0000-000063060000}"/>
    <cellStyle name="Normal 2 2 3" xfId="157" xr:uid="{00000000-0005-0000-0000-000064060000}"/>
    <cellStyle name="Normal 2 3" xfId="159" xr:uid="{00000000-0005-0000-0000-000065060000}"/>
    <cellStyle name="Normal 2 3 2" xfId="160" xr:uid="{00000000-0005-0000-0000-000066060000}"/>
    <cellStyle name="Normal 2 4" xfId="45" xr:uid="{00000000-0005-0000-0000-000067060000}"/>
    <cellStyle name="Normal 2 4 2" xfId="190" xr:uid="{00000000-0005-0000-0000-000068060000}"/>
    <cellStyle name="Normal 2 4 3" xfId="319" xr:uid="{00000000-0005-0000-0000-000069060000}"/>
    <cellStyle name="Normal 2 5" xfId="101" xr:uid="{00000000-0005-0000-0000-00006A060000}"/>
    <cellStyle name="Normal 2 6" xfId="2692" xr:uid="{00000000-0005-0000-0000-00006B060000}"/>
    <cellStyle name="Normal 2 7" xfId="2653" xr:uid="{00000000-0005-0000-0000-00006C060000}"/>
    <cellStyle name="Normal 2 8" xfId="3659" xr:uid="{00000000-0005-0000-0000-00006D060000}"/>
    <cellStyle name="Normal 3" xfId="52" xr:uid="{00000000-0005-0000-0000-00006E060000}"/>
    <cellStyle name="Normal 3 2" xfId="109" xr:uid="{00000000-0005-0000-0000-00006F060000}"/>
    <cellStyle name="Normal 3 3" xfId="199" xr:uid="{00000000-0005-0000-0000-000070060000}"/>
    <cellStyle name="Normal 3 3 2" xfId="353" xr:uid="{00000000-0005-0000-0000-000071060000}"/>
    <cellStyle name="Normal 3 3 2 2" xfId="493" xr:uid="{00000000-0005-0000-0000-000072060000}"/>
    <cellStyle name="Normal 3 3 2 2 2" xfId="1207" xr:uid="{00000000-0005-0000-0000-000073060000}"/>
    <cellStyle name="Normal 3 3 2 2 2 2" xfId="2436" xr:uid="{00000000-0005-0000-0000-000074060000}"/>
    <cellStyle name="Normal 3 3 2 2 2 2 2" xfId="3442" xr:uid="{00000000-0005-0000-0000-000075060000}"/>
    <cellStyle name="Normal 3 3 2 2 2 3" xfId="2962" xr:uid="{00000000-0005-0000-0000-000076060000}"/>
    <cellStyle name="Normal 3 3 2 2 3" xfId="1208" xr:uid="{00000000-0005-0000-0000-000077060000}"/>
    <cellStyle name="Normal 3 3 2 2 3 2" xfId="2437" xr:uid="{00000000-0005-0000-0000-000078060000}"/>
    <cellStyle name="Normal 3 3 2 2 3 2 2" xfId="3443" xr:uid="{00000000-0005-0000-0000-000079060000}"/>
    <cellStyle name="Normal 3 3 2 2 3 3" xfId="2963" xr:uid="{00000000-0005-0000-0000-00007A060000}"/>
    <cellStyle name="Normal 3 3 2 2 4" xfId="1209" xr:uid="{00000000-0005-0000-0000-00007B060000}"/>
    <cellStyle name="Normal 3 3 2 2 4 2" xfId="2438" xr:uid="{00000000-0005-0000-0000-00007C060000}"/>
    <cellStyle name="Normal 3 3 2 2 4 2 2" xfId="3444" xr:uid="{00000000-0005-0000-0000-00007D060000}"/>
    <cellStyle name="Normal 3 3 2 2 4 3" xfId="2964" xr:uid="{00000000-0005-0000-0000-00007E060000}"/>
    <cellStyle name="Normal 3 3 2 2 5" xfId="2285" xr:uid="{00000000-0005-0000-0000-00007F060000}"/>
    <cellStyle name="Normal 3 3 2 2 5 2" xfId="3291" xr:uid="{00000000-0005-0000-0000-000080060000}"/>
    <cellStyle name="Normal 3 3 2 2 6" xfId="2811" xr:uid="{00000000-0005-0000-0000-000081060000}"/>
    <cellStyle name="Normal 3 3 2 3" xfId="1210" xr:uid="{00000000-0005-0000-0000-000082060000}"/>
    <cellStyle name="Normal 3 3 2 3 2" xfId="2439" xr:uid="{00000000-0005-0000-0000-000083060000}"/>
    <cellStyle name="Normal 3 3 2 3 2 2" xfId="3445" xr:uid="{00000000-0005-0000-0000-000084060000}"/>
    <cellStyle name="Normal 3 3 2 3 3" xfId="2965" xr:uid="{00000000-0005-0000-0000-000085060000}"/>
    <cellStyle name="Normal 3 3 2 4" xfId="1211" xr:uid="{00000000-0005-0000-0000-000086060000}"/>
    <cellStyle name="Normal 3 3 2 4 2" xfId="2440" xr:uid="{00000000-0005-0000-0000-000087060000}"/>
    <cellStyle name="Normal 3 3 2 4 2 2" xfId="3446" xr:uid="{00000000-0005-0000-0000-000088060000}"/>
    <cellStyle name="Normal 3 3 2 4 3" xfId="2966" xr:uid="{00000000-0005-0000-0000-000089060000}"/>
    <cellStyle name="Normal 3 3 2 5" xfId="1212" xr:uid="{00000000-0005-0000-0000-00008A060000}"/>
    <cellStyle name="Normal 3 3 2 5 2" xfId="2441" xr:uid="{00000000-0005-0000-0000-00008B060000}"/>
    <cellStyle name="Normal 3 3 2 5 2 2" xfId="3447" xr:uid="{00000000-0005-0000-0000-00008C060000}"/>
    <cellStyle name="Normal 3 3 2 5 3" xfId="2967" xr:uid="{00000000-0005-0000-0000-00008D060000}"/>
    <cellStyle name="Normal 3 3 2 6" xfId="2225" xr:uid="{00000000-0005-0000-0000-00008E060000}"/>
    <cellStyle name="Normal 3 3 2 6 2" xfId="3231" xr:uid="{00000000-0005-0000-0000-00008F060000}"/>
    <cellStyle name="Normal 3 3 2 7" xfId="2751" xr:uid="{00000000-0005-0000-0000-000090060000}"/>
    <cellStyle name="Normal 3 3 3" xfId="461" xr:uid="{00000000-0005-0000-0000-000091060000}"/>
    <cellStyle name="Normal 3 3 3 2" xfId="1213" xr:uid="{00000000-0005-0000-0000-000092060000}"/>
    <cellStyle name="Normal 3 3 3 2 2" xfId="2442" xr:uid="{00000000-0005-0000-0000-000093060000}"/>
    <cellStyle name="Normal 3 3 3 2 2 2" xfId="3448" xr:uid="{00000000-0005-0000-0000-000094060000}"/>
    <cellStyle name="Normal 3 3 3 2 3" xfId="2968" xr:uid="{00000000-0005-0000-0000-000095060000}"/>
    <cellStyle name="Normal 3 3 3 3" xfId="1214" xr:uid="{00000000-0005-0000-0000-000096060000}"/>
    <cellStyle name="Normal 3 3 3 3 2" xfId="2443" xr:uid="{00000000-0005-0000-0000-000097060000}"/>
    <cellStyle name="Normal 3 3 3 3 2 2" xfId="3449" xr:uid="{00000000-0005-0000-0000-000098060000}"/>
    <cellStyle name="Normal 3 3 3 3 3" xfId="2969" xr:uid="{00000000-0005-0000-0000-000099060000}"/>
    <cellStyle name="Normal 3 3 3 4" xfId="1215" xr:uid="{00000000-0005-0000-0000-00009A060000}"/>
    <cellStyle name="Normal 3 3 3 4 2" xfId="2444" xr:uid="{00000000-0005-0000-0000-00009B060000}"/>
    <cellStyle name="Normal 3 3 3 4 2 2" xfId="3450" xr:uid="{00000000-0005-0000-0000-00009C060000}"/>
    <cellStyle name="Normal 3 3 3 4 3" xfId="2970" xr:uid="{00000000-0005-0000-0000-00009D060000}"/>
    <cellStyle name="Normal 3 3 3 5" xfId="2255" xr:uid="{00000000-0005-0000-0000-00009E060000}"/>
    <cellStyle name="Normal 3 3 3 5 2" xfId="3261" xr:uid="{00000000-0005-0000-0000-00009F060000}"/>
    <cellStyle name="Normal 3 3 3 6" xfId="2781" xr:uid="{00000000-0005-0000-0000-0000A0060000}"/>
    <cellStyle name="Normal 3 3 4" xfId="1216" xr:uid="{00000000-0005-0000-0000-0000A1060000}"/>
    <cellStyle name="Normal 3 3 4 2" xfId="2445" xr:uid="{00000000-0005-0000-0000-0000A2060000}"/>
    <cellStyle name="Normal 3 3 4 2 2" xfId="3451" xr:uid="{00000000-0005-0000-0000-0000A3060000}"/>
    <cellStyle name="Normal 3 3 4 3" xfId="2971" xr:uid="{00000000-0005-0000-0000-0000A4060000}"/>
    <cellStyle name="Normal 3 3 5" xfId="1217" xr:uid="{00000000-0005-0000-0000-0000A5060000}"/>
    <cellStyle name="Normal 3 3 5 2" xfId="2446" xr:uid="{00000000-0005-0000-0000-0000A6060000}"/>
    <cellStyle name="Normal 3 3 5 2 2" xfId="3452" xr:uid="{00000000-0005-0000-0000-0000A7060000}"/>
    <cellStyle name="Normal 3 3 5 3" xfId="2972" xr:uid="{00000000-0005-0000-0000-0000A8060000}"/>
    <cellStyle name="Normal 3 3 6" xfId="1218" xr:uid="{00000000-0005-0000-0000-0000A9060000}"/>
    <cellStyle name="Normal 3 3 6 2" xfId="2447" xr:uid="{00000000-0005-0000-0000-0000AA060000}"/>
    <cellStyle name="Normal 3 3 6 2 2" xfId="3453" xr:uid="{00000000-0005-0000-0000-0000AB060000}"/>
    <cellStyle name="Normal 3 3 6 3" xfId="2973" xr:uid="{00000000-0005-0000-0000-0000AC060000}"/>
    <cellStyle name="Normal 3 3 7" xfId="2195" xr:uid="{00000000-0005-0000-0000-0000AD060000}"/>
    <cellStyle name="Normal 3 3 7 2" xfId="3201" xr:uid="{00000000-0005-0000-0000-0000AE060000}"/>
    <cellStyle name="Normal 3 3 8" xfId="2721" xr:uid="{00000000-0005-0000-0000-0000AF060000}"/>
    <cellStyle name="Normal 3 4" xfId="100" xr:uid="{00000000-0005-0000-0000-0000B0060000}"/>
    <cellStyle name="Normal 3 5" xfId="3660" xr:uid="{00000000-0005-0000-0000-0000B1060000}"/>
    <cellStyle name="Normal 38 4" xfId="161" xr:uid="{00000000-0005-0000-0000-0000B2060000}"/>
    <cellStyle name="Normal 4" xfId="57" xr:uid="{00000000-0005-0000-0000-0000B3060000}"/>
    <cellStyle name="Normal 4 10" xfId="1219" xr:uid="{00000000-0005-0000-0000-0000B4060000}"/>
    <cellStyle name="Normal 4 10 2" xfId="2448" xr:uid="{00000000-0005-0000-0000-0000B5060000}"/>
    <cellStyle name="Normal 4 10 2 2" xfId="3454" xr:uid="{00000000-0005-0000-0000-0000B6060000}"/>
    <cellStyle name="Normal 4 10 3" xfId="2974" xr:uid="{00000000-0005-0000-0000-0000B7060000}"/>
    <cellStyle name="Normal 4 11" xfId="2172" xr:uid="{00000000-0005-0000-0000-0000B8060000}"/>
    <cellStyle name="Normal 4 11 2" xfId="3178" xr:uid="{00000000-0005-0000-0000-0000B9060000}"/>
    <cellStyle name="Normal 4 12" xfId="2698" xr:uid="{00000000-0005-0000-0000-0000BA060000}"/>
    <cellStyle name="Normal 4 2" xfId="162" xr:uid="{00000000-0005-0000-0000-0000BB060000}"/>
    <cellStyle name="Normal 4 2 2" xfId="210" xr:uid="{00000000-0005-0000-0000-0000BC060000}"/>
    <cellStyle name="Normal 4 2 2 2" xfId="355" xr:uid="{00000000-0005-0000-0000-0000BD060000}"/>
    <cellStyle name="Normal 4 2 2 2 2" xfId="495" xr:uid="{00000000-0005-0000-0000-0000BE060000}"/>
    <cellStyle name="Normal 4 2 2 2 2 2" xfId="1220" xr:uid="{00000000-0005-0000-0000-0000BF060000}"/>
    <cellStyle name="Normal 4 2 2 2 2 2 2" xfId="2449" xr:uid="{00000000-0005-0000-0000-0000C0060000}"/>
    <cellStyle name="Normal 4 2 2 2 2 2 2 2" xfId="3455" xr:uid="{00000000-0005-0000-0000-0000C1060000}"/>
    <cellStyle name="Normal 4 2 2 2 2 2 3" xfId="2975" xr:uid="{00000000-0005-0000-0000-0000C2060000}"/>
    <cellStyle name="Normal 4 2 2 2 2 3" xfId="1221" xr:uid="{00000000-0005-0000-0000-0000C3060000}"/>
    <cellStyle name="Normal 4 2 2 2 2 3 2" xfId="2450" xr:uid="{00000000-0005-0000-0000-0000C4060000}"/>
    <cellStyle name="Normal 4 2 2 2 2 3 2 2" xfId="3456" xr:uid="{00000000-0005-0000-0000-0000C5060000}"/>
    <cellStyle name="Normal 4 2 2 2 2 3 3" xfId="2976" xr:uid="{00000000-0005-0000-0000-0000C6060000}"/>
    <cellStyle name="Normal 4 2 2 2 2 4" xfId="1222" xr:uid="{00000000-0005-0000-0000-0000C7060000}"/>
    <cellStyle name="Normal 4 2 2 2 2 4 2" xfId="2451" xr:uid="{00000000-0005-0000-0000-0000C8060000}"/>
    <cellStyle name="Normal 4 2 2 2 2 4 2 2" xfId="3457" xr:uid="{00000000-0005-0000-0000-0000C9060000}"/>
    <cellStyle name="Normal 4 2 2 2 2 4 3" xfId="2977" xr:uid="{00000000-0005-0000-0000-0000CA060000}"/>
    <cellStyle name="Normal 4 2 2 2 2 5" xfId="2287" xr:uid="{00000000-0005-0000-0000-0000CB060000}"/>
    <cellStyle name="Normal 4 2 2 2 2 5 2" xfId="3293" xr:uid="{00000000-0005-0000-0000-0000CC060000}"/>
    <cellStyle name="Normal 4 2 2 2 2 6" xfId="2813" xr:uid="{00000000-0005-0000-0000-0000CD060000}"/>
    <cellStyle name="Normal 4 2 2 2 3" xfId="1223" xr:uid="{00000000-0005-0000-0000-0000CE060000}"/>
    <cellStyle name="Normal 4 2 2 2 3 2" xfId="2452" xr:uid="{00000000-0005-0000-0000-0000CF060000}"/>
    <cellStyle name="Normal 4 2 2 2 3 2 2" xfId="3458" xr:uid="{00000000-0005-0000-0000-0000D0060000}"/>
    <cellStyle name="Normal 4 2 2 2 3 3" xfId="2978" xr:uid="{00000000-0005-0000-0000-0000D1060000}"/>
    <cellStyle name="Normal 4 2 2 2 4" xfId="1224" xr:uid="{00000000-0005-0000-0000-0000D2060000}"/>
    <cellStyle name="Normal 4 2 2 2 4 2" xfId="2453" xr:uid="{00000000-0005-0000-0000-0000D3060000}"/>
    <cellStyle name="Normal 4 2 2 2 4 2 2" xfId="3459" xr:uid="{00000000-0005-0000-0000-0000D4060000}"/>
    <cellStyle name="Normal 4 2 2 2 4 3" xfId="2979" xr:uid="{00000000-0005-0000-0000-0000D5060000}"/>
    <cellStyle name="Normal 4 2 2 2 5" xfId="1225" xr:uid="{00000000-0005-0000-0000-0000D6060000}"/>
    <cellStyle name="Normal 4 2 2 2 5 2" xfId="2454" xr:uid="{00000000-0005-0000-0000-0000D7060000}"/>
    <cellStyle name="Normal 4 2 2 2 5 2 2" xfId="3460" xr:uid="{00000000-0005-0000-0000-0000D8060000}"/>
    <cellStyle name="Normal 4 2 2 2 5 3" xfId="2980" xr:uid="{00000000-0005-0000-0000-0000D9060000}"/>
    <cellStyle name="Normal 4 2 2 2 6" xfId="2227" xr:uid="{00000000-0005-0000-0000-0000DA060000}"/>
    <cellStyle name="Normal 4 2 2 2 6 2" xfId="3233" xr:uid="{00000000-0005-0000-0000-0000DB060000}"/>
    <cellStyle name="Normal 4 2 2 2 7" xfId="2753" xr:uid="{00000000-0005-0000-0000-0000DC060000}"/>
    <cellStyle name="Normal 4 2 2 3" xfId="464" xr:uid="{00000000-0005-0000-0000-0000DD060000}"/>
    <cellStyle name="Normal 4 2 2 3 2" xfId="1226" xr:uid="{00000000-0005-0000-0000-0000DE060000}"/>
    <cellStyle name="Normal 4 2 2 3 2 2" xfId="2455" xr:uid="{00000000-0005-0000-0000-0000DF060000}"/>
    <cellStyle name="Normal 4 2 2 3 2 2 2" xfId="3461" xr:uid="{00000000-0005-0000-0000-0000E0060000}"/>
    <cellStyle name="Normal 4 2 2 3 2 3" xfId="2981" xr:uid="{00000000-0005-0000-0000-0000E1060000}"/>
    <cellStyle name="Normal 4 2 2 3 3" xfId="1227" xr:uid="{00000000-0005-0000-0000-0000E2060000}"/>
    <cellStyle name="Normal 4 2 2 3 3 2" xfId="2456" xr:uid="{00000000-0005-0000-0000-0000E3060000}"/>
    <cellStyle name="Normal 4 2 2 3 3 2 2" xfId="3462" xr:uid="{00000000-0005-0000-0000-0000E4060000}"/>
    <cellStyle name="Normal 4 2 2 3 3 3" xfId="2982" xr:uid="{00000000-0005-0000-0000-0000E5060000}"/>
    <cellStyle name="Normal 4 2 2 3 4" xfId="1228" xr:uid="{00000000-0005-0000-0000-0000E6060000}"/>
    <cellStyle name="Normal 4 2 2 3 4 2" xfId="2457" xr:uid="{00000000-0005-0000-0000-0000E7060000}"/>
    <cellStyle name="Normal 4 2 2 3 4 2 2" xfId="3463" xr:uid="{00000000-0005-0000-0000-0000E8060000}"/>
    <cellStyle name="Normal 4 2 2 3 4 3" xfId="2983" xr:uid="{00000000-0005-0000-0000-0000E9060000}"/>
    <cellStyle name="Normal 4 2 2 3 5" xfId="2257" xr:uid="{00000000-0005-0000-0000-0000EA060000}"/>
    <cellStyle name="Normal 4 2 2 3 5 2" xfId="3263" xr:uid="{00000000-0005-0000-0000-0000EB060000}"/>
    <cellStyle name="Normal 4 2 2 3 6" xfId="2783" xr:uid="{00000000-0005-0000-0000-0000EC060000}"/>
    <cellStyle name="Normal 4 2 2 4" xfId="1229" xr:uid="{00000000-0005-0000-0000-0000ED060000}"/>
    <cellStyle name="Normal 4 2 2 4 2" xfId="2458" xr:uid="{00000000-0005-0000-0000-0000EE060000}"/>
    <cellStyle name="Normal 4 2 2 4 2 2" xfId="3464" xr:uid="{00000000-0005-0000-0000-0000EF060000}"/>
    <cellStyle name="Normal 4 2 2 4 3" xfId="2984" xr:uid="{00000000-0005-0000-0000-0000F0060000}"/>
    <cellStyle name="Normal 4 2 2 5" xfId="1230" xr:uid="{00000000-0005-0000-0000-0000F1060000}"/>
    <cellStyle name="Normal 4 2 2 5 2" xfId="2459" xr:uid="{00000000-0005-0000-0000-0000F2060000}"/>
    <cellStyle name="Normal 4 2 2 5 2 2" xfId="3465" xr:uid="{00000000-0005-0000-0000-0000F3060000}"/>
    <cellStyle name="Normal 4 2 2 5 3" xfId="2985" xr:uid="{00000000-0005-0000-0000-0000F4060000}"/>
    <cellStyle name="Normal 4 2 2 6" xfId="1231" xr:uid="{00000000-0005-0000-0000-0000F5060000}"/>
    <cellStyle name="Normal 4 2 2 6 2" xfId="2460" xr:uid="{00000000-0005-0000-0000-0000F6060000}"/>
    <cellStyle name="Normal 4 2 2 6 2 2" xfId="3466" xr:uid="{00000000-0005-0000-0000-0000F7060000}"/>
    <cellStyle name="Normal 4 2 2 6 3" xfId="2986" xr:uid="{00000000-0005-0000-0000-0000F8060000}"/>
    <cellStyle name="Normal 4 2 2 7" xfId="2197" xr:uid="{00000000-0005-0000-0000-0000F9060000}"/>
    <cellStyle name="Normal 4 2 2 7 2" xfId="3203" xr:uid="{00000000-0005-0000-0000-0000FA060000}"/>
    <cellStyle name="Normal 4 2 2 8" xfId="2723" xr:uid="{00000000-0005-0000-0000-0000FB060000}"/>
    <cellStyle name="Normal 4 2 3" xfId="342" xr:uid="{00000000-0005-0000-0000-0000FC060000}"/>
    <cellStyle name="Normal 4 2 3 2" xfId="485" xr:uid="{00000000-0005-0000-0000-0000FD060000}"/>
    <cellStyle name="Normal 4 2 3 2 2" xfId="1232" xr:uid="{00000000-0005-0000-0000-0000FE060000}"/>
    <cellStyle name="Normal 4 2 3 2 2 2" xfId="2461" xr:uid="{00000000-0005-0000-0000-0000FF060000}"/>
    <cellStyle name="Normal 4 2 3 2 2 2 2" xfId="3467" xr:uid="{00000000-0005-0000-0000-000000070000}"/>
    <cellStyle name="Normal 4 2 3 2 2 3" xfId="2987" xr:uid="{00000000-0005-0000-0000-000001070000}"/>
    <cellStyle name="Normal 4 2 3 2 3" xfId="1233" xr:uid="{00000000-0005-0000-0000-000002070000}"/>
    <cellStyle name="Normal 4 2 3 2 3 2" xfId="2462" xr:uid="{00000000-0005-0000-0000-000003070000}"/>
    <cellStyle name="Normal 4 2 3 2 3 2 2" xfId="3468" xr:uid="{00000000-0005-0000-0000-000004070000}"/>
    <cellStyle name="Normal 4 2 3 2 3 3" xfId="2988" xr:uid="{00000000-0005-0000-0000-000005070000}"/>
    <cellStyle name="Normal 4 2 3 2 4" xfId="1234" xr:uid="{00000000-0005-0000-0000-000006070000}"/>
    <cellStyle name="Normal 4 2 3 2 4 2" xfId="2463" xr:uid="{00000000-0005-0000-0000-000007070000}"/>
    <cellStyle name="Normal 4 2 3 2 4 2 2" xfId="3469" xr:uid="{00000000-0005-0000-0000-000008070000}"/>
    <cellStyle name="Normal 4 2 3 2 4 3" xfId="2989" xr:uid="{00000000-0005-0000-0000-000009070000}"/>
    <cellStyle name="Normal 4 2 3 2 5" xfId="2277" xr:uid="{00000000-0005-0000-0000-00000A070000}"/>
    <cellStyle name="Normal 4 2 3 2 5 2" xfId="3283" xr:uid="{00000000-0005-0000-0000-00000B070000}"/>
    <cellStyle name="Normal 4 2 3 2 6" xfId="2803" xr:uid="{00000000-0005-0000-0000-00000C070000}"/>
    <cellStyle name="Normal 4 2 3 3" xfId="1235" xr:uid="{00000000-0005-0000-0000-00000D070000}"/>
    <cellStyle name="Normal 4 2 3 3 2" xfId="2464" xr:uid="{00000000-0005-0000-0000-00000E070000}"/>
    <cellStyle name="Normal 4 2 3 3 2 2" xfId="3470" xr:uid="{00000000-0005-0000-0000-00000F070000}"/>
    <cellStyle name="Normal 4 2 3 3 3" xfId="2990" xr:uid="{00000000-0005-0000-0000-000010070000}"/>
    <cellStyle name="Normal 4 2 3 4" xfId="1236" xr:uid="{00000000-0005-0000-0000-000011070000}"/>
    <cellStyle name="Normal 4 2 3 4 2" xfId="2465" xr:uid="{00000000-0005-0000-0000-000012070000}"/>
    <cellStyle name="Normal 4 2 3 4 2 2" xfId="3471" xr:uid="{00000000-0005-0000-0000-000013070000}"/>
    <cellStyle name="Normal 4 2 3 4 3" xfId="2991" xr:uid="{00000000-0005-0000-0000-000014070000}"/>
    <cellStyle name="Normal 4 2 3 5" xfId="1237" xr:uid="{00000000-0005-0000-0000-000015070000}"/>
    <cellStyle name="Normal 4 2 3 5 2" xfId="2466" xr:uid="{00000000-0005-0000-0000-000016070000}"/>
    <cellStyle name="Normal 4 2 3 5 2 2" xfId="3472" xr:uid="{00000000-0005-0000-0000-000017070000}"/>
    <cellStyle name="Normal 4 2 3 5 3" xfId="2992" xr:uid="{00000000-0005-0000-0000-000018070000}"/>
    <cellStyle name="Normal 4 2 3 6" xfId="2217" xr:uid="{00000000-0005-0000-0000-000019070000}"/>
    <cellStyle name="Normal 4 2 3 6 2" xfId="3223" xr:uid="{00000000-0005-0000-0000-00001A070000}"/>
    <cellStyle name="Normal 4 2 3 7" xfId="2743" xr:uid="{00000000-0005-0000-0000-00001B070000}"/>
    <cellStyle name="Normal 4 2 4" xfId="453" xr:uid="{00000000-0005-0000-0000-00001C070000}"/>
    <cellStyle name="Normal 4 2 4 2" xfId="1238" xr:uid="{00000000-0005-0000-0000-00001D070000}"/>
    <cellStyle name="Normal 4 2 4 2 2" xfId="2467" xr:uid="{00000000-0005-0000-0000-00001E070000}"/>
    <cellStyle name="Normal 4 2 4 2 2 2" xfId="3473" xr:uid="{00000000-0005-0000-0000-00001F070000}"/>
    <cellStyle name="Normal 4 2 4 2 3" xfId="2993" xr:uid="{00000000-0005-0000-0000-000020070000}"/>
    <cellStyle name="Normal 4 2 4 3" xfId="1239" xr:uid="{00000000-0005-0000-0000-000021070000}"/>
    <cellStyle name="Normal 4 2 4 3 2" xfId="2468" xr:uid="{00000000-0005-0000-0000-000022070000}"/>
    <cellStyle name="Normal 4 2 4 3 2 2" xfId="3474" xr:uid="{00000000-0005-0000-0000-000023070000}"/>
    <cellStyle name="Normal 4 2 4 3 3" xfId="2994" xr:uid="{00000000-0005-0000-0000-000024070000}"/>
    <cellStyle name="Normal 4 2 4 4" xfId="1240" xr:uid="{00000000-0005-0000-0000-000025070000}"/>
    <cellStyle name="Normal 4 2 4 4 2" xfId="2469" xr:uid="{00000000-0005-0000-0000-000026070000}"/>
    <cellStyle name="Normal 4 2 4 4 2 2" xfId="3475" xr:uid="{00000000-0005-0000-0000-000027070000}"/>
    <cellStyle name="Normal 4 2 4 4 3" xfId="2995" xr:uid="{00000000-0005-0000-0000-000028070000}"/>
    <cellStyle name="Normal 4 2 4 5" xfId="2247" xr:uid="{00000000-0005-0000-0000-000029070000}"/>
    <cellStyle name="Normal 4 2 4 5 2" xfId="3253" xr:uid="{00000000-0005-0000-0000-00002A070000}"/>
    <cellStyle name="Normal 4 2 4 6" xfId="2773" xr:uid="{00000000-0005-0000-0000-00002B070000}"/>
    <cellStyle name="Normal 4 2 5" xfId="1241" xr:uid="{00000000-0005-0000-0000-00002C070000}"/>
    <cellStyle name="Normal 4 2 5 2" xfId="2470" xr:uid="{00000000-0005-0000-0000-00002D070000}"/>
    <cellStyle name="Normal 4 2 5 2 2" xfId="3476" xr:uid="{00000000-0005-0000-0000-00002E070000}"/>
    <cellStyle name="Normal 4 2 5 3" xfId="2996" xr:uid="{00000000-0005-0000-0000-00002F070000}"/>
    <cellStyle name="Normal 4 2 6" xfId="1242" xr:uid="{00000000-0005-0000-0000-000030070000}"/>
    <cellStyle name="Normal 4 2 6 2" xfId="2471" xr:uid="{00000000-0005-0000-0000-000031070000}"/>
    <cellStyle name="Normal 4 2 6 2 2" xfId="3477" xr:uid="{00000000-0005-0000-0000-000032070000}"/>
    <cellStyle name="Normal 4 2 6 3" xfId="2997" xr:uid="{00000000-0005-0000-0000-000033070000}"/>
    <cellStyle name="Normal 4 2 7" xfId="1243" xr:uid="{00000000-0005-0000-0000-000034070000}"/>
    <cellStyle name="Normal 4 2 7 2" xfId="2472" xr:uid="{00000000-0005-0000-0000-000035070000}"/>
    <cellStyle name="Normal 4 2 7 2 2" xfId="3478" xr:uid="{00000000-0005-0000-0000-000036070000}"/>
    <cellStyle name="Normal 4 2 7 3" xfId="2998" xr:uid="{00000000-0005-0000-0000-000037070000}"/>
    <cellStyle name="Normal 4 2 8" xfId="2187" xr:uid="{00000000-0005-0000-0000-000038070000}"/>
    <cellStyle name="Normal 4 2 8 2" xfId="3193" xr:uid="{00000000-0005-0000-0000-000039070000}"/>
    <cellStyle name="Normal 4 2 9" xfId="2713" xr:uid="{00000000-0005-0000-0000-00003A070000}"/>
    <cellStyle name="Normal 4 3" xfId="180" xr:uid="{00000000-0005-0000-0000-00003B070000}"/>
    <cellStyle name="Normal 4 3 2" xfId="212" xr:uid="{00000000-0005-0000-0000-00003C070000}"/>
    <cellStyle name="Normal 4 3 2 2" xfId="357" xr:uid="{00000000-0005-0000-0000-00003D070000}"/>
    <cellStyle name="Normal 4 3 2 2 2" xfId="497" xr:uid="{00000000-0005-0000-0000-00003E070000}"/>
    <cellStyle name="Normal 4 3 2 2 2 2" xfId="1244" xr:uid="{00000000-0005-0000-0000-00003F070000}"/>
    <cellStyle name="Normal 4 3 2 2 2 2 2" xfId="2473" xr:uid="{00000000-0005-0000-0000-000040070000}"/>
    <cellStyle name="Normal 4 3 2 2 2 2 2 2" xfId="3479" xr:uid="{00000000-0005-0000-0000-000041070000}"/>
    <cellStyle name="Normal 4 3 2 2 2 2 3" xfId="2999" xr:uid="{00000000-0005-0000-0000-000042070000}"/>
    <cellStyle name="Normal 4 3 2 2 2 3" xfId="1245" xr:uid="{00000000-0005-0000-0000-000043070000}"/>
    <cellStyle name="Normal 4 3 2 2 2 3 2" xfId="2474" xr:uid="{00000000-0005-0000-0000-000044070000}"/>
    <cellStyle name="Normal 4 3 2 2 2 3 2 2" xfId="3480" xr:uid="{00000000-0005-0000-0000-000045070000}"/>
    <cellStyle name="Normal 4 3 2 2 2 3 3" xfId="3000" xr:uid="{00000000-0005-0000-0000-000046070000}"/>
    <cellStyle name="Normal 4 3 2 2 2 4" xfId="1246" xr:uid="{00000000-0005-0000-0000-000047070000}"/>
    <cellStyle name="Normal 4 3 2 2 2 4 2" xfId="2475" xr:uid="{00000000-0005-0000-0000-000048070000}"/>
    <cellStyle name="Normal 4 3 2 2 2 4 2 2" xfId="3481" xr:uid="{00000000-0005-0000-0000-000049070000}"/>
    <cellStyle name="Normal 4 3 2 2 2 4 3" xfId="3001" xr:uid="{00000000-0005-0000-0000-00004A070000}"/>
    <cellStyle name="Normal 4 3 2 2 2 5" xfId="2289" xr:uid="{00000000-0005-0000-0000-00004B070000}"/>
    <cellStyle name="Normal 4 3 2 2 2 5 2" xfId="3295" xr:uid="{00000000-0005-0000-0000-00004C070000}"/>
    <cellStyle name="Normal 4 3 2 2 2 6" xfId="2815" xr:uid="{00000000-0005-0000-0000-00004D070000}"/>
    <cellStyle name="Normal 4 3 2 2 3" xfId="1247" xr:uid="{00000000-0005-0000-0000-00004E070000}"/>
    <cellStyle name="Normal 4 3 2 2 3 2" xfId="2476" xr:uid="{00000000-0005-0000-0000-00004F070000}"/>
    <cellStyle name="Normal 4 3 2 2 3 2 2" xfId="3482" xr:uid="{00000000-0005-0000-0000-000050070000}"/>
    <cellStyle name="Normal 4 3 2 2 3 3" xfId="3002" xr:uid="{00000000-0005-0000-0000-000051070000}"/>
    <cellStyle name="Normal 4 3 2 2 4" xfId="1248" xr:uid="{00000000-0005-0000-0000-000052070000}"/>
    <cellStyle name="Normal 4 3 2 2 4 2" xfId="2477" xr:uid="{00000000-0005-0000-0000-000053070000}"/>
    <cellStyle name="Normal 4 3 2 2 4 2 2" xfId="3483" xr:uid="{00000000-0005-0000-0000-000054070000}"/>
    <cellStyle name="Normal 4 3 2 2 4 3" xfId="3003" xr:uid="{00000000-0005-0000-0000-000055070000}"/>
    <cellStyle name="Normal 4 3 2 2 5" xfId="1249" xr:uid="{00000000-0005-0000-0000-000056070000}"/>
    <cellStyle name="Normal 4 3 2 2 5 2" xfId="2478" xr:uid="{00000000-0005-0000-0000-000057070000}"/>
    <cellStyle name="Normal 4 3 2 2 5 2 2" xfId="3484" xr:uid="{00000000-0005-0000-0000-000058070000}"/>
    <cellStyle name="Normal 4 3 2 2 5 3" xfId="3004" xr:uid="{00000000-0005-0000-0000-000059070000}"/>
    <cellStyle name="Normal 4 3 2 2 6" xfId="2229" xr:uid="{00000000-0005-0000-0000-00005A070000}"/>
    <cellStyle name="Normal 4 3 2 2 6 2" xfId="3235" xr:uid="{00000000-0005-0000-0000-00005B070000}"/>
    <cellStyle name="Normal 4 3 2 2 7" xfId="2755" xr:uid="{00000000-0005-0000-0000-00005C070000}"/>
    <cellStyle name="Normal 4 3 2 3" xfId="466" xr:uid="{00000000-0005-0000-0000-00005D070000}"/>
    <cellStyle name="Normal 4 3 2 3 2" xfId="1250" xr:uid="{00000000-0005-0000-0000-00005E070000}"/>
    <cellStyle name="Normal 4 3 2 3 2 2" xfId="2479" xr:uid="{00000000-0005-0000-0000-00005F070000}"/>
    <cellStyle name="Normal 4 3 2 3 2 2 2" xfId="3485" xr:uid="{00000000-0005-0000-0000-000060070000}"/>
    <cellStyle name="Normal 4 3 2 3 2 3" xfId="3005" xr:uid="{00000000-0005-0000-0000-000061070000}"/>
    <cellStyle name="Normal 4 3 2 3 3" xfId="1251" xr:uid="{00000000-0005-0000-0000-000062070000}"/>
    <cellStyle name="Normal 4 3 2 3 3 2" xfId="2480" xr:uid="{00000000-0005-0000-0000-000063070000}"/>
    <cellStyle name="Normal 4 3 2 3 3 2 2" xfId="3486" xr:uid="{00000000-0005-0000-0000-000064070000}"/>
    <cellStyle name="Normal 4 3 2 3 3 3" xfId="3006" xr:uid="{00000000-0005-0000-0000-000065070000}"/>
    <cellStyle name="Normal 4 3 2 3 4" xfId="1252" xr:uid="{00000000-0005-0000-0000-000066070000}"/>
    <cellStyle name="Normal 4 3 2 3 4 2" xfId="2481" xr:uid="{00000000-0005-0000-0000-000067070000}"/>
    <cellStyle name="Normal 4 3 2 3 4 2 2" xfId="3487" xr:uid="{00000000-0005-0000-0000-000068070000}"/>
    <cellStyle name="Normal 4 3 2 3 4 3" xfId="3007" xr:uid="{00000000-0005-0000-0000-000069070000}"/>
    <cellStyle name="Normal 4 3 2 3 5" xfId="2259" xr:uid="{00000000-0005-0000-0000-00006A070000}"/>
    <cellStyle name="Normal 4 3 2 3 5 2" xfId="3265" xr:uid="{00000000-0005-0000-0000-00006B070000}"/>
    <cellStyle name="Normal 4 3 2 3 6" xfId="2785" xr:uid="{00000000-0005-0000-0000-00006C070000}"/>
    <cellStyle name="Normal 4 3 2 4" xfId="1253" xr:uid="{00000000-0005-0000-0000-00006D070000}"/>
    <cellStyle name="Normal 4 3 2 4 2" xfId="2482" xr:uid="{00000000-0005-0000-0000-00006E070000}"/>
    <cellStyle name="Normal 4 3 2 4 2 2" xfId="3488" xr:uid="{00000000-0005-0000-0000-00006F070000}"/>
    <cellStyle name="Normal 4 3 2 4 3" xfId="3008" xr:uid="{00000000-0005-0000-0000-000070070000}"/>
    <cellStyle name="Normal 4 3 2 5" xfId="1254" xr:uid="{00000000-0005-0000-0000-000071070000}"/>
    <cellStyle name="Normal 4 3 2 5 2" xfId="2483" xr:uid="{00000000-0005-0000-0000-000072070000}"/>
    <cellStyle name="Normal 4 3 2 5 2 2" xfId="3489" xr:uid="{00000000-0005-0000-0000-000073070000}"/>
    <cellStyle name="Normal 4 3 2 5 3" xfId="3009" xr:uid="{00000000-0005-0000-0000-000074070000}"/>
    <cellStyle name="Normal 4 3 2 6" xfId="1255" xr:uid="{00000000-0005-0000-0000-000075070000}"/>
    <cellStyle name="Normal 4 3 2 6 2" xfId="2484" xr:uid="{00000000-0005-0000-0000-000076070000}"/>
    <cellStyle name="Normal 4 3 2 6 2 2" xfId="3490" xr:uid="{00000000-0005-0000-0000-000077070000}"/>
    <cellStyle name="Normal 4 3 2 6 3" xfId="3010" xr:uid="{00000000-0005-0000-0000-000078070000}"/>
    <cellStyle name="Normal 4 3 2 7" xfId="2199" xr:uid="{00000000-0005-0000-0000-000079070000}"/>
    <cellStyle name="Normal 4 3 2 7 2" xfId="3205" xr:uid="{00000000-0005-0000-0000-00007A070000}"/>
    <cellStyle name="Normal 4 3 2 8" xfId="2725" xr:uid="{00000000-0005-0000-0000-00007B070000}"/>
    <cellStyle name="Normal 4 3 3" xfId="348" xr:uid="{00000000-0005-0000-0000-00007C070000}"/>
    <cellStyle name="Normal 4 3 3 2" xfId="488" xr:uid="{00000000-0005-0000-0000-00007D070000}"/>
    <cellStyle name="Normal 4 3 3 2 2" xfId="1256" xr:uid="{00000000-0005-0000-0000-00007E070000}"/>
    <cellStyle name="Normal 4 3 3 2 2 2" xfId="2485" xr:uid="{00000000-0005-0000-0000-00007F070000}"/>
    <cellStyle name="Normal 4 3 3 2 2 2 2" xfId="3491" xr:uid="{00000000-0005-0000-0000-000080070000}"/>
    <cellStyle name="Normal 4 3 3 2 2 3" xfId="3011" xr:uid="{00000000-0005-0000-0000-000081070000}"/>
    <cellStyle name="Normal 4 3 3 2 3" xfId="1257" xr:uid="{00000000-0005-0000-0000-000082070000}"/>
    <cellStyle name="Normal 4 3 3 2 3 2" xfId="2486" xr:uid="{00000000-0005-0000-0000-000083070000}"/>
    <cellStyle name="Normal 4 3 3 2 3 2 2" xfId="3492" xr:uid="{00000000-0005-0000-0000-000084070000}"/>
    <cellStyle name="Normal 4 3 3 2 3 3" xfId="3012" xr:uid="{00000000-0005-0000-0000-000085070000}"/>
    <cellStyle name="Normal 4 3 3 2 4" xfId="1258" xr:uid="{00000000-0005-0000-0000-000086070000}"/>
    <cellStyle name="Normal 4 3 3 2 4 2" xfId="2487" xr:uid="{00000000-0005-0000-0000-000087070000}"/>
    <cellStyle name="Normal 4 3 3 2 4 2 2" xfId="3493" xr:uid="{00000000-0005-0000-0000-000088070000}"/>
    <cellStyle name="Normal 4 3 3 2 4 3" xfId="3013" xr:uid="{00000000-0005-0000-0000-000089070000}"/>
    <cellStyle name="Normal 4 3 3 2 5" xfId="2280" xr:uid="{00000000-0005-0000-0000-00008A070000}"/>
    <cellStyle name="Normal 4 3 3 2 5 2" xfId="3286" xr:uid="{00000000-0005-0000-0000-00008B070000}"/>
    <cellStyle name="Normal 4 3 3 2 6" xfId="2806" xr:uid="{00000000-0005-0000-0000-00008C070000}"/>
    <cellStyle name="Normal 4 3 3 3" xfId="1259" xr:uid="{00000000-0005-0000-0000-00008D070000}"/>
    <cellStyle name="Normal 4 3 3 3 2" xfId="2488" xr:uid="{00000000-0005-0000-0000-00008E070000}"/>
    <cellStyle name="Normal 4 3 3 3 2 2" xfId="3494" xr:uid="{00000000-0005-0000-0000-00008F070000}"/>
    <cellStyle name="Normal 4 3 3 3 3" xfId="3014" xr:uid="{00000000-0005-0000-0000-000090070000}"/>
    <cellStyle name="Normal 4 3 3 4" xfId="1260" xr:uid="{00000000-0005-0000-0000-000091070000}"/>
    <cellStyle name="Normal 4 3 3 4 2" xfId="2489" xr:uid="{00000000-0005-0000-0000-000092070000}"/>
    <cellStyle name="Normal 4 3 3 4 2 2" xfId="3495" xr:uid="{00000000-0005-0000-0000-000093070000}"/>
    <cellStyle name="Normal 4 3 3 4 3" xfId="3015" xr:uid="{00000000-0005-0000-0000-000094070000}"/>
    <cellStyle name="Normal 4 3 3 5" xfId="1261" xr:uid="{00000000-0005-0000-0000-000095070000}"/>
    <cellStyle name="Normal 4 3 3 5 2" xfId="2490" xr:uid="{00000000-0005-0000-0000-000096070000}"/>
    <cellStyle name="Normal 4 3 3 5 2 2" xfId="3496" xr:uid="{00000000-0005-0000-0000-000097070000}"/>
    <cellStyle name="Normal 4 3 3 5 3" xfId="3016" xr:uid="{00000000-0005-0000-0000-000098070000}"/>
    <cellStyle name="Normal 4 3 3 6" xfId="2220" xr:uid="{00000000-0005-0000-0000-000099070000}"/>
    <cellStyle name="Normal 4 3 3 6 2" xfId="3226" xr:uid="{00000000-0005-0000-0000-00009A070000}"/>
    <cellStyle name="Normal 4 3 3 7" xfId="2746" xr:uid="{00000000-0005-0000-0000-00009B070000}"/>
    <cellStyle name="Normal 4 3 4" xfId="456" xr:uid="{00000000-0005-0000-0000-00009C070000}"/>
    <cellStyle name="Normal 4 3 4 2" xfId="1262" xr:uid="{00000000-0005-0000-0000-00009D070000}"/>
    <cellStyle name="Normal 4 3 4 2 2" xfId="2491" xr:uid="{00000000-0005-0000-0000-00009E070000}"/>
    <cellStyle name="Normal 4 3 4 2 2 2" xfId="3497" xr:uid="{00000000-0005-0000-0000-00009F070000}"/>
    <cellStyle name="Normal 4 3 4 2 3" xfId="3017" xr:uid="{00000000-0005-0000-0000-0000A0070000}"/>
    <cellStyle name="Normal 4 3 4 3" xfId="1263" xr:uid="{00000000-0005-0000-0000-0000A1070000}"/>
    <cellStyle name="Normal 4 3 4 3 2" xfId="2492" xr:uid="{00000000-0005-0000-0000-0000A2070000}"/>
    <cellStyle name="Normal 4 3 4 3 2 2" xfId="3498" xr:uid="{00000000-0005-0000-0000-0000A3070000}"/>
    <cellStyle name="Normal 4 3 4 3 3" xfId="3018" xr:uid="{00000000-0005-0000-0000-0000A4070000}"/>
    <cellStyle name="Normal 4 3 4 4" xfId="1264" xr:uid="{00000000-0005-0000-0000-0000A5070000}"/>
    <cellStyle name="Normal 4 3 4 4 2" xfId="2493" xr:uid="{00000000-0005-0000-0000-0000A6070000}"/>
    <cellStyle name="Normal 4 3 4 4 2 2" xfId="3499" xr:uid="{00000000-0005-0000-0000-0000A7070000}"/>
    <cellStyle name="Normal 4 3 4 4 3" xfId="3019" xr:uid="{00000000-0005-0000-0000-0000A8070000}"/>
    <cellStyle name="Normal 4 3 4 5" xfId="2250" xr:uid="{00000000-0005-0000-0000-0000A9070000}"/>
    <cellStyle name="Normal 4 3 4 5 2" xfId="3256" xr:uid="{00000000-0005-0000-0000-0000AA070000}"/>
    <cellStyle name="Normal 4 3 4 6" xfId="2776" xr:uid="{00000000-0005-0000-0000-0000AB070000}"/>
    <cellStyle name="Normal 4 3 5" xfId="1265" xr:uid="{00000000-0005-0000-0000-0000AC070000}"/>
    <cellStyle name="Normal 4 3 5 2" xfId="2494" xr:uid="{00000000-0005-0000-0000-0000AD070000}"/>
    <cellStyle name="Normal 4 3 5 2 2" xfId="3500" xr:uid="{00000000-0005-0000-0000-0000AE070000}"/>
    <cellStyle name="Normal 4 3 5 3" xfId="3020" xr:uid="{00000000-0005-0000-0000-0000AF070000}"/>
    <cellStyle name="Normal 4 3 6" xfId="1266" xr:uid="{00000000-0005-0000-0000-0000B0070000}"/>
    <cellStyle name="Normal 4 3 6 2" xfId="2495" xr:uid="{00000000-0005-0000-0000-0000B1070000}"/>
    <cellStyle name="Normal 4 3 6 2 2" xfId="3501" xr:uid="{00000000-0005-0000-0000-0000B2070000}"/>
    <cellStyle name="Normal 4 3 6 3" xfId="3021" xr:uid="{00000000-0005-0000-0000-0000B3070000}"/>
    <cellStyle name="Normal 4 3 7" xfId="1267" xr:uid="{00000000-0005-0000-0000-0000B4070000}"/>
    <cellStyle name="Normal 4 3 7 2" xfId="2496" xr:uid="{00000000-0005-0000-0000-0000B5070000}"/>
    <cellStyle name="Normal 4 3 7 2 2" xfId="3502" xr:uid="{00000000-0005-0000-0000-0000B6070000}"/>
    <cellStyle name="Normal 4 3 7 3" xfId="3022" xr:uid="{00000000-0005-0000-0000-0000B7070000}"/>
    <cellStyle name="Normal 4 3 8" xfId="2190" xr:uid="{00000000-0005-0000-0000-0000B8070000}"/>
    <cellStyle name="Normal 4 3 8 2" xfId="3196" xr:uid="{00000000-0005-0000-0000-0000B9070000}"/>
    <cellStyle name="Normal 4 3 9" xfId="2716" xr:uid="{00000000-0005-0000-0000-0000BA070000}"/>
    <cellStyle name="Normal 4 4" xfId="194" xr:uid="{00000000-0005-0000-0000-0000BB070000}"/>
    <cellStyle name="Normal 4 4 2" xfId="351" xr:uid="{00000000-0005-0000-0000-0000BC070000}"/>
    <cellStyle name="Normal 4 4 2 2" xfId="491" xr:uid="{00000000-0005-0000-0000-0000BD070000}"/>
    <cellStyle name="Normal 4 4 2 2 2" xfId="1268" xr:uid="{00000000-0005-0000-0000-0000BE070000}"/>
    <cellStyle name="Normal 4 4 2 2 2 2" xfId="2497" xr:uid="{00000000-0005-0000-0000-0000BF070000}"/>
    <cellStyle name="Normal 4 4 2 2 2 2 2" xfId="3503" xr:uid="{00000000-0005-0000-0000-0000C0070000}"/>
    <cellStyle name="Normal 4 4 2 2 2 3" xfId="3023" xr:uid="{00000000-0005-0000-0000-0000C1070000}"/>
    <cellStyle name="Normal 4 4 2 2 3" xfId="1269" xr:uid="{00000000-0005-0000-0000-0000C2070000}"/>
    <cellStyle name="Normal 4 4 2 2 3 2" xfId="2498" xr:uid="{00000000-0005-0000-0000-0000C3070000}"/>
    <cellStyle name="Normal 4 4 2 2 3 2 2" xfId="3504" xr:uid="{00000000-0005-0000-0000-0000C4070000}"/>
    <cellStyle name="Normal 4 4 2 2 3 3" xfId="3024" xr:uid="{00000000-0005-0000-0000-0000C5070000}"/>
    <cellStyle name="Normal 4 4 2 2 4" xfId="1270" xr:uid="{00000000-0005-0000-0000-0000C6070000}"/>
    <cellStyle name="Normal 4 4 2 2 4 2" xfId="2499" xr:uid="{00000000-0005-0000-0000-0000C7070000}"/>
    <cellStyle name="Normal 4 4 2 2 4 2 2" xfId="3505" xr:uid="{00000000-0005-0000-0000-0000C8070000}"/>
    <cellStyle name="Normal 4 4 2 2 4 3" xfId="3025" xr:uid="{00000000-0005-0000-0000-0000C9070000}"/>
    <cellStyle name="Normal 4 4 2 2 5" xfId="2283" xr:uid="{00000000-0005-0000-0000-0000CA070000}"/>
    <cellStyle name="Normal 4 4 2 2 5 2" xfId="3289" xr:uid="{00000000-0005-0000-0000-0000CB070000}"/>
    <cellStyle name="Normal 4 4 2 2 6" xfId="2809" xr:uid="{00000000-0005-0000-0000-0000CC070000}"/>
    <cellStyle name="Normal 4 4 2 3" xfId="1271" xr:uid="{00000000-0005-0000-0000-0000CD070000}"/>
    <cellStyle name="Normal 4 4 2 3 2" xfId="2500" xr:uid="{00000000-0005-0000-0000-0000CE070000}"/>
    <cellStyle name="Normal 4 4 2 3 2 2" xfId="3506" xr:uid="{00000000-0005-0000-0000-0000CF070000}"/>
    <cellStyle name="Normal 4 4 2 3 3" xfId="3026" xr:uid="{00000000-0005-0000-0000-0000D0070000}"/>
    <cellStyle name="Normal 4 4 2 4" xfId="1272" xr:uid="{00000000-0005-0000-0000-0000D1070000}"/>
    <cellStyle name="Normal 4 4 2 4 2" xfId="2501" xr:uid="{00000000-0005-0000-0000-0000D2070000}"/>
    <cellStyle name="Normal 4 4 2 4 2 2" xfId="3507" xr:uid="{00000000-0005-0000-0000-0000D3070000}"/>
    <cellStyle name="Normal 4 4 2 4 3" xfId="3027" xr:uid="{00000000-0005-0000-0000-0000D4070000}"/>
    <cellStyle name="Normal 4 4 2 5" xfId="1273" xr:uid="{00000000-0005-0000-0000-0000D5070000}"/>
    <cellStyle name="Normal 4 4 2 5 2" xfId="2502" xr:uid="{00000000-0005-0000-0000-0000D6070000}"/>
    <cellStyle name="Normal 4 4 2 5 2 2" xfId="3508" xr:uid="{00000000-0005-0000-0000-0000D7070000}"/>
    <cellStyle name="Normal 4 4 2 5 3" xfId="3028" xr:uid="{00000000-0005-0000-0000-0000D8070000}"/>
    <cellStyle name="Normal 4 4 2 6" xfId="2223" xr:uid="{00000000-0005-0000-0000-0000D9070000}"/>
    <cellStyle name="Normal 4 4 2 6 2" xfId="3229" xr:uid="{00000000-0005-0000-0000-0000DA070000}"/>
    <cellStyle name="Normal 4 4 2 7" xfId="2749" xr:uid="{00000000-0005-0000-0000-0000DB070000}"/>
    <cellStyle name="Normal 4 4 3" xfId="459" xr:uid="{00000000-0005-0000-0000-0000DC070000}"/>
    <cellStyle name="Normal 4 4 3 2" xfId="1274" xr:uid="{00000000-0005-0000-0000-0000DD070000}"/>
    <cellStyle name="Normal 4 4 3 2 2" xfId="2503" xr:uid="{00000000-0005-0000-0000-0000DE070000}"/>
    <cellStyle name="Normal 4 4 3 2 2 2" xfId="3509" xr:uid="{00000000-0005-0000-0000-0000DF070000}"/>
    <cellStyle name="Normal 4 4 3 2 3" xfId="3029" xr:uid="{00000000-0005-0000-0000-0000E0070000}"/>
    <cellStyle name="Normal 4 4 3 3" xfId="1275" xr:uid="{00000000-0005-0000-0000-0000E1070000}"/>
    <cellStyle name="Normal 4 4 3 3 2" xfId="2504" xr:uid="{00000000-0005-0000-0000-0000E2070000}"/>
    <cellStyle name="Normal 4 4 3 3 2 2" xfId="3510" xr:uid="{00000000-0005-0000-0000-0000E3070000}"/>
    <cellStyle name="Normal 4 4 3 3 3" xfId="3030" xr:uid="{00000000-0005-0000-0000-0000E4070000}"/>
    <cellStyle name="Normal 4 4 3 4" xfId="1276" xr:uid="{00000000-0005-0000-0000-0000E5070000}"/>
    <cellStyle name="Normal 4 4 3 4 2" xfId="2505" xr:uid="{00000000-0005-0000-0000-0000E6070000}"/>
    <cellStyle name="Normal 4 4 3 4 2 2" xfId="3511" xr:uid="{00000000-0005-0000-0000-0000E7070000}"/>
    <cellStyle name="Normal 4 4 3 4 3" xfId="3031" xr:uid="{00000000-0005-0000-0000-0000E8070000}"/>
    <cellStyle name="Normal 4 4 3 5" xfId="2253" xr:uid="{00000000-0005-0000-0000-0000E9070000}"/>
    <cellStyle name="Normal 4 4 3 5 2" xfId="3259" xr:uid="{00000000-0005-0000-0000-0000EA070000}"/>
    <cellStyle name="Normal 4 4 3 6" xfId="2779" xr:uid="{00000000-0005-0000-0000-0000EB070000}"/>
    <cellStyle name="Normal 4 4 4" xfId="1277" xr:uid="{00000000-0005-0000-0000-0000EC070000}"/>
    <cellStyle name="Normal 4 4 4 2" xfId="2506" xr:uid="{00000000-0005-0000-0000-0000ED070000}"/>
    <cellStyle name="Normal 4 4 4 2 2" xfId="3512" xr:uid="{00000000-0005-0000-0000-0000EE070000}"/>
    <cellStyle name="Normal 4 4 4 3" xfId="3032" xr:uid="{00000000-0005-0000-0000-0000EF070000}"/>
    <cellStyle name="Normal 4 4 5" xfId="1278" xr:uid="{00000000-0005-0000-0000-0000F0070000}"/>
    <cellStyle name="Normal 4 4 5 2" xfId="2507" xr:uid="{00000000-0005-0000-0000-0000F1070000}"/>
    <cellStyle name="Normal 4 4 5 2 2" xfId="3513" xr:uid="{00000000-0005-0000-0000-0000F2070000}"/>
    <cellStyle name="Normal 4 4 5 3" xfId="3033" xr:uid="{00000000-0005-0000-0000-0000F3070000}"/>
    <cellStyle name="Normal 4 4 6" xfId="1279" xr:uid="{00000000-0005-0000-0000-0000F4070000}"/>
    <cellStyle name="Normal 4 4 6 2" xfId="2508" xr:uid="{00000000-0005-0000-0000-0000F5070000}"/>
    <cellStyle name="Normal 4 4 6 2 2" xfId="3514" xr:uid="{00000000-0005-0000-0000-0000F6070000}"/>
    <cellStyle name="Normal 4 4 6 3" xfId="3034" xr:uid="{00000000-0005-0000-0000-0000F7070000}"/>
    <cellStyle name="Normal 4 4 7" xfId="2193" xr:uid="{00000000-0005-0000-0000-0000F8070000}"/>
    <cellStyle name="Normal 4 4 7 2" xfId="3199" xr:uid="{00000000-0005-0000-0000-0000F9070000}"/>
    <cellStyle name="Normal 4 4 8" xfId="2719" xr:uid="{00000000-0005-0000-0000-0000FA070000}"/>
    <cellStyle name="Normal 4 5" xfId="99" xr:uid="{00000000-0005-0000-0000-0000FB070000}"/>
    <cellStyle name="Normal 4 5 2" xfId="339" xr:uid="{00000000-0005-0000-0000-0000FC070000}"/>
    <cellStyle name="Normal 4 5 2 2" xfId="484" xr:uid="{00000000-0005-0000-0000-0000FD070000}"/>
    <cellStyle name="Normal 4 5 2 2 2" xfId="1280" xr:uid="{00000000-0005-0000-0000-0000FE070000}"/>
    <cellStyle name="Normal 4 5 2 2 2 2" xfId="2509" xr:uid="{00000000-0005-0000-0000-0000FF070000}"/>
    <cellStyle name="Normal 4 5 2 2 2 2 2" xfId="3515" xr:uid="{00000000-0005-0000-0000-000000080000}"/>
    <cellStyle name="Normal 4 5 2 2 2 3" xfId="3035" xr:uid="{00000000-0005-0000-0000-000001080000}"/>
    <cellStyle name="Normal 4 5 2 2 3" xfId="1281" xr:uid="{00000000-0005-0000-0000-000002080000}"/>
    <cellStyle name="Normal 4 5 2 2 3 2" xfId="2510" xr:uid="{00000000-0005-0000-0000-000003080000}"/>
    <cellStyle name="Normal 4 5 2 2 3 2 2" xfId="3516" xr:uid="{00000000-0005-0000-0000-000004080000}"/>
    <cellStyle name="Normal 4 5 2 2 3 3" xfId="3036" xr:uid="{00000000-0005-0000-0000-000005080000}"/>
    <cellStyle name="Normal 4 5 2 2 4" xfId="1282" xr:uid="{00000000-0005-0000-0000-000006080000}"/>
    <cellStyle name="Normal 4 5 2 2 4 2" xfId="2511" xr:uid="{00000000-0005-0000-0000-000007080000}"/>
    <cellStyle name="Normal 4 5 2 2 4 2 2" xfId="3517" xr:uid="{00000000-0005-0000-0000-000008080000}"/>
    <cellStyle name="Normal 4 5 2 2 4 3" xfId="3037" xr:uid="{00000000-0005-0000-0000-000009080000}"/>
    <cellStyle name="Normal 4 5 2 2 5" xfId="2276" xr:uid="{00000000-0005-0000-0000-00000A080000}"/>
    <cellStyle name="Normal 4 5 2 2 5 2" xfId="3282" xr:uid="{00000000-0005-0000-0000-00000B080000}"/>
    <cellStyle name="Normal 4 5 2 2 6" xfId="2802" xr:uid="{00000000-0005-0000-0000-00000C080000}"/>
    <cellStyle name="Normal 4 5 2 3" xfId="1283" xr:uid="{00000000-0005-0000-0000-00000D080000}"/>
    <cellStyle name="Normal 4 5 2 3 2" xfId="2512" xr:uid="{00000000-0005-0000-0000-00000E080000}"/>
    <cellStyle name="Normal 4 5 2 3 2 2" xfId="3518" xr:uid="{00000000-0005-0000-0000-00000F080000}"/>
    <cellStyle name="Normal 4 5 2 3 3" xfId="3038" xr:uid="{00000000-0005-0000-0000-000010080000}"/>
    <cellStyle name="Normal 4 5 2 4" xfId="1284" xr:uid="{00000000-0005-0000-0000-000011080000}"/>
    <cellStyle name="Normal 4 5 2 4 2" xfId="2513" xr:uid="{00000000-0005-0000-0000-000012080000}"/>
    <cellStyle name="Normal 4 5 2 4 2 2" xfId="3519" xr:uid="{00000000-0005-0000-0000-000013080000}"/>
    <cellStyle name="Normal 4 5 2 4 3" xfId="3039" xr:uid="{00000000-0005-0000-0000-000014080000}"/>
    <cellStyle name="Normal 4 5 2 5" xfId="1285" xr:uid="{00000000-0005-0000-0000-000015080000}"/>
    <cellStyle name="Normal 4 5 2 5 2" xfId="2514" xr:uid="{00000000-0005-0000-0000-000016080000}"/>
    <cellStyle name="Normal 4 5 2 5 2 2" xfId="3520" xr:uid="{00000000-0005-0000-0000-000017080000}"/>
    <cellStyle name="Normal 4 5 2 5 3" xfId="3040" xr:uid="{00000000-0005-0000-0000-000018080000}"/>
    <cellStyle name="Normal 4 5 2 6" xfId="2216" xr:uid="{00000000-0005-0000-0000-000019080000}"/>
    <cellStyle name="Normal 4 5 2 6 2" xfId="3222" xr:uid="{00000000-0005-0000-0000-00001A080000}"/>
    <cellStyle name="Normal 4 5 2 7" xfId="2742" xr:uid="{00000000-0005-0000-0000-00001B080000}"/>
    <cellStyle name="Normal 4 5 3" xfId="452" xr:uid="{00000000-0005-0000-0000-00001C080000}"/>
    <cellStyle name="Normal 4 5 3 2" xfId="1286" xr:uid="{00000000-0005-0000-0000-00001D080000}"/>
    <cellStyle name="Normal 4 5 3 2 2" xfId="2515" xr:uid="{00000000-0005-0000-0000-00001E080000}"/>
    <cellStyle name="Normal 4 5 3 2 2 2" xfId="3521" xr:uid="{00000000-0005-0000-0000-00001F080000}"/>
    <cellStyle name="Normal 4 5 3 2 3" xfId="3041" xr:uid="{00000000-0005-0000-0000-000020080000}"/>
    <cellStyle name="Normal 4 5 3 3" xfId="1287" xr:uid="{00000000-0005-0000-0000-000021080000}"/>
    <cellStyle name="Normal 4 5 3 3 2" xfId="2516" xr:uid="{00000000-0005-0000-0000-000022080000}"/>
    <cellStyle name="Normal 4 5 3 3 2 2" xfId="3522" xr:uid="{00000000-0005-0000-0000-000023080000}"/>
    <cellStyle name="Normal 4 5 3 3 3" xfId="3042" xr:uid="{00000000-0005-0000-0000-000024080000}"/>
    <cellStyle name="Normal 4 5 3 4" xfId="1288" xr:uid="{00000000-0005-0000-0000-000025080000}"/>
    <cellStyle name="Normal 4 5 3 4 2" xfId="2517" xr:uid="{00000000-0005-0000-0000-000026080000}"/>
    <cellStyle name="Normal 4 5 3 4 2 2" xfId="3523" xr:uid="{00000000-0005-0000-0000-000027080000}"/>
    <cellStyle name="Normal 4 5 3 4 3" xfId="3043" xr:uid="{00000000-0005-0000-0000-000028080000}"/>
    <cellStyle name="Normal 4 5 3 5" xfId="2246" xr:uid="{00000000-0005-0000-0000-000029080000}"/>
    <cellStyle name="Normal 4 5 3 5 2" xfId="3252" xr:uid="{00000000-0005-0000-0000-00002A080000}"/>
    <cellStyle name="Normal 4 5 3 6" xfId="2772" xr:uid="{00000000-0005-0000-0000-00002B080000}"/>
    <cellStyle name="Normal 4 5 4" xfId="1289" xr:uid="{00000000-0005-0000-0000-00002C080000}"/>
    <cellStyle name="Normal 4 5 4 2" xfId="2518" xr:uid="{00000000-0005-0000-0000-00002D080000}"/>
    <cellStyle name="Normal 4 5 4 2 2" xfId="3524" xr:uid="{00000000-0005-0000-0000-00002E080000}"/>
    <cellStyle name="Normal 4 5 4 3" xfId="3044" xr:uid="{00000000-0005-0000-0000-00002F080000}"/>
    <cellStyle name="Normal 4 5 5" xfId="1290" xr:uid="{00000000-0005-0000-0000-000030080000}"/>
    <cellStyle name="Normal 4 5 5 2" xfId="2519" xr:uid="{00000000-0005-0000-0000-000031080000}"/>
    <cellStyle name="Normal 4 5 5 2 2" xfId="3525" xr:uid="{00000000-0005-0000-0000-000032080000}"/>
    <cellStyle name="Normal 4 5 5 3" xfId="3045" xr:uid="{00000000-0005-0000-0000-000033080000}"/>
    <cellStyle name="Normal 4 5 6" xfId="1291" xr:uid="{00000000-0005-0000-0000-000034080000}"/>
    <cellStyle name="Normal 4 5 6 2" xfId="2520" xr:uid="{00000000-0005-0000-0000-000035080000}"/>
    <cellStyle name="Normal 4 5 6 2 2" xfId="3526" xr:uid="{00000000-0005-0000-0000-000036080000}"/>
    <cellStyle name="Normal 4 5 6 3" xfId="3046" xr:uid="{00000000-0005-0000-0000-000037080000}"/>
    <cellStyle name="Normal 4 5 7" xfId="2186" xr:uid="{00000000-0005-0000-0000-000038080000}"/>
    <cellStyle name="Normal 4 5 7 2" xfId="3192" xr:uid="{00000000-0005-0000-0000-000039080000}"/>
    <cellStyle name="Normal 4 5 8" xfId="2712" xr:uid="{00000000-0005-0000-0000-00003A080000}"/>
    <cellStyle name="Normal 4 6" xfId="325" xr:uid="{00000000-0005-0000-0000-00003B080000}"/>
    <cellStyle name="Normal 4 6 2" xfId="470" xr:uid="{00000000-0005-0000-0000-00003C080000}"/>
    <cellStyle name="Normal 4 6 2 2" xfId="1292" xr:uid="{00000000-0005-0000-0000-00003D080000}"/>
    <cellStyle name="Normal 4 6 2 2 2" xfId="2521" xr:uid="{00000000-0005-0000-0000-00003E080000}"/>
    <cellStyle name="Normal 4 6 2 2 2 2" xfId="3527" xr:uid="{00000000-0005-0000-0000-00003F080000}"/>
    <cellStyle name="Normal 4 6 2 2 3" xfId="3047" xr:uid="{00000000-0005-0000-0000-000040080000}"/>
    <cellStyle name="Normal 4 6 2 3" xfId="1293" xr:uid="{00000000-0005-0000-0000-000041080000}"/>
    <cellStyle name="Normal 4 6 2 3 2" xfId="2522" xr:uid="{00000000-0005-0000-0000-000042080000}"/>
    <cellStyle name="Normal 4 6 2 3 2 2" xfId="3528" xr:uid="{00000000-0005-0000-0000-000043080000}"/>
    <cellStyle name="Normal 4 6 2 3 3" xfId="3048" xr:uid="{00000000-0005-0000-0000-000044080000}"/>
    <cellStyle name="Normal 4 6 2 4" xfId="1294" xr:uid="{00000000-0005-0000-0000-000045080000}"/>
    <cellStyle name="Normal 4 6 2 4 2" xfId="2523" xr:uid="{00000000-0005-0000-0000-000046080000}"/>
    <cellStyle name="Normal 4 6 2 4 2 2" xfId="3529" xr:uid="{00000000-0005-0000-0000-000047080000}"/>
    <cellStyle name="Normal 4 6 2 4 3" xfId="3049" xr:uid="{00000000-0005-0000-0000-000048080000}"/>
    <cellStyle name="Normal 4 6 2 5" xfId="2262" xr:uid="{00000000-0005-0000-0000-000049080000}"/>
    <cellStyle name="Normal 4 6 2 5 2" xfId="3268" xr:uid="{00000000-0005-0000-0000-00004A080000}"/>
    <cellStyle name="Normal 4 6 2 6" xfId="2788" xr:uid="{00000000-0005-0000-0000-00004B080000}"/>
    <cellStyle name="Normal 4 6 3" xfId="1295" xr:uid="{00000000-0005-0000-0000-00004C080000}"/>
    <cellStyle name="Normal 4 6 3 2" xfId="2524" xr:uid="{00000000-0005-0000-0000-00004D080000}"/>
    <cellStyle name="Normal 4 6 3 2 2" xfId="3530" xr:uid="{00000000-0005-0000-0000-00004E080000}"/>
    <cellStyle name="Normal 4 6 3 3" xfId="3050" xr:uid="{00000000-0005-0000-0000-00004F080000}"/>
    <cellStyle name="Normal 4 6 4" xfId="1296" xr:uid="{00000000-0005-0000-0000-000050080000}"/>
    <cellStyle name="Normal 4 6 4 2" xfId="2525" xr:uid="{00000000-0005-0000-0000-000051080000}"/>
    <cellStyle name="Normal 4 6 4 2 2" xfId="3531" xr:uid="{00000000-0005-0000-0000-000052080000}"/>
    <cellStyle name="Normal 4 6 4 3" xfId="3051" xr:uid="{00000000-0005-0000-0000-000053080000}"/>
    <cellStyle name="Normal 4 6 5" xfId="1297" xr:uid="{00000000-0005-0000-0000-000054080000}"/>
    <cellStyle name="Normal 4 6 5 2" xfId="2526" xr:uid="{00000000-0005-0000-0000-000055080000}"/>
    <cellStyle name="Normal 4 6 5 2 2" xfId="3532" xr:uid="{00000000-0005-0000-0000-000056080000}"/>
    <cellStyle name="Normal 4 6 5 3" xfId="3052" xr:uid="{00000000-0005-0000-0000-000057080000}"/>
    <cellStyle name="Normal 4 6 6" xfId="2202" xr:uid="{00000000-0005-0000-0000-000058080000}"/>
    <cellStyle name="Normal 4 6 6 2" xfId="3208" xr:uid="{00000000-0005-0000-0000-000059080000}"/>
    <cellStyle name="Normal 4 6 7" xfId="2728" xr:uid="{00000000-0005-0000-0000-00005A080000}"/>
    <cellStyle name="Normal 4 7" xfId="438" xr:uid="{00000000-0005-0000-0000-00005B080000}"/>
    <cellStyle name="Normal 4 7 2" xfId="1298" xr:uid="{00000000-0005-0000-0000-00005C080000}"/>
    <cellStyle name="Normal 4 7 2 2" xfId="2527" xr:uid="{00000000-0005-0000-0000-00005D080000}"/>
    <cellStyle name="Normal 4 7 2 2 2" xfId="3533" xr:uid="{00000000-0005-0000-0000-00005E080000}"/>
    <cellStyle name="Normal 4 7 2 3" xfId="3053" xr:uid="{00000000-0005-0000-0000-00005F080000}"/>
    <cellStyle name="Normal 4 7 3" xfId="1299" xr:uid="{00000000-0005-0000-0000-000060080000}"/>
    <cellStyle name="Normal 4 7 3 2" xfId="2528" xr:uid="{00000000-0005-0000-0000-000061080000}"/>
    <cellStyle name="Normal 4 7 3 2 2" xfId="3534" xr:uid="{00000000-0005-0000-0000-000062080000}"/>
    <cellStyle name="Normal 4 7 3 3" xfId="3054" xr:uid="{00000000-0005-0000-0000-000063080000}"/>
    <cellStyle name="Normal 4 7 4" xfId="1300" xr:uid="{00000000-0005-0000-0000-000064080000}"/>
    <cellStyle name="Normal 4 7 4 2" xfId="2529" xr:uid="{00000000-0005-0000-0000-000065080000}"/>
    <cellStyle name="Normal 4 7 4 2 2" xfId="3535" xr:uid="{00000000-0005-0000-0000-000066080000}"/>
    <cellStyle name="Normal 4 7 4 3" xfId="3055" xr:uid="{00000000-0005-0000-0000-000067080000}"/>
    <cellStyle name="Normal 4 7 5" xfId="2232" xr:uid="{00000000-0005-0000-0000-000068080000}"/>
    <cellStyle name="Normal 4 7 5 2" xfId="3238" xr:uid="{00000000-0005-0000-0000-000069080000}"/>
    <cellStyle name="Normal 4 7 6" xfId="2758" xr:uid="{00000000-0005-0000-0000-00006A080000}"/>
    <cellStyle name="Normal 4 8" xfId="1301" xr:uid="{00000000-0005-0000-0000-00006B080000}"/>
    <cellStyle name="Normal 4 8 2" xfId="2530" xr:uid="{00000000-0005-0000-0000-00006C080000}"/>
    <cellStyle name="Normal 4 8 2 2" xfId="3536" xr:uid="{00000000-0005-0000-0000-00006D080000}"/>
    <cellStyle name="Normal 4 8 3" xfId="3056" xr:uid="{00000000-0005-0000-0000-00006E080000}"/>
    <cellStyle name="Normal 4 9" xfId="1302" xr:uid="{00000000-0005-0000-0000-00006F080000}"/>
    <cellStyle name="Normal 4 9 2" xfId="2531" xr:uid="{00000000-0005-0000-0000-000070080000}"/>
    <cellStyle name="Normal 4 9 2 2" xfId="3537" xr:uid="{00000000-0005-0000-0000-000071080000}"/>
    <cellStyle name="Normal 4 9 3" xfId="3057" xr:uid="{00000000-0005-0000-0000-000072080000}"/>
    <cellStyle name="Normal 40" xfId="163" xr:uid="{00000000-0005-0000-0000-000073080000}"/>
    <cellStyle name="Normal 40 2" xfId="164" xr:uid="{00000000-0005-0000-0000-000074080000}"/>
    <cellStyle name="Normal 40 2 2" xfId="165" xr:uid="{00000000-0005-0000-0000-000075080000}"/>
    <cellStyle name="Normal 47" xfId="166" xr:uid="{00000000-0005-0000-0000-000076080000}"/>
    <cellStyle name="Normal 49" xfId="167" xr:uid="{00000000-0005-0000-0000-000077080000}"/>
    <cellStyle name="Normal 5" xfId="102" xr:uid="{00000000-0005-0000-0000-000078080000}"/>
    <cellStyle name="Normal 5 2" xfId="168" xr:uid="{00000000-0005-0000-0000-000079080000}"/>
    <cellStyle name="Normal 5 2 2" xfId="211" xr:uid="{00000000-0005-0000-0000-00007A080000}"/>
    <cellStyle name="Normal 5 2 2 2" xfId="356" xr:uid="{00000000-0005-0000-0000-00007B080000}"/>
    <cellStyle name="Normal 5 2 2 2 2" xfId="496" xr:uid="{00000000-0005-0000-0000-00007C080000}"/>
    <cellStyle name="Normal 5 2 2 2 2 2" xfId="1303" xr:uid="{00000000-0005-0000-0000-00007D080000}"/>
    <cellStyle name="Normal 5 2 2 2 2 2 2" xfId="2532" xr:uid="{00000000-0005-0000-0000-00007E080000}"/>
    <cellStyle name="Normal 5 2 2 2 2 2 2 2" xfId="3538" xr:uid="{00000000-0005-0000-0000-00007F080000}"/>
    <cellStyle name="Normal 5 2 2 2 2 2 3" xfId="3058" xr:uid="{00000000-0005-0000-0000-000080080000}"/>
    <cellStyle name="Normal 5 2 2 2 2 3" xfId="1304" xr:uid="{00000000-0005-0000-0000-000081080000}"/>
    <cellStyle name="Normal 5 2 2 2 2 3 2" xfId="2533" xr:uid="{00000000-0005-0000-0000-000082080000}"/>
    <cellStyle name="Normal 5 2 2 2 2 3 2 2" xfId="3539" xr:uid="{00000000-0005-0000-0000-000083080000}"/>
    <cellStyle name="Normal 5 2 2 2 2 3 3" xfId="3059" xr:uid="{00000000-0005-0000-0000-000084080000}"/>
    <cellStyle name="Normal 5 2 2 2 2 4" xfId="1305" xr:uid="{00000000-0005-0000-0000-000085080000}"/>
    <cellStyle name="Normal 5 2 2 2 2 4 2" xfId="2534" xr:uid="{00000000-0005-0000-0000-000086080000}"/>
    <cellStyle name="Normal 5 2 2 2 2 4 2 2" xfId="3540" xr:uid="{00000000-0005-0000-0000-000087080000}"/>
    <cellStyle name="Normal 5 2 2 2 2 4 3" xfId="3060" xr:uid="{00000000-0005-0000-0000-000088080000}"/>
    <cellStyle name="Normal 5 2 2 2 2 5" xfId="2288" xr:uid="{00000000-0005-0000-0000-000089080000}"/>
    <cellStyle name="Normal 5 2 2 2 2 5 2" xfId="3294" xr:uid="{00000000-0005-0000-0000-00008A080000}"/>
    <cellStyle name="Normal 5 2 2 2 2 6" xfId="2814" xr:uid="{00000000-0005-0000-0000-00008B080000}"/>
    <cellStyle name="Normal 5 2 2 2 3" xfId="1306" xr:uid="{00000000-0005-0000-0000-00008C080000}"/>
    <cellStyle name="Normal 5 2 2 2 3 2" xfId="2535" xr:uid="{00000000-0005-0000-0000-00008D080000}"/>
    <cellStyle name="Normal 5 2 2 2 3 2 2" xfId="3541" xr:uid="{00000000-0005-0000-0000-00008E080000}"/>
    <cellStyle name="Normal 5 2 2 2 3 3" xfId="3061" xr:uid="{00000000-0005-0000-0000-00008F080000}"/>
    <cellStyle name="Normal 5 2 2 2 4" xfId="1307" xr:uid="{00000000-0005-0000-0000-000090080000}"/>
    <cellStyle name="Normal 5 2 2 2 4 2" xfId="2536" xr:uid="{00000000-0005-0000-0000-000091080000}"/>
    <cellStyle name="Normal 5 2 2 2 4 2 2" xfId="3542" xr:uid="{00000000-0005-0000-0000-000092080000}"/>
    <cellStyle name="Normal 5 2 2 2 4 3" xfId="3062" xr:uid="{00000000-0005-0000-0000-000093080000}"/>
    <cellStyle name="Normal 5 2 2 2 5" xfId="1308" xr:uid="{00000000-0005-0000-0000-000094080000}"/>
    <cellStyle name="Normal 5 2 2 2 5 2" xfId="2537" xr:uid="{00000000-0005-0000-0000-000095080000}"/>
    <cellStyle name="Normal 5 2 2 2 5 2 2" xfId="3543" xr:uid="{00000000-0005-0000-0000-000096080000}"/>
    <cellStyle name="Normal 5 2 2 2 5 3" xfId="3063" xr:uid="{00000000-0005-0000-0000-000097080000}"/>
    <cellStyle name="Normal 5 2 2 2 6" xfId="2228" xr:uid="{00000000-0005-0000-0000-000098080000}"/>
    <cellStyle name="Normal 5 2 2 2 6 2" xfId="3234" xr:uid="{00000000-0005-0000-0000-000099080000}"/>
    <cellStyle name="Normal 5 2 2 2 7" xfId="2754" xr:uid="{00000000-0005-0000-0000-00009A080000}"/>
    <cellStyle name="Normal 5 2 2 3" xfId="465" xr:uid="{00000000-0005-0000-0000-00009B080000}"/>
    <cellStyle name="Normal 5 2 2 3 2" xfId="1309" xr:uid="{00000000-0005-0000-0000-00009C080000}"/>
    <cellStyle name="Normal 5 2 2 3 2 2" xfId="2538" xr:uid="{00000000-0005-0000-0000-00009D080000}"/>
    <cellStyle name="Normal 5 2 2 3 2 2 2" xfId="3544" xr:uid="{00000000-0005-0000-0000-00009E080000}"/>
    <cellStyle name="Normal 5 2 2 3 2 3" xfId="3064" xr:uid="{00000000-0005-0000-0000-00009F080000}"/>
    <cellStyle name="Normal 5 2 2 3 3" xfId="1310" xr:uid="{00000000-0005-0000-0000-0000A0080000}"/>
    <cellStyle name="Normal 5 2 2 3 3 2" xfId="2539" xr:uid="{00000000-0005-0000-0000-0000A1080000}"/>
    <cellStyle name="Normal 5 2 2 3 3 2 2" xfId="3545" xr:uid="{00000000-0005-0000-0000-0000A2080000}"/>
    <cellStyle name="Normal 5 2 2 3 3 3" xfId="3065" xr:uid="{00000000-0005-0000-0000-0000A3080000}"/>
    <cellStyle name="Normal 5 2 2 3 4" xfId="1311" xr:uid="{00000000-0005-0000-0000-0000A4080000}"/>
    <cellStyle name="Normal 5 2 2 3 4 2" xfId="2540" xr:uid="{00000000-0005-0000-0000-0000A5080000}"/>
    <cellStyle name="Normal 5 2 2 3 4 2 2" xfId="3546" xr:uid="{00000000-0005-0000-0000-0000A6080000}"/>
    <cellStyle name="Normal 5 2 2 3 4 3" xfId="3066" xr:uid="{00000000-0005-0000-0000-0000A7080000}"/>
    <cellStyle name="Normal 5 2 2 3 5" xfId="2258" xr:uid="{00000000-0005-0000-0000-0000A8080000}"/>
    <cellStyle name="Normal 5 2 2 3 5 2" xfId="3264" xr:uid="{00000000-0005-0000-0000-0000A9080000}"/>
    <cellStyle name="Normal 5 2 2 3 6" xfId="2784" xr:uid="{00000000-0005-0000-0000-0000AA080000}"/>
    <cellStyle name="Normal 5 2 2 4" xfId="1312" xr:uid="{00000000-0005-0000-0000-0000AB080000}"/>
    <cellStyle name="Normal 5 2 2 4 2" xfId="2541" xr:uid="{00000000-0005-0000-0000-0000AC080000}"/>
    <cellStyle name="Normal 5 2 2 4 2 2" xfId="3547" xr:uid="{00000000-0005-0000-0000-0000AD080000}"/>
    <cellStyle name="Normal 5 2 2 4 3" xfId="3067" xr:uid="{00000000-0005-0000-0000-0000AE080000}"/>
    <cellStyle name="Normal 5 2 2 5" xfId="1313" xr:uid="{00000000-0005-0000-0000-0000AF080000}"/>
    <cellStyle name="Normal 5 2 2 5 2" xfId="2542" xr:uid="{00000000-0005-0000-0000-0000B0080000}"/>
    <cellStyle name="Normal 5 2 2 5 2 2" xfId="3548" xr:uid="{00000000-0005-0000-0000-0000B1080000}"/>
    <cellStyle name="Normal 5 2 2 5 3" xfId="3068" xr:uid="{00000000-0005-0000-0000-0000B2080000}"/>
    <cellStyle name="Normal 5 2 2 6" xfId="1314" xr:uid="{00000000-0005-0000-0000-0000B3080000}"/>
    <cellStyle name="Normal 5 2 2 6 2" xfId="2543" xr:uid="{00000000-0005-0000-0000-0000B4080000}"/>
    <cellStyle name="Normal 5 2 2 6 2 2" xfId="3549" xr:uid="{00000000-0005-0000-0000-0000B5080000}"/>
    <cellStyle name="Normal 5 2 2 6 3" xfId="3069" xr:uid="{00000000-0005-0000-0000-0000B6080000}"/>
    <cellStyle name="Normal 5 2 2 7" xfId="2198" xr:uid="{00000000-0005-0000-0000-0000B7080000}"/>
    <cellStyle name="Normal 5 2 2 7 2" xfId="3204" xr:uid="{00000000-0005-0000-0000-0000B8080000}"/>
    <cellStyle name="Normal 5 2 2 8" xfId="2724" xr:uid="{00000000-0005-0000-0000-0000B9080000}"/>
    <cellStyle name="Normal 5 2 3" xfId="343" xr:uid="{00000000-0005-0000-0000-0000BA080000}"/>
    <cellStyle name="Normal 5 2 3 2" xfId="486" xr:uid="{00000000-0005-0000-0000-0000BB080000}"/>
    <cellStyle name="Normal 5 2 3 2 2" xfId="1315" xr:uid="{00000000-0005-0000-0000-0000BC080000}"/>
    <cellStyle name="Normal 5 2 3 2 2 2" xfId="2544" xr:uid="{00000000-0005-0000-0000-0000BD080000}"/>
    <cellStyle name="Normal 5 2 3 2 2 2 2" xfId="3550" xr:uid="{00000000-0005-0000-0000-0000BE080000}"/>
    <cellStyle name="Normal 5 2 3 2 2 3" xfId="3070" xr:uid="{00000000-0005-0000-0000-0000BF080000}"/>
    <cellStyle name="Normal 5 2 3 2 3" xfId="1316" xr:uid="{00000000-0005-0000-0000-0000C0080000}"/>
    <cellStyle name="Normal 5 2 3 2 3 2" xfId="2545" xr:uid="{00000000-0005-0000-0000-0000C1080000}"/>
    <cellStyle name="Normal 5 2 3 2 3 2 2" xfId="3551" xr:uid="{00000000-0005-0000-0000-0000C2080000}"/>
    <cellStyle name="Normal 5 2 3 2 3 3" xfId="3071" xr:uid="{00000000-0005-0000-0000-0000C3080000}"/>
    <cellStyle name="Normal 5 2 3 2 4" xfId="1317" xr:uid="{00000000-0005-0000-0000-0000C4080000}"/>
    <cellStyle name="Normal 5 2 3 2 4 2" xfId="2546" xr:uid="{00000000-0005-0000-0000-0000C5080000}"/>
    <cellStyle name="Normal 5 2 3 2 4 2 2" xfId="3552" xr:uid="{00000000-0005-0000-0000-0000C6080000}"/>
    <cellStyle name="Normal 5 2 3 2 4 3" xfId="3072" xr:uid="{00000000-0005-0000-0000-0000C7080000}"/>
    <cellStyle name="Normal 5 2 3 2 5" xfId="2278" xr:uid="{00000000-0005-0000-0000-0000C8080000}"/>
    <cellStyle name="Normal 5 2 3 2 5 2" xfId="3284" xr:uid="{00000000-0005-0000-0000-0000C9080000}"/>
    <cellStyle name="Normal 5 2 3 2 6" xfId="2804" xr:uid="{00000000-0005-0000-0000-0000CA080000}"/>
    <cellStyle name="Normal 5 2 3 3" xfId="1318" xr:uid="{00000000-0005-0000-0000-0000CB080000}"/>
    <cellStyle name="Normal 5 2 3 3 2" xfId="2547" xr:uid="{00000000-0005-0000-0000-0000CC080000}"/>
    <cellStyle name="Normal 5 2 3 3 2 2" xfId="3553" xr:uid="{00000000-0005-0000-0000-0000CD080000}"/>
    <cellStyle name="Normal 5 2 3 3 3" xfId="3073" xr:uid="{00000000-0005-0000-0000-0000CE080000}"/>
    <cellStyle name="Normal 5 2 3 4" xfId="1319" xr:uid="{00000000-0005-0000-0000-0000CF080000}"/>
    <cellStyle name="Normal 5 2 3 4 2" xfId="2548" xr:uid="{00000000-0005-0000-0000-0000D0080000}"/>
    <cellStyle name="Normal 5 2 3 4 2 2" xfId="3554" xr:uid="{00000000-0005-0000-0000-0000D1080000}"/>
    <cellStyle name="Normal 5 2 3 4 3" xfId="3074" xr:uid="{00000000-0005-0000-0000-0000D2080000}"/>
    <cellStyle name="Normal 5 2 3 5" xfId="1320" xr:uid="{00000000-0005-0000-0000-0000D3080000}"/>
    <cellStyle name="Normal 5 2 3 5 2" xfId="2549" xr:uid="{00000000-0005-0000-0000-0000D4080000}"/>
    <cellStyle name="Normal 5 2 3 5 2 2" xfId="3555" xr:uid="{00000000-0005-0000-0000-0000D5080000}"/>
    <cellStyle name="Normal 5 2 3 5 3" xfId="3075" xr:uid="{00000000-0005-0000-0000-0000D6080000}"/>
    <cellStyle name="Normal 5 2 3 6" xfId="2218" xr:uid="{00000000-0005-0000-0000-0000D7080000}"/>
    <cellStyle name="Normal 5 2 3 6 2" xfId="3224" xr:uid="{00000000-0005-0000-0000-0000D8080000}"/>
    <cellStyle name="Normal 5 2 3 7" xfId="2744" xr:uid="{00000000-0005-0000-0000-0000D9080000}"/>
    <cellStyle name="Normal 5 2 4" xfId="454" xr:uid="{00000000-0005-0000-0000-0000DA080000}"/>
    <cellStyle name="Normal 5 2 4 2" xfId="1321" xr:uid="{00000000-0005-0000-0000-0000DB080000}"/>
    <cellStyle name="Normal 5 2 4 2 2" xfId="2550" xr:uid="{00000000-0005-0000-0000-0000DC080000}"/>
    <cellStyle name="Normal 5 2 4 2 2 2" xfId="3556" xr:uid="{00000000-0005-0000-0000-0000DD080000}"/>
    <cellStyle name="Normal 5 2 4 2 3" xfId="3076" xr:uid="{00000000-0005-0000-0000-0000DE080000}"/>
    <cellStyle name="Normal 5 2 4 3" xfId="1322" xr:uid="{00000000-0005-0000-0000-0000DF080000}"/>
    <cellStyle name="Normal 5 2 4 3 2" xfId="2551" xr:uid="{00000000-0005-0000-0000-0000E0080000}"/>
    <cellStyle name="Normal 5 2 4 3 2 2" xfId="3557" xr:uid="{00000000-0005-0000-0000-0000E1080000}"/>
    <cellStyle name="Normal 5 2 4 3 3" xfId="3077" xr:uid="{00000000-0005-0000-0000-0000E2080000}"/>
    <cellStyle name="Normal 5 2 4 4" xfId="1323" xr:uid="{00000000-0005-0000-0000-0000E3080000}"/>
    <cellStyle name="Normal 5 2 4 4 2" xfId="2552" xr:uid="{00000000-0005-0000-0000-0000E4080000}"/>
    <cellStyle name="Normal 5 2 4 4 2 2" xfId="3558" xr:uid="{00000000-0005-0000-0000-0000E5080000}"/>
    <cellStyle name="Normal 5 2 4 4 3" xfId="3078" xr:uid="{00000000-0005-0000-0000-0000E6080000}"/>
    <cellStyle name="Normal 5 2 4 5" xfId="2248" xr:uid="{00000000-0005-0000-0000-0000E7080000}"/>
    <cellStyle name="Normal 5 2 4 5 2" xfId="3254" xr:uid="{00000000-0005-0000-0000-0000E8080000}"/>
    <cellStyle name="Normal 5 2 4 6" xfId="2774" xr:uid="{00000000-0005-0000-0000-0000E9080000}"/>
    <cellStyle name="Normal 5 2 5" xfId="1324" xr:uid="{00000000-0005-0000-0000-0000EA080000}"/>
    <cellStyle name="Normal 5 2 5 2" xfId="2553" xr:uid="{00000000-0005-0000-0000-0000EB080000}"/>
    <cellStyle name="Normal 5 2 5 2 2" xfId="3559" xr:uid="{00000000-0005-0000-0000-0000EC080000}"/>
    <cellStyle name="Normal 5 2 5 3" xfId="3079" xr:uid="{00000000-0005-0000-0000-0000ED080000}"/>
    <cellStyle name="Normal 5 2 6" xfId="1325" xr:uid="{00000000-0005-0000-0000-0000EE080000}"/>
    <cellStyle name="Normal 5 2 6 2" xfId="2554" xr:uid="{00000000-0005-0000-0000-0000EF080000}"/>
    <cellStyle name="Normal 5 2 6 2 2" xfId="3560" xr:uid="{00000000-0005-0000-0000-0000F0080000}"/>
    <cellStyle name="Normal 5 2 6 3" xfId="3080" xr:uid="{00000000-0005-0000-0000-0000F1080000}"/>
    <cellStyle name="Normal 5 2 7" xfId="1326" xr:uid="{00000000-0005-0000-0000-0000F2080000}"/>
    <cellStyle name="Normal 5 2 7 2" xfId="2555" xr:uid="{00000000-0005-0000-0000-0000F3080000}"/>
    <cellStyle name="Normal 5 2 7 2 2" xfId="3561" xr:uid="{00000000-0005-0000-0000-0000F4080000}"/>
    <cellStyle name="Normal 5 2 7 3" xfId="3081" xr:uid="{00000000-0005-0000-0000-0000F5080000}"/>
    <cellStyle name="Normal 5 2 8" xfId="2188" xr:uid="{00000000-0005-0000-0000-0000F6080000}"/>
    <cellStyle name="Normal 5 2 8 2" xfId="3194" xr:uid="{00000000-0005-0000-0000-0000F7080000}"/>
    <cellStyle name="Normal 5 2 9" xfId="2714" xr:uid="{00000000-0005-0000-0000-0000F8080000}"/>
    <cellStyle name="Normal 5 3" xfId="184" xr:uid="{00000000-0005-0000-0000-0000F9080000}"/>
    <cellStyle name="Normal 5 3 2" xfId="213" xr:uid="{00000000-0005-0000-0000-0000FA080000}"/>
    <cellStyle name="Normal 5 3 2 2" xfId="358" xr:uid="{00000000-0005-0000-0000-0000FB080000}"/>
    <cellStyle name="Normal 5 3 2 2 2" xfId="498" xr:uid="{00000000-0005-0000-0000-0000FC080000}"/>
    <cellStyle name="Normal 5 3 2 2 2 2" xfId="1327" xr:uid="{00000000-0005-0000-0000-0000FD080000}"/>
    <cellStyle name="Normal 5 3 2 2 2 2 2" xfId="2556" xr:uid="{00000000-0005-0000-0000-0000FE080000}"/>
    <cellStyle name="Normal 5 3 2 2 2 2 2 2" xfId="3562" xr:uid="{00000000-0005-0000-0000-0000FF080000}"/>
    <cellStyle name="Normal 5 3 2 2 2 2 3" xfId="3082" xr:uid="{00000000-0005-0000-0000-000000090000}"/>
    <cellStyle name="Normal 5 3 2 2 2 3" xfId="1328" xr:uid="{00000000-0005-0000-0000-000001090000}"/>
    <cellStyle name="Normal 5 3 2 2 2 3 2" xfId="2557" xr:uid="{00000000-0005-0000-0000-000002090000}"/>
    <cellStyle name="Normal 5 3 2 2 2 3 2 2" xfId="3563" xr:uid="{00000000-0005-0000-0000-000003090000}"/>
    <cellStyle name="Normal 5 3 2 2 2 3 3" xfId="3083" xr:uid="{00000000-0005-0000-0000-000004090000}"/>
    <cellStyle name="Normal 5 3 2 2 2 4" xfId="1329" xr:uid="{00000000-0005-0000-0000-000005090000}"/>
    <cellStyle name="Normal 5 3 2 2 2 4 2" xfId="2558" xr:uid="{00000000-0005-0000-0000-000006090000}"/>
    <cellStyle name="Normal 5 3 2 2 2 4 2 2" xfId="3564" xr:uid="{00000000-0005-0000-0000-000007090000}"/>
    <cellStyle name="Normal 5 3 2 2 2 4 3" xfId="3084" xr:uid="{00000000-0005-0000-0000-000008090000}"/>
    <cellStyle name="Normal 5 3 2 2 2 5" xfId="2290" xr:uid="{00000000-0005-0000-0000-000009090000}"/>
    <cellStyle name="Normal 5 3 2 2 2 5 2" xfId="3296" xr:uid="{00000000-0005-0000-0000-00000A090000}"/>
    <cellStyle name="Normal 5 3 2 2 2 6" xfId="2816" xr:uid="{00000000-0005-0000-0000-00000B090000}"/>
    <cellStyle name="Normal 5 3 2 2 3" xfId="1330" xr:uid="{00000000-0005-0000-0000-00000C090000}"/>
    <cellStyle name="Normal 5 3 2 2 3 2" xfId="2559" xr:uid="{00000000-0005-0000-0000-00000D090000}"/>
    <cellStyle name="Normal 5 3 2 2 3 2 2" xfId="3565" xr:uid="{00000000-0005-0000-0000-00000E090000}"/>
    <cellStyle name="Normal 5 3 2 2 3 3" xfId="3085" xr:uid="{00000000-0005-0000-0000-00000F090000}"/>
    <cellStyle name="Normal 5 3 2 2 4" xfId="1331" xr:uid="{00000000-0005-0000-0000-000010090000}"/>
    <cellStyle name="Normal 5 3 2 2 4 2" xfId="2560" xr:uid="{00000000-0005-0000-0000-000011090000}"/>
    <cellStyle name="Normal 5 3 2 2 4 2 2" xfId="3566" xr:uid="{00000000-0005-0000-0000-000012090000}"/>
    <cellStyle name="Normal 5 3 2 2 4 3" xfId="3086" xr:uid="{00000000-0005-0000-0000-000013090000}"/>
    <cellStyle name="Normal 5 3 2 2 5" xfId="1332" xr:uid="{00000000-0005-0000-0000-000014090000}"/>
    <cellStyle name="Normal 5 3 2 2 5 2" xfId="2561" xr:uid="{00000000-0005-0000-0000-000015090000}"/>
    <cellStyle name="Normal 5 3 2 2 5 2 2" xfId="3567" xr:uid="{00000000-0005-0000-0000-000016090000}"/>
    <cellStyle name="Normal 5 3 2 2 5 3" xfId="3087" xr:uid="{00000000-0005-0000-0000-000017090000}"/>
    <cellStyle name="Normal 5 3 2 2 6" xfId="2230" xr:uid="{00000000-0005-0000-0000-000018090000}"/>
    <cellStyle name="Normal 5 3 2 2 6 2" xfId="3236" xr:uid="{00000000-0005-0000-0000-000019090000}"/>
    <cellStyle name="Normal 5 3 2 2 7" xfId="2756" xr:uid="{00000000-0005-0000-0000-00001A090000}"/>
    <cellStyle name="Normal 5 3 2 3" xfId="467" xr:uid="{00000000-0005-0000-0000-00001B090000}"/>
    <cellStyle name="Normal 5 3 2 3 2" xfId="1333" xr:uid="{00000000-0005-0000-0000-00001C090000}"/>
    <cellStyle name="Normal 5 3 2 3 2 2" xfId="2562" xr:uid="{00000000-0005-0000-0000-00001D090000}"/>
    <cellStyle name="Normal 5 3 2 3 2 2 2" xfId="3568" xr:uid="{00000000-0005-0000-0000-00001E090000}"/>
    <cellStyle name="Normal 5 3 2 3 2 3" xfId="3088" xr:uid="{00000000-0005-0000-0000-00001F090000}"/>
    <cellStyle name="Normal 5 3 2 3 3" xfId="1334" xr:uid="{00000000-0005-0000-0000-000020090000}"/>
    <cellStyle name="Normal 5 3 2 3 3 2" xfId="2563" xr:uid="{00000000-0005-0000-0000-000021090000}"/>
    <cellStyle name="Normal 5 3 2 3 3 2 2" xfId="3569" xr:uid="{00000000-0005-0000-0000-000022090000}"/>
    <cellStyle name="Normal 5 3 2 3 3 3" xfId="3089" xr:uid="{00000000-0005-0000-0000-000023090000}"/>
    <cellStyle name="Normal 5 3 2 3 4" xfId="1335" xr:uid="{00000000-0005-0000-0000-000024090000}"/>
    <cellStyle name="Normal 5 3 2 3 4 2" xfId="2564" xr:uid="{00000000-0005-0000-0000-000025090000}"/>
    <cellStyle name="Normal 5 3 2 3 4 2 2" xfId="3570" xr:uid="{00000000-0005-0000-0000-000026090000}"/>
    <cellStyle name="Normal 5 3 2 3 4 3" xfId="3090" xr:uid="{00000000-0005-0000-0000-000027090000}"/>
    <cellStyle name="Normal 5 3 2 3 5" xfId="2260" xr:uid="{00000000-0005-0000-0000-000028090000}"/>
    <cellStyle name="Normal 5 3 2 3 5 2" xfId="3266" xr:uid="{00000000-0005-0000-0000-000029090000}"/>
    <cellStyle name="Normal 5 3 2 3 6" xfId="2786" xr:uid="{00000000-0005-0000-0000-00002A090000}"/>
    <cellStyle name="Normal 5 3 2 4" xfId="1336" xr:uid="{00000000-0005-0000-0000-00002B090000}"/>
    <cellStyle name="Normal 5 3 2 4 2" xfId="2565" xr:uid="{00000000-0005-0000-0000-00002C090000}"/>
    <cellStyle name="Normal 5 3 2 4 2 2" xfId="3571" xr:uid="{00000000-0005-0000-0000-00002D090000}"/>
    <cellStyle name="Normal 5 3 2 4 3" xfId="3091" xr:uid="{00000000-0005-0000-0000-00002E090000}"/>
    <cellStyle name="Normal 5 3 2 5" xfId="1337" xr:uid="{00000000-0005-0000-0000-00002F090000}"/>
    <cellStyle name="Normal 5 3 2 5 2" xfId="2566" xr:uid="{00000000-0005-0000-0000-000030090000}"/>
    <cellStyle name="Normal 5 3 2 5 2 2" xfId="3572" xr:uid="{00000000-0005-0000-0000-000031090000}"/>
    <cellStyle name="Normal 5 3 2 5 3" xfId="3092" xr:uid="{00000000-0005-0000-0000-000032090000}"/>
    <cellStyle name="Normal 5 3 2 6" xfId="1338" xr:uid="{00000000-0005-0000-0000-000033090000}"/>
    <cellStyle name="Normal 5 3 2 6 2" xfId="2567" xr:uid="{00000000-0005-0000-0000-000034090000}"/>
    <cellStyle name="Normal 5 3 2 6 2 2" xfId="3573" xr:uid="{00000000-0005-0000-0000-000035090000}"/>
    <cellStyle name="Normal 5 3 2 6 3" xfId="3093" xr:uid="{00000000-0005-0000-0000-000036090000}"/>
    <cellStyle name="Normal 5 3 2 7" xfId="2200" xr:uid="{00000000-0005-0000-0000-000037090000}"/>
    <cellStyle name="Normal 5 3 2 7 2" xfId="3206" xr:uid="{00000000-0005-0000-0000-000038090000}"/>
    <cellStyle name="Normal 5 3 2 8" xfId="2726" xr:uid="{00000000-0005-0000-0000-000039090000}"/>
    <cellStyle name="Normal 5 3 3" xfId="349" xr:uid="{00000000-0005-0000-0000-00003A090000}"/>
    <cellStyle name="Normal 5 3 3 2" xfId="489" xr:uid="{00000000-0005-0000-0000-00003B090000}"/>
    <cellStyle name="Normal 5 3 3 2 2" xfId="1339" xr:uid="{00000000-0005-0000-0000-00003C090000}"/>
    <cellStyle name="Normal 5 3 3 2 2 2" xfId="2568" xr:uid="{00000000-0005-0000-0000-00003D090000}"/>
    <cellStyle name="Normal 5 3 3 2 2 2 2" xfId="3574" xr:uid="{00000000-0005-0000-0000-00003E090000}"/>
    <cellStyle name="Normal 5 3 3 2 2 3" xfId="3094" xr:uid="{00000000-0005-0000-0000-00003F090000}"/>
    <cellStyle name="Normal 5 3 3 2 3" xfId="1340" xr:uid="{00000000-0005-0000-0000-000040090000}"/>
    <cellStyle name="Normal 5 3 3 2 3 2" xfId="2569" xr:uid="{00000000-0005-0000-0000-000041090000}"/>
    <cellStyle name="Normal 5 3 3 2 3 2 2" xfId="3575" xr:uid="{00000000-0005-0000-0000-000042090000}"/>
    <cellStyle name="Normal 5 3 3 2 3 3" xfId="3095" xr:uid="{00000000-0005-0000-0000-000043090000}"/>
    <cellStyle name="Normal 5 3 3 2 4" xfId="1341" xr:uid="{00000000-0005-0000-0000-000044090000}"/>
    <cellStyle name="Normal 5 3 3 2 4 2" xfId="2570" xr:uid="{00000000-0005-0000-0000-000045090000}"/>
    <cellStyle name="Normal 5 3 3 2 4 2 2" xfId="3576" xr:uid="{00000000-0005-0000-0000-000046090000}"/>
    <cellStyle name="Normal 5 3 3 2 4 3" xfId="3096" xr:uid="{00000000-0005-0000-0000-000047090000}"/>
    <cellStyle name="Normal 5 3 3 2 5" xfId="2281" xr:uid="{00000000-0005-0000-0000-000048090000}"/>
    <cellStyle name="Normal 5 3 3 2 5 2" xfId="3287" xr:uid="{00000000-0005-0000-0000-000049090000}"/>
    <cellStyle name="Normal 5 3 3 2 6" xfId="2807" xr:uid="{00000000-0005-0000-0000-00004A090000}"/>
    <cellStyle name="Normal 5 3 3 3" xfId="1342" xr:uid="{00000000-0005-0000-0000-00004B090000}"/>
    <cellStyle name="Normal 5 3 3 3 2" xfId="2571" xr:uid="{00000000-0005-0000-0000-00004C090000}"/>
    <cellStyle name="Normal 5 3 3 3 2 2" xfId="3577" xr:uid="{00000000-0005-0000-0000-00004D090000}"/>
    <cellStyle name="Normal 5 3 3 3 3" xfId="3097" xr:uid="{00000000-0005-0000-0000-00004E090000}"/>
    <cellStyle name="Normal 5 3 3 4" xfId="1343" xr:uid="{00000000-0005-0000-0000-00004F090000}"/>
    <cellStyle name="Normal 5 3 3 4 2" xfId="2572" xr:uid="{00000000-0005-0000-0000-000050090000}"/>
    <cellStyle name="Normal 5 3 3 4 2 2" xfId="3578" xr:uid="{00000000-0005-0000-0000-000051090000}"/>
    <cellStyle name="Normal 5 3 3 4 3" xfId="3098" xr:uid="{00000000-0005-0000-0000-000052090000}"/>
    <cellStyle name="Normal 5 3 3 5" xfId="1344" xr:uid="{00000000-0005-0000-0000-000053090000}"/>
    <cellStyle name="Normal 5 3 3 5 2" xfId="2573" xr:uid="{00000000-0005-0000-0000-000054090000}"/>
    <cellStyle name="Normal 5 3 3 5 2 2" xfId="3579" xr:uid="{00000000-0005-0000-0000-000055090000}"/>
    <cellStyle name="Normal 5 3 3 5 3" xfId="3099" xr:uid="{00000000-0005-0000-0000-000056090000}"/>
    <cellStyle name="Normal 5 3 3 6" xfId="2221" xr:uid="{00000000-0005-0000-0000-000057090000}"/>
    <cellStyle name="Normal 5 3 3 6 2" xfId="3227" xr:uid="{00000000-0005-0000-0000-000058090000}"/>
    <cellStyle name="Normal 5 3 3 7" xfId="2747" xr:uid="{00000000-0005-0000-0000-000059090000}"/>
    <cellStyle name="Normal 5 3 4" xfId="457" xr:uid="{00000000-0005-0000-0000-00005A090000}"/>
    <cellStyle name="Normal 5 3 4 2" xfId="1345" xr:uid="{00000000-0005-0000-0000-00005B090000}"/>
    <cellStyle name="Normal 5 3 4 2 2" xfId="2574" xr:uid="{00000000-0005-0000-0000-00005C090000}"/>
    <cellStyle name="Normal 5 3 4 2 2 2" xfId="3580" xr:uid="{00000000-0005-0000-0000-00005D090000}"/>
    <cellStyle name="Normal 5 3 4 2 3" xfId="3100" xr:uid="{00000000-0005-0000-0000-00005E090000}"/>
    <cellStyle name="Normal 5 3 4 3" xfId="1346" xr:uid="{00000000-0005-0000-0000-00005F090000}"/>
    <cellStyle name="Normal 5 3 4 3 2" xfId="2575" xr:uid="{00000000-0005-0000-0000-000060090000}"/>
    <cellStyle name="Normal 5 3 4 3 2 2" xfId="3581" xr:uid="{00000000-0005-0000-0000-000061090000}"/>
    <cellStyle name="Normal 5 3 4 3 3" xfId="3101" xr:uid="{00000000-0005-0000-0000-000062090000}"/>
    <cellStyle name="Normal 5 3 4 4" xfId="1347" xr:uid="{00000000-0005-0000-0000-000063090000}"/>
    <cellStyle name="Normal 5 3 4 4 2" xfId="2576" xr:uid="{00000000-0005-0000-0000-000064090000}"/>
    <cellStyle name="Normal 5 3 4 4 2 2" xfId="3582" xr:uid="{00000000-0005-0000-0000-000065090000}"/>
    <cellStyle name="Normal 5 3 4 4 3" xfId="3102" xr:uid="{00000000-0005-0000-0000-000066090000}"/>
    <cellStyle name="Normal 5 3 4 5" xfId="2251" xr:uid="{00000000-0005-0000-0000-000067090000}"/>
    <cellStyle name="Normal 5 3 4 5 2" xfId="3257" xr:uid="{00000000-0005-0000-0000-000068090000}"/>
    <cellStyle name="Normal 5 3 4 6" xfId="2777" xr:uid="{00000000-0005-0000-0000-000069090000}"/>
    <cellStyle name="Normal 5 3 5" xfId="1348" xr:uid="{00000000-0005-0000-0000-00006A090000}"/>
    <cellStyle name="Normal 5 3 5 2" xfId="2577" xr:uid="{00000000-0005-0000-0000-00006B090000}"/>
    <cellStyle name="Normal 5 3 5 2 2" xfId="3583" xr:uid="{00000000-0005-0000-0000-00006C090000}"/>
    <cellStyle name="Normal 5 3 5 3" xfId="3103" xr:uid="{00000000-0005-0000-0000-00006D090000}"/>
    <cellStyle name="Normal 5 3 6" xfId="1349" xr:uid="{00000000-0005-0000-0000-00006E090000}"/>
    <cellStyle name="Normal 5 3 6 2" xfId="2578" xr:uid="{00000000-0005-0000-0000-00006F090000}"/>
    <cellStyle name="Normal 5 3 6 2 2" xfId="3584" xr:uid="{00000000-0005-0000-0000-000070090000}"/>
    <cellStyle name="Normal 5 3 6 3" xfId="3104" xr:uid="{00000000-0005-0000-0000-000071090000}"/>
    <cellStyle name="Normal 5 3 7" xfId="1350" xr:uid="{00000000-0005-0000-0000-000072090000}"/>
    <cellStyle name="Normal 5 3 7 2" xfId="2579" xr:uid="{00000000-0005-0000-0000-000073090000}"/>
    <cellStyle name="Normal 5 3 7 2 2" xfId="3585" xr:uid="{00000000-0005-0000-0000-000074090000}"/>
    <cellStyle name="Normal 5 3 7 3" xfId="3105" xr:uid="{00000000-0005-0000-0000-000075090000}"/>
    <cellStyle name="Normal 5 3 8" xfId="2191" xr:uid="{00000000-0005-0000-0000-000076090000}"/>
    <cellStyle name="Normal 5 3 8 2" xfId="3197" xr:uid="{00000000-0005-0000-0000-000077090000}"/>
    <cellStyle name="Normal 5 3 9" xfId="2717" xr:uid="{00000000-0005-0000-0000-000078090000}"/>
    <cellStyle name="Normal 5 4" xfId="198" xr:uid="{00000000-0005-0000-0000-000079090000}"/>
    <cellStyle name="Normal 5 4 2" xfId="352" xr:uid="{00000000-0005-0000-0000-00007A090000}"/>
    <cellStyle name="Normal 5 4 2 2" xfId="492" xr:uid="{00000000-0005-0000-0000-00007B090000}"/>
    <cellStyle name="Normal 5 4 2 2 2" xfId="1351" xr:uid="{00000000-0005-0000-0000-00007C090000}"/>
    <cellStyle name="Normal 5 4 2 2 2 2" xfId="2580" xr:uid="{00000000-0005-0000-0000-00007D090000}"/>
    <cellStyle name="Normal 5 4 2 2 2 2 2" xfId="3586" xr:uid="{00000000-0005-0000-0000-00007E090000}"/>
    <cellStyle name="Normal 5 4 2 2 2 3" xfId="3106" xr:uid="{00000000-0005-0000-0000-00007F090000}"/>
    <cellStyle name="Normal 5 4 2 2 3" xfId="1352" xr:uid="{00000000-0005-0000-0000-000080090000}"/>
    <cellStyle name="Normal 5 4 2 2 3 2" xfId="2581" xr:uid="{00000000-0005-0000-0000-000081090000}"/>
    <cellStyle name="Normal 5 4 2 2 3 2 2" xfId="3587" xr:uid="{00000000-0005-0000-0000-000082090000}"/>
    <cellStyle name="Normal 5 4 2 2 3 3" xfId="3107" xr:uid="{00000000-0005-0000-0000-000083090000}"/>
    <cellStyle name="Normal 5 4 2 2 4" xfId="1353" xr:uid="{00000000-0005-0000-0000-000084090000}"/>
    <cellStyle name="Normal 5 4 2 2 4 2" xfId="2582" xr:uid="{00000000-0005-0000-0000-000085090000}"/>
    <cellStyle name="Normal 5 4 2 2 4 2 2" xfId="3588" xr:uid="{00000000-0005-0000-0000-000086090000}"/>
    <cellStyle name="Normal 5 4 2 2 4 3" xfId="3108" xr:uid="{00000000-0005-0000-0000-000087090000}"/>
    <cellStyle name="Normal 5 4 2 2 5" xfId="2284" xr:uid="{00000000-0005-0000-0000-000088090000}"/>
    <cellStyle name="Normal 5 4 2 2 5 2" xfId="3290" xr:uid="{00000000-0005-0000-0000-000089090000}"/>
    <cellStyle name="Normal 5 4 2 2 6" xfId="2810" xr:uid="{00000000-0005-0000-0000-00008A090000}"/>
    <cellStyle name="Normal 5 4 2 3" xfId="1354" xr:uid="{00000000-0005-0000-0000-00008B090000}"/>
    <cellStyle name="Normal 5 4 2 3 2" xfId="2583" xr:uid="{00000000-0005-0000-0000-00008C090000}"/>
    <cellStyle name="Normal 5 4 2 3 2 2" xfId="3589" xr:uid="{00000000-0005-0000-0000-00008D090000}"/>
    <cellStyle name="Normal 5 4 2 3 3" xfId="3109" xr:uid="{00000000-0005-0000-0000-00008E090000}"/>
    <cellStyle name="Normal 5 4 2 4" xfId="1355" xr:uid="{00000000-0005-0000-0000-00008F090000}"/>
    <cellStyle name="Normal 5 4 2 4 2" xfId="2584" xr:uid="{00000000-0005-0000-0000-000090090000}"/>
    <cellStyle name="Normal 5 4 2 4 2 2" xfId="3590" xr:uid="{00000000-0005-0000-0000-000091090000}"/>
    <cellStyle name="Normal 5 4 2 4 3" xfId="3110" xr:uid="{00000000-0005-0000-0000-000092090000}"/>
    <cellStyle name="Normal 5 4 2 5" xfId="1356" xr:uid="{00000000-0005-0000-0000-000093090000}"/>
    <cellStyle name="Normal 5 4 2 5 2" xfId="2585" xr:uid="{00000000-0005-0000-0000-000094090000}"/>
    <cellStyle name="Normal 5 4 2 5 2 2" xfId="3591" xr:uid="{00000000-0005-0000-0000-000095090000}"/>
    <cellStyle name="Normal 5 4 2 5 3" xfId="3111" xr:uid="{00000000-0005-0000-0000-000096090000}"/>
    <cellStyle name="Normal 5 4 2 6" xfId="2224" xr:uid="{00000000-0005-0000-0000-000097090000}"/>
    <cellStyle name="Normal 5 4 2 6 2" xfId="3230" xr:uid="{00000000-0005-0000-0000-000098090000}"/>
    <cellStyle name="Normal 5 4 2 7" xfId="2750" xr:uid="{00000000-0005-0000-0000-000099090000}"/>
    <cellStyle name="Normal 5 4 3" xfId="460" xr:uid="{00000000-0005-0000-0000-00009A090000}"/>
    <cellStyle name="Normal 5 4 3 2" xfId="1357" xr:uid="{00000000-0005-0000-0000-00009B090000}"/>
    <cellStyle name="Normal 5 4 3 2 2" xfId="2586" xr:uid="{00000000-0005-0000-0000-00009C090000}"/>
    <cellStyle name="Normal 5 4 3 2 2 2" xfId="3592" xr:uid="{00000000-0005-0000-0000-00009D090000}"/>
    <cellStyle name="Normal 5 4 3 2 3" xfId="3112" xr:uid="{00000000-0005-0000-0000-00009E090000}"/>
    <cellStyle name="Normal 5 4 3 3" xfId="1358" xr:uid="{00000000-0005-0000-0000-00009F090000}"/>
    <cellStyle name="Normal 5 4 3 3 2" xfId="2587" xr:uid="{00000000-0005-0000-0000-0000A0090000}"/>
    <cellStyle name="Normal 5 4 3 3 2 2" xfId="3593" xr:uid="{00000000-0005-0000-0000-0000A1090000}"/>
    <cellStyle name="Normal 5 4 3 3 3" xfId="3113" xr:uid="{00000000-0005-0000-0000-0000A2090000}"/>
    <cellStyle name="Normal 5 4 3 4" xfId="1359" xr:uid="{00000000-0005-0000-0000-0000A3090000}"/>
    <cellStyle name="Normal 5 4 3 4 2" xfId="2588" xr:uid="{00000000-0005-0000-0000-0000A4090000}"/>
    <cellStyle name="Normal 5 4 3 4 2 2" xfId="3594" xr:uid="{00000000-0005-0000-0000-0000A5090000}"/>
    <cellStyle name="Normal 5 4 3 4 3" xfId="3114" xr:uid="{00000000-0005-0000-0000-0000A6090000}"/>
    <cellStyle name="Normal 5 4 3 5" xfId="2254" xr:uid="{00000000-0005-0000-0000-0000A7090000}"/>
    <cellStyle name="Normal 5 4 3 5 2" xfId="3260" xr:uid="{00000000-0005-0000-0000-0000A8090000}"/>
    <cellStyle name="Normal 5 4 3 6" xfId="2780" xr:uid="{00000000-0005-0000-0000-0000A9090000}"/>
    <cellStyle name="Normal 5 4 4" xfId="1360" xr:uid="{00000000-0005-0000-0000-0000AA090000}"/>
    <cellStyle name="Normal 5 4 4 2" xfId="2589" xr:uid="{00000000-0005-0000-0000-0000AB090000}"/>
    <cellStyle name="Normal 5 4 4 2 2" xfId="3595" xr:uid="{00000000-0005-0000-0000-0000AC090000}"/>
    <cellStyle name="Normal 5 4 4 3" xfId="3115" xr:uid="{00000000-0005-0000-0000-0000AD090000}"/>
    <cellStyle name="Normal 5 4 5" xfId="1361" xr:uid="{00000000-0005-0000-0000-0000AE090000}"/>
    <cellStyle name="Normal 5 4 5 2" xfId="2590" xr:uid="{00000000-0005-0000-0000-0000AF090000}"/>
    <cellStyle name="Normal 5 4 5 2 2" xfId="3596" xr:uid="{00000000-0005-0000-0000-0000B0090000}"/>
    <cellStyle name="Normal 5 4 5 3" xfId="3116" xr:uid="{00000000-0005-0000-0000-0000B1090000}"/>
    <cellStyle name="Normal 5 4 6" xfId="1362" xr:uid="{00000000-0005-0000-0000-0000B2090000}"/>
    <cellStyle name="Normal 5 4 6 2" xfId="2591" xr:uid="{00000000-0005-0000-0000-0000B3090000}"/>
    <cellStyle name="Normal 5 4 6 2 2" xfId="3597" xr:uid="{00000000-0005-0000-0000-0000B4090000}"/>
    <cellStyle name="Normal 5 4 6 3" xfId="3117" xr:uid="{00000000-0005-0000-0000-0000B5090000}"/>
    <cellStyle name="Normal 5 4 7" xfId="2194" xr:uid="{00000000-0005-0000-0000-0000B6090000}"/>
    <cellStyle name="Normal 5 4 7 2" xfId="3200" xr:uid="{00000000-0005-0000-0000-0000B7090000}"/>
    <cellStyle name="Normal 5 4 8" xfId="2720" xr:uid="{00000000-0005-0000-0000-0000B8090000}"/>
    <cellStyle name="Normal 52" xfId="169" xr:uid="{00000000-0005-0000-0000-0000B9090000}"/>
    <cellStyle name="Normal 6" xfId="188" xr:uid="{00000000-0005-0000-0000-0000BA090000}"/>
    <cellStyle name="Normal 7" xfId="202" xr:uid="{00000000-0005-0000-0000-0000BB090000}"/>
    <cellStyle name="Normal 8" xfId="281" xr:uid="{00000000-0005-0000-0000-0000BC090000}"/>
    <cellStyle name="Normal 9" xfId="395" xr:uid="{00000000-0005-0000-0000-0000BD090000}"/>
    <cellStyle name="Normal 9 2" xfId="502" xr:uid="{00000000-0005-0000-0000-0000BE090000}"/>
    <cellStyle name="Normal_الأصلية والمناقلات" xfId="46" xr:uid="{00000000-0005-0000-0000-0000BF090000}"/>
    <cellStyle name="Note" xfId="47" builtinId="10" customBuiltin="1"/>
    <cellStyle name="Note 10" xfId="1363" xr:uid="{00000000-0005-0000-0000-0000C1090000}"/>
    <cellStyle name="Note 11" xfId="1364" xr:uid="{00000000-0005-0000-0000-0000C2090000}"/>
    <cellStyle name="Note 12" xfId="1365" xr:uid="{00000000-0005-0000-0000-0000C3090000}"/>
    <cellStyle name="Note 13" xfId="1366" xr:uid="{00000000-0005-0000-0000-0000C4090000}"/>
    <cellStyle name="Note 14" xfId="1367" xr:uid="{00000000-0005-0000-0000-0000C5090000}"/>
    <cellStyle name="Note 15" xfId="1368" xr:uid="{00000000-0005-0000-0000-0000C6090000}"/>
    <cellStyle name="Note 16" xfId="1369" xr:uid="{00000000-0005-0000-0000-0000C7090000}"/>
    <cellStyle name="Note 17" xfId="1370" xr:uid="{00000000-0005-0000-0000-0000C8090000}"/>
    <cellStyle name="Note 18" xfId="2693" xr:uid="{00000000-0005-0000-0000-0000C9090000}"/>
    <cellStyle name="Note 2" xfId="72" xr:uid="{00000000-0005-0000-0000-0000CA090000}"/>
    <cellStyle name="Note 2 10" xfId="2699" xr:uid="{00000000-0005-0000-0000-0000CB090000}"/>
    <cellStyle name="Note 2 2" xfId="181" xr:uid="{00000000-0005-0000-0000-0000CC090000}"/>
    <cellStyle name="Note 2 2 2" xfId="222" xr:uid="{00000000-0005-0000-0000-0000CD090000}"/>
    <cellStyle name="Note 2 2 2 2" xfId="231" xr:uid="{00000000-0005-0000-0000-0000CE090000}"/>
    <cellStyle name="Note 2 2 2 2 2" xfId="266" xr:uid="{00000000-0005-0000-0000-0000CF090000}"/>
    <cellStyle name="Note 2 2 2 2 2 10" xfId="1371" xr:uid="{00000000-0005-0000-0000-0000D0090000}"/>
    <cellStyle name="Note 2 2 2 2 2 11" xfId="1372" xr:uid="{00000000-0005-0000-0000-0000D1090000}"/>
    <cellStyle name="Note 2 2 2 2 2 12" xfId="1373" xr:uid="{00000000-0005-0000-0000-0000D2090000}"/>
    <cellStyle name="Note 2 2 2 2 2 13" xfId="1374" xr:uid="{00000000-0005-0000-0000-0000D3090000}"/>
    <cellStyle name="Note 2 2 2 2 2 14" xfId="1375" xr:uid="{00000000-0005-0000-0000-0000D4090000}"/>
    <cellStyle name="Note 2 2 2 2 2 2" xfId="380" xr:uid="{00000000-0005-0000-0000-0000D5090000}"/>
    <cellStyle name="Note 2 2 2 2 2 2 10" xfId="1376" xr:uid="{00000000-0005-0000-0000-0000D6090000}"/>
    <cellStyle name="Note 2 2 2 2 2 2 11" xfId="1377" xr:uid="{00000000-0005-0000-0000-0000D7090000}"/>
    <cellStyle name="Note 2 2 2 2 2 2 12" xfId="1378" xr:uid="{00000000-0005-0000-0000-0000D8090000}"/>
    <cellStyle name="Note 2 2 2 2 2 2 13" xfId="1379" xr:uid="{00000000-0005-0000-0000-0000D9090000}"/>
    <cellStyle name="Note 2 2 2 2 2 2 2" xfId="1380" xr:uid="{00000000-0005-0000-0000-0000DA090000}"/>
    <cellStyle name="Note 2 2 2 2 2 2 3" xfId="1381" xr:uid="{00000000-0005-0000-0000-0000DB090000}"/>
    <cellStyle name="Note 2 2 2 2 2 2 4" xfId="1382" xr:uid="{00000000-0005-0000-0000-0000DC090000}"/>
    <cellStyle name="Note 2 2 2 2 2 2 5" xfId="1383" xr:uid="{00000000-0005-0000-0000-0000DD090000}"/>
    <cellStyle name="Note 2 2 2 2 2 2 6" xfId="1384" xr:uid="{00000000-0005-0000-0000-0000DE090000}"/>
    <cellStyle name="Note 2 2 2 2 2 2 7" xfId="1385" xr:uid="{00000000-0005-0000-0000-0000DF090000}"/>
    <cellStyle name="Note 2 2 2 2 2 2 8" xfId="1386" xr:uid="{00000000-0005-0000-0000-0000E0090000}"/>
    <cellStyle name="Note 2 2 2 2 2 2 9" xfId="1387" xr:uid="{00000000-0005-0000-0000-0000E1090000}"/>
    <cellStyle name="Note 2 2 2 2 2 3" xfId="1388" xr:uid="{00000000-0005-0000-0000-0000E2090000}"/>
    <cellStyle name="Note 2 2 2 2 2 4" xfId="1389" xr:uid="{00000000-0005-0000-0000-0000E3090000}"/>
    <cellStyle name="Note 2 2 2 2 2 5" xfId="1390" xr:uid="{00000000-0005-0000-0000-0000E4090000}"/>
    <cellStyle name="Note 2 2 2 2 2 6" xfId="1391" xr:uid="{00000000-0005-0000-0000-0000E5090000}"/>
    <cellStyle name="Note 2 2 2 2 2 7" xfId="1392" xr:uid="{00000000-0005-0000-0000-0000E6090000}"/>
    <cellStyle name="Note 2 2 2 2 2 8" xfId="1393" xr:uid="{00000000-0005-0000-0000-0000E7090000}"/>
    <cellStyle name="Note 2 2 2 2 2 9" xfId="1394" xr:uid="{00000000-0005-0000-0000-0000E8090000}"/>
    <cellStyle name="Note 2 2 2 2 3" xfId="1395" xr:uid="{00000000-0005-0000-0000-0000E9090000}"/>
    <cellStyle name="Note 2 2 2 2 4" xfId="1396" xr:uid="{00000000-0005-0000-0000-0000EA090000}"/>
    <cellStyle name="Note 2 2 2 2 5" xfId="1397" xr:uid="{00000000-0005-0000-0000-0000EB090000}"/>
    <cellStyle name="Note 2 2 2 3" xfId="241" xr:uid="{00000000-0005-0000-0000-0000EC090000}"/>
    <cellStyle name="Note 2 2 2 3 2" xfId="276" xr:uid="{00000000-0005-0000-0000-0000ED090000}"/>
    <cellStyle name="Note 2 2 2 3 2 10" xfId="1398" xr:uid="{00000000-0005-0000-0000-0000EE090000}"/>
    <cellStyle name="Note 2 2 2 3 2 11" xfId="1399" xr:uid="{00000000-0005-0000-0000-0000EF090000}"/>
    <cellStyle name="Note 2 2 2 3 2 12" xfId="1400" xr:uid="{00000000-0005-0000-0000-0000F0090000}"/>
    <cellStyle name="Note 2 2 2 3 2 13" xfId="1401" xr:uid="{00000000-0005-0000-0000-0000F1090000}"/>
    <cellStyle name="Note 2 2 2 3 2 14" xfId="1402" xr:uid="{00000000-0005-0000-0000-0000F2090000}"/>
    <cellStyle name="Note 2 2 2 3 2 2" xfId="390" xr:uid="{00000000-0005-0000-0000-0000F3090000}"/>
    <cellStyle name="Note 2 2 2 3 2 2 10" xfId="1403" xr:uid="{00000000-0005-0000-0000-0000F4090000}"/>
    <cellStyle name="Note 2 2 2 3 2 2 11" xfId="1404" xr:uid="{00000000-0005-0000-0000-0000F5090000}"/>
    <cellStyle name="Note 2 2 2 3 2 2 12" xfId="1405" xr:uid="{00000000-0005-0000-0000-0000F6090000}"/>
    <cellStyle name="Note 2 2 2 3 2 2 13" xfId="1406" xr:uid="{00000000-0005-0000-0000-0000F7090000}"/>
    <cellStyle name="Note 2 2 2 3 2 2 2" xfId="1407" xr:uid="{00000000-0005-0000-0000-0000F8090000}"/>
    <cellStyle name="Note 2 2 2 3 2 2 3" xfId="1408" xr:uid="{00000000-0005-0000-0000-0000F9090000}"/>
    <cellStyle name="Note 2 2 2 3 2 2 4" xfId="1409" xr:uid="{00000000-0005-0000-0000-0000FA090000}"/>
    <cellStyle name="Note 2 2 2 3 2 2 5" xfId="1410" xr:uid="{00000000-0005-0000-0000-0000FB090000}"/>
    <cellStyle name="Note 2 2 2 3 2 2 6" xfId="1411" xr:uid="{00000000-0005-0000-0000-0000FC090000}"/>
    <cellStyle name="Note 2 2 2 3 2 2 7" xfId="1412" xr:uid="{00000000-0005-0000-0000-0000FD090000}"/>
    <cellStyle name="Note 2 2 2 3 2 2 8" xfId="1413" xr:uid="{00000000-0005-0000-0000-0000FE090000}"/>
    <cellStyle name="Note 2 2 2 3 2 2 9" xfId="1414" xr:uid="{00000000-0005-0000-0000-0000FF090000}"/>
    <cellStyle name="Note 2 2 2 3 2 3" xfId="1415" xr:uid="{00000000-0005-0000-0000-0000000A0000}"/>
    <cellStyle name="Note 2 2 2 3 2 4" xfId="1416" xr:uid="{00000000-0005-0000-0000-0000010A0000}"/>
    <cellStyle name="Note 2 2 2 3 2 5" xfId="1417" xr:uid="{00000000-0005-0000-0000-0000020A0000}"/>
    <cellStyle name="Note 2 2 2 3 2 6" xfId="1418" xr:uid="{00000000-0005-0000-0000-0000030A0000}"/>
    <cellStyle name="Note 2 2 2 3 2 7" xfId="1419" xr:uid="{00000000-0005-0000-0000-0000040A0000}"/>
    <cellStyle name="Note 2 2 2 3 2 8" xfId="1420" xr:uid="{00000000-0005-0000-0000-0000050A0000}"/>
    <cellStyle name="Note 2 2 2 3 2 9" xfId="1421" xr:uid="{00000000-0005-0000-0000-0000060A0000}"/>
    <cellStyle name="Note 2 2 2 3 3" xfId="1422" xr:uid="{00000000-0005-0000-0000-0000070A0000}"/>
    <cellStyle name="Note 2 2 2 3 4" xfId="1423" xr:uid="{00000000-0005-0000-0000-0000080A0000}"/>
    <cellStyle name="Note 2 2 2 3 5" xfId="1424" xr:uid="{00000000-0005-0000-0000-0000090A0000}"/>
    <cellStyle name="Note 2 2 2 4" xfId="261" xr:uid="{00000000-0005-0000-0000-00000A0A0000}"/>
    <cellStyle name="Note 2 2 2 4 10" xfId="1425" xr:uid="{00000000-0005-0000-0000-00000B0A0000}"/>
    <cellStyle name="Note 2 2 2 4 11" xfId="1426" xr:uid="{00000000-0005-0000-0000-00000C0A0000}"/>
    <cellStyle name="Note 2 2 2 4 12" xfId="1427" xr:uid="{00000000-0005-0000-0000-00000D0A0000}"/>
    <cellStyle name="Note 2 2 2 4 13" xfId="1428" xr:uid="{00000000-0005-0000-0000-00000E0A0000}"/>
    <cellStyle name="Note 2 2 2 4 14" xfId="1429" xr:uid="{00000000-0005-0000-0000-00000F0A0000}"/>
    <cellStyle name="Note 2 2 2 4 2" xfId="375" xr:uid="{00000000-0005-0000-0000-0000100A0000}"/>
    <cellStyle name="Note 2 2 2 4 2 10" xfId="1430" xr:uid="{00000000-0005-0000-0000-0000110A0000}"/>
    <cellStyle name="Note 2 2 2 4 2 11" xfId="1431" xr:uid="{00000000-0005-0000-0000-0000120A0000}"/>
    <cellStyle name="Note 2 2 2 4 2 12" xfId="1432" xr:uid="{00000000-0005-0000-0000-0000130A0000}"/>
    <cellStyle name="Note 2 2 2 4 2 13" xfId="1433" xr:uid="{00000000-0005-0000-0000-0000140A0000}"/>
    <cellStyle name="Note 2 2 2 4 2 2" xfId="1434" xr:uid="{00000000-0005-0000-0000-0000150A0000}"/>
    <cellStyle name="Note 2 2 2 4 2 3" xfId="1435" xr:uid="{00000000-0005-0000-0000-0000160A0000}"/>
    <cellStyle name="Note 2 2 2 4 2 4" xfId="1436" xr:uid="{00000000-0005-0000-0000-0000170A0000}"/>
    <cellStyle name="Note 2 2 2 4 2 5" xfId="1437" xr:uid="{00000000-0005-0000-0000-0000180A0000}"/>
    <cellStyle name="Note 2 2 2 4 2 6" xfId="1438" xr:uid="{00000000-0005-0000-0000-0000190A0000}"/>
    <cellStyle name="Note 2 2 2 4 2 7" xfId="1439" xr:uid="{00000000-0005-0000-0000-00001A0A0000}"/>
    <cellStyle name="Note 2 2 2 4 2 8" xfId="1440" xr:uid="{00000000-0005-0000-0000-00001B0A0000}"/>
    <cellStyle name="Note 2 2 2 4 2 9" xfId="1441" xr:uid="{00000000-0005-0000-0000-00001C0A0000}"/>
    <cellStyle name="Note 2 2 2 4 3" xfId="1442" xr:uid="{00000000-0005-0000-0000-00001D0A0000}"/>
    <cellStyle name="Note 2 2 2 4 4" xfId="1443" xr:uid="{00000000-0005-0000-0000-00001E0A0000}"/>
    <cellStyle name="Note 2 2 2 4 5" xfId="1444" xr:uid="{00000000-0005-0000-0000-00001F0A0000}"/>
    <cellStyle name="Note 2 2 2 4 6" xfId="1445" xr:uid="{00000000-0005-0000-0000-0000200A0000}"/>
    <cellStyle name="Note 2 2 2 4 7" xfId="1446" xr:uid="{00000000-0005-0000-0000-0000210A0000}"/>
    <cellStyle name="Note 2 2 2 4 8" xfId="1447" xr:uid="{00000000-0005-0000-0000-0000220A0000}"/>
    <cellStyle name="Note 2 2 2 4 9" xfId="1448" xr:uid="{00000000-0005-0000-0000-0000230A0000}"/>
    <cellStyle name="Note 2 2 2 5" xfId="1449" xr:uid="{00000000-0005-0000-0000-0000240A0000}"/>
    <cellStyle name="Note 2 2 2 6" xfId="1450" xr:uid="{00000000-0005-0000-0000-0000250A0000}"/>
    <cellStyle name="Note 2 2 2 7" xfId="1451" xr:uid="{00000000-0005-0000-0000-0000260A0000}"/>
    <cellStyle name="Note 2 2 3" xfId="221" xr:uid="{00000000-0005-0000-0000-0000270A0000}"/>
    <cellStyle name="Note 2 2 3 2" xfId="240" xr:uid="{00000000-0005-0000-0000-0000280A0000}"/>
    <cellStyle name="Note 2 2 3 2 2" xfId="275" xr:uid="{00000000-0005-0000-0000-0000290A0000}"/>
    <cellStyle name="Note 2 2 3 2 2 10" xfId="1452" xr:uid="{00000000-0005-0000-0000-00002A0A0000}"/>
    <cellStyle name="Note 2 2 3 2 2 11" xfId="1453" xr:uid="{00000000-0005-0000-0000-00002B0A0000}"/>
    <cellStyle name="Note 2 2 3 2 2 12" xfId="1454" xr:uid="{00000000-0005-0000-0000-00002C0A0000}"/>
    <cellStyle name="Note 2 2 3 2 2 13" xfId="1455" xr:uid="{00000000-0005-0000-0000-00002D0A0000}"/>
    <cellStyle name="Note 2 2 3 2 2 14" xfId="1456" xr:uid="{00000000-0005-0000-0000-00002E0A0000}"/>
    <cellStyle name="Note 2 2 3 2 2 2" xfId="389" xr:uid="{00000000-0005-0000-0000-00002F0A0000}"/>
    <cellStyle name="Note 2 2 3 2 2 2 10" xfId="1457" xr:uid="{00000000-0005-0000-0000-0000300A0000}"/>
    <cellStyle name="Note 2 2 3 2 2 2 11" xfId="1458" xr:uid="{00000000-0005-0000-0000-0000310A0000}"/>
    <cellStyle name="Note 2 2 3 2 2 2 12" xfId="1459" xr:uid="{00000000-0005-0000-0000-0000320A0000}"/>
    <cellStyle name="Note 2 2 3 2 2 2 13" xfId="1460" xr:uid="{00000000-0005-0000-0000-0000330A0000}"/>
    <cellStyle name="Note 2 2 3 2 2 2 2" xfId="1461" xr:uid="{00000000-0005-0000-0000-0000340A0000}"/>
    <cellStyle name="Note 2 2 3 2 2 2 3" xfId="1462" xr:uid="{00000000-0005-0000-0000-0000350A0000}"/>
    <cellStyle name="Note 2 2 3 2 2 2 4" xfId="1463" xr:uid="{00000000-0005-0000-0000-0000360A0000}"/>
    <cellStyle name="Note 2 2 3 2 2 2 5" xfId="1464" xr:uid="{00000000-0005-0000-0000-0000370A0000}"/>
    <cellStyle name="Note 2 2 3 2 2 2 6" xfId="1465" xr:uid="{00000000-0005-0000-0000-0000380A0000}"/>
    <cellStyle name="Note 2 2 3 2 2 2 7" xfId="1466" xr:uid="{00000000-0005-0000-0000-0000390A0000}"/>
    <cellStyle name="Note 2 2 3 2 2 2 8" xfId="1467" xr:uid="{00000000-0005-0000-0000-00003A0A0000}"/>
    <cellStyle name="Note 2 2 3 2 2 2 9" xfId="1468" xr:uid="{00000000-0005-0000-0000-00003B0A0000}"/>
    <cellStyle name="Note 2 2 3 2 2 3" xfId="1469" xr:uid="{00000000-0005-0000-0000-00003C0A0000}"/>
    <cellStyle name="Note 2 2 3 2 2 4" xfId="1470" xr:uid="{00000000-0005-0000-0000-00003D0A0000}"/>
    <cellStyle name="Note 2 2 3 2 2 5" xfId="1471" xr:uid="{00000000-0005-0000-0000-00003E0A0000}"/>
    <cellStyle name="Note 2 2 3 2 2 6" xfId="1472" xr:uid="{00000000-0005-0000-0000-00003F0A0000}"/>
    <cellStyle name="Note 2 2 3 2 2 7" xfId="1473" xr:uid="{00000000-0005-0000-0000-0000400A0000}"/>
    <cellStyle name="Note 2 2 3 2 2 8" xfId="1474" xr:uid="{00000000-0005-0000-0000-0000410A0000}"/>
    <cellStyle name="Note 2 2 3 2 2 9" xfId="1475" xr:uid="{00000000-0005-0000-0000-0000420A0000}"/>
    <cellStyle name="Note 2 2 3 2 3" xfId="1476" xr:uid="{00000000-0005-0000-0000-0000430A0000}"/>
    <cellStyle name="Note 2 2 3 2 4" xfId="1477" xr:uid="{00000000-0005-0000-0000-0000440A0000}"/>
    <cellStyle name="Note 2 2 3 2 5" xfId="1478" xr:uid="{00000000-0005-0000-0000-0000450A0000}"/>
    <cellStyle name="Note 2 2 3 3" xfId="257" xr:uid="{00000000-0005-0000-0000-0000460A0000}"/>
    <cellStyle name="Note 2 2 3 3 10" xfId="1479" xr:uid="{00000000-0005-0000-0000-0000470A0000}"/>
    <cellStyle name="Note 2 2 3 3 11" xfId="1480" xr:uid="{00000000-0005-0000-0000-0000480A0000}"/>
    <cellStyle name="Note 2 2 3 3 12" xfId="1481" xr:uid="{00000000-0005-0000-0000-0000490A0000}"/>
    <cellStyle name="Note 2 2 3 3 13" xfId="1482" xr:uid="{00000000-0005-0000-0000-00004A0A0000}"/>
    <cellStyle name="Note 2 2 3 3 14" xfId="1483" xr:uid="{00000000-0005-0000-0000-00004B0A0000}"/>
    <cellStyle name="Note 2 2 3 3 2" xfId="371" xr:uid="{00000000-0005-0000-0000-00004C0A0000}"/>
    <cellStyle name="Note 2 2 3 3 2 10" xfId="1484" xr:uid="{00000000-0005-0000-0000-00004D0A0000}"/>
    <cellStyle name="Note 2 2 3 3 2 11" xfId="1485" xr:uid="{00000000-0005-0000-0000-00004E0A0000}"/>
    <cellStyle name="Note 2 2 3 3 2 12" xfId="1486" xr:uid="{00000000-0005-0000-0000-00004F0A0000}"/>
    <cellStyle name="Note 2 2 3 3 2 13" xfId="1487" xr:uid="{00000000-0005-0000-0000-0000500A0000}"/>
    <cellStyle name="Note 2 2 3 3 2 2" xfId="1488" xr:uid="{00000000-0005-0000-0000-0000510A0000}"/>
    <cellStyle name="Note 2 2 3 3 2 3" xfId="1489" xr:uid="{00000000-0005-0000-0000-0000520A0000}"/>
    <cellStyle name="Note 2 2 3 3 2 4" xfId="1490" xr:uid="{00000000-0005-0000-0000-0000530A0000}"/>
    <cellStyle name="Note 2 2 3 3 2 5" xfId="1491" xr:uid="{00000000-0005-0000-0000-0000540A0000}"/>
    <cellStyle name="Note 2 2 3 3 2 6" xfId="1492" xr:uid="{00000000-0005-0000-0000-0000550A0000}"/>
    <cellStyle name="Note 2 2 3 3 2 7" xfId="1493" xr:uid="{00000000-0005-0000-0000-0000560A0000}"/>
    <cellStyle name="Note 2 2 3 3 2 8" xfId="1494" xr:uid="{00000000-0005-0000-0000-0000570A0000}"/>
    <cellStyle name="Note 2 2 3 3 2 9" xfId="1495" xr:uid="{00000000-0005-0000-0000-0000580A0000}"/>
    <cellStyle name="Note 2 2 3 3 3" xfId="1496" xr:uid="{00000000-0005-0000-0000-0000590A0000}"/>
    <cellStyle name="Note 2 2 3 3 4" xfId="1497" xr:uid="{00000000-0005-0000-0000-00005A0A0000}"/>
    <cellStyle name="Note 2 2 3 3 5" xfId="1498" xr:uid="{00000000-0005-0000-0000-00005B0A0000}"/>
    <cellStyle name="Note 2 2 3 3 6" xfId="1499" xr:uid="{00000000-0005-0000-0000-00005C0A0000}"/>
    <cellStyle name="Note 2 2 3 3 7" xfId="1500" xr:uid="{00000000-0005-0000-0000-00005D0A0000}"/>
    <cellStyle name="Note 2 2 3 3 8" xfId="1501" xr:uid="{00000000-0005-0000-0000-00005E0A0000}"/>
    <cellStyle name="Note 2 2 3 3 9" xfId="1502" xr:uid="{00000000-0005-0000-0000-00005F0A0000}"/>
    <cellStyle name="Note 2 2 3 4" xfId="1503" xr:uid="{00000000-0005-0000-0000-0000600A0000}"/>
    <cellStyle name="Note 2 2 3 5" xfId="1504" xr:uid="{00000000-0005-0000-0000-0000610A0000}"/>
    <cellStyle name="Note 2 2 3 6" xfId="1505" xr:uid="{00000000-0005-0000-0000-0000620A0000}"/>
    <cellStyle name="Note 2 2 4" xfId="227" xr:uid="{00000000-0005-0000-0000-0000630A0000}"/>
    <cellStyle name="Note 2 2 4 2" xfId="258" xr:uid="{00000000-0005-0000-0000-0000640A0000}"/>
    <cellStyle name="Note 2 2 4 2 10" xfId="1506" xr:uid="{00000000-0005-0000-0000-0000650A0000}"/>
    <cellStyle name="Note 2 2 4 2 11" xfId="1507" xr:uid="{00000000-0005-0000-0000-0000660A0000}"/>
    <cellStyle name="Note 2 2 4 2 12" xfId="1508" xr:uid="{00000000-0005-0000-0000-0000670A0000}"/>
    <cellStyle name="Note 2 2 4 2 13" xfId="1509" xr:uid="{00000000-0005-0000-0000-0000680A0000}"/>
    <cellStyle name="Note 2 2 4 2 14" xfId="1510" xr:uid="{00000000-0005-0000-0000-0000690A0000}"/>
    <cellStyle name="Note 2 2 4 2 2" xfId="372" xr:uid="{00000000-0005-0000-0000-00006A0A0000}"/>
    <cellStyle name="Note 2 2 4 2 2 10" xfId="1511" xr:uid="{00000000-0005-0000-0000-00006B0A0000}"/>
    <cellStyle name="Note 2 2 4 2 2 11" xfId="1512" xr:uid="{00000000-0005-0000-0000-00006C0A0000}"/>
    <cellStyle name="Note 2 2 4 2 2 12" xfId="1513" xr:uid="{00000000-0005-0000-0000-00006D0A0000}"/>
    <cellStyle name="Note 2 2 4 2 2 13" xfId="1514" xr:uid="{00000000-0005-0000-0000-00006E0A0000}"/>
    <cellStyle name="Note 2 2 4 2 2 2" xfId="1515" xr:uid="{00000000-0005-0000-0000-00006F0A0000}"/>
    <cellStyle name="Note 2 2 4 2 2 3" xfId="1516" xr:uid="{00000000-0005-0000-0000-0000700A0000}"/>
    <cellStyle name="Note 2 2 4 2 2 4" xfId="1517" xr:uid="{00000000-0005-0000-0000-0000710A0000}"/>
    <cellStyle name="Note 2 2 4 2 2 5" xfId="1518" xr:uid="{00000000-0005-0000-0000-0000720A0000}"/>
    <cellStyle name="Note 2 2 4 2 2 6" xfId="1519" xr:uid="{00000000-0005-0000-0000-0000730A0000}"/>
    <cellStyle name="Note 2 2 4 2 2 7" xfId="1520" xr:uid="{00000000-0005-0000-0000-0000740A0000}"/>
    <cellStyle name="Note 2 2 4 2 2 8" xfId="1521" xr:uid="{00000000-0005-0000-0000-0000750A0000}"/>
    <cellStyle name="Note 2 2 4 2 2 9" xfId="1522" xr:uid="{00000000-0005-0000-0000-0000760A0000}"/>
    <cellStyle name="Note 2 2 4 2 3" xfId="1523" xr:uid="{00000000-0005-0000-0000-0000770A0000}"/>
    <cellStyle name="Note 2 2 4 2 4" xfId="1524" xr:uid="{00000000-0005-0000-0000-0000780A0000}"/>
    <cellStyle name="Note 2 2 4 2 5" xfId="1525" xr:uid="{00000000-0005-0000-0000-0000790A0000}"/>
    <cellStyle name="Note 2 2 4 2 6" xfId="1526" xr:uid="{00000000-0005-0000-0000-00007A0A0000}"/>
    <cellStyle name="Note 2 2 4 2 7" xfId="1527" xr:uid="{00000000-0005-0000-0000-00007B0A0000}"/>
    <cellStyle name="Note 2 2 4 2 8" xfId="1528" xr:uid="{00000000-0005-0000-0000-00007C0A0000}"/>
    <cellStyle name="Note 2 2 4 2 9" xfId="1529" xr:uid="{00000000-0005-0000-0000-00007D0A0000}"/>
    <cellStyle name="Note 2 2 4 3" xfId="1530" xr:uid="{00000000-0005-0000-0000-00007E0A0000}"/>
    <cellStyle name="Note 2 2 4 4" xfId="1531" xr:uid="{00000000-0005-0000-0000-00007F0A0000}"/>
    <cellStyle name="Note 2 2 4 5" xfId="1532" xr:uid="{00000000-0005-0000-0000-0000800A0000}"/>
    <cellStyle name="Note 2 2 5" xfId="246" xr:uid="{00000000-0005-0000-0000-0000810A0000}"/>
    <cellStyle name="Note 2 2 5 10" xfId="1533" xr:uid="{00000000-0005-0000-0000-0000820A0000}"/>
    <cellStyle name="Note 2 2 5 11" xfId="1534" xr:uid="{00000000-0005-0000-0000-0000830A0000}"/>
    <cellStyle name="Note 2 2 5 12" xfId="1535" xr:uid="{00000000-0005-0000-0000-0000840A0000}"/>
    <cellStyle name="Note 2 2 5 13" xfId="1536" xr:uid="{00000000-0005-0000-0000-0000850A0000}"/>
    <cellStyle name="Note 2 2 5 14" xfId="1537" xr:uid="{00000000-0005-0000-0000-0000860A0000}"/>
    <cellStyle name="Note 2 2 5 2" xfId="360" xr:uid="{00000000-0005-0000-0000-0000870A0000}"/>
    <cellStyle name="Note 2 2 5 2 10" xfId="1538" xr:uid="{00000000-0005-0000-0000-0000880A0000}"/>
    <cellStyle name="Note 2 2 5 2 11" xfId="1539" xr:uid="{00000000-0005-0000-0000-0000890A0000}"/>
    <cellStyle name="Note 2 2 5 2 12" xfId="1540" xr:uid="{00000000-0005-0000-0000-00008A0A0000}"/>
    <cellStyle name="Note 2 2 5 2 13" xfId="1541" xr:uid="{00000000-0005-0000-0000-00008B0A0000}"/>
    <cellStyle name="Note 2 2 5 2 2" xfId="1542" xr:uid="{00000000-0005-0000-0000-00008C0A0000}"/>
    <cellStyle name="Note 2 2 5 2 3" xfId="1543" xr:uid="{00000000-0005-0000-0000-00008D0A0000}"/>
    <cellStyle name="Note 2 2 5 2 4" xfId="1544" xr:uid="{00000000-0005-0000-0000-00008E0A0000}"/>
    <cellStyle name="Note 2 2 5 2 5" xfId="1545" xr:uid="{00000000-0005-0000-0000-00008F0A0000}"/>
    <cellStyle name="Note 2 2 5 2 6" xfId="1546" xr:uid="{00000000-0005-0000-0000-0000900A0000}"/>
    <cellStyle name="Note 2 2 5 2 7" xfId="1547" xr:uid="{00000000-0005-0000-0000-0000910A0000}"/>
    <cellStyle name="Note 2 2 5 2 8" xfId="1548" xr:uid="{00000000-0005-0000-0000-0000920A0000}"/>
    <cellStyle name="Note 2 2 5 2 9" xfId="1549" xr:uid="{00000000-0005-0000-0000-0000930A0000}"/>
    <cellStyle name="Note 2 2 5 3" xfId="1550" xr:uid="{00000000-0005-0000-0000-0000940A0000}"/>
    <cellStyle name="Note 2 2 5 4" xfId="1551" xr:uid="{00000000-0005-0000-0000-0000950A0000}"/>
    <cellStyle name="Note 2 2 5 5" xfId="1552" xr:uid="{00000000-0005-0000-0000-0000960A0000}"/>
    <cellStyle name="Note 2 2 5 6" xfId="1553" xr:uid="{00000000-0005-0000-0000-0000970A0000}"/>
    <cellStyle name="Note 2 2 5 7" xfId="1554" xr:uid="{00000000-0005-0000-0000-0000980A0000}"/>
    <cellStyle name="Note 2 2 5 8" xfId="1555" xr:uid="{00000000-0005-0000-0000-0000990A0000}"/>
    <cellStyle name="Note 2 2 5 9" xfId="1556" xr:uid="{00000000-0005-0000-0000-00009A0A0000}"/>
    <cellStyle name="Note 2 2 6" xfId="1557" xr:uid="{00000000-0005-0000-0000-00009B0A0000}"/>
    <cellStyle name="Note 2 2 7" xfId="1558" xr:uid="{00000000-0005-0000-0000-00009C0A0000}"/>
    <cellStyle name="Note 2 2 8" xfId="1559" xr:uid="{00000000-0005-0000-0000-00009D0A0000}"/>
    <cellStyle name="Note 2 3" xfId="170" xr:uid="{00000000-0005-0000-0000-00009E0A0000}"/>
    <cellStyle name="Note 2 3 10" xfId="1560" xr:uid="{00000000-0005-0000-0000-00009F0A0000}"/>
    <cellStyle name="Note 2 3 11" xfId="1561" xr:uid="{00000000-0005-0000-0000-0000A00A0000}"/>
    <cellStyle name="Note 2 3 12" xfId="1562" xr:uid="{00000000-0005-0000-0000-0000A10A0000}"/>
    <cellStyle name="Note 2 3 13" xfId="1563" xr:uid="{00000000-0005-0000-0000-0000A20A0000}"/>
    <cellStyle name="Note 2 3 14" xfId="1564" xr:uid="{00000000-0005-0000-0000-0000A30A0000}"/>
    <cellStyle name="Note 2 3 2" xfId="344" xr:uid="{00000000-0005-0000-0000-0000A40A0000}"/>
    <cellStyle name="Note 2 3 2 10" xfId="1565" xr:uid="{00000000-0005-0000-0000-0000A50A0000}"/>
    <cellStyle name="Note 2 3 2 11" xfId="1566" xr:uid="{00000000-0005-0000-0000-0000A60A0000}"/>
    <cellStyle name="Note 2 3 2 12" xfId="1567" xr:uid="{00000000-0005-0000-0000-0000A70A0000}"/>
    <cellStyle name="Note 2 3 2 13" xfId="1568" xr:uid="{00000000-0005-0000-0000-0000A80A0000}"/>
    <cellStyle name="Note 2 3 2 2" xfId="1569" xr:uid="{00000000-0005-0000-0000-0000A90A0000}"/>
    <cellStyle name="Note 2 3 2 3" xfId="1570" xr:uid="{00000000-0005-0000-0000-0000AA0A0000}"/>
    <cellStyle name="Note 2 3 2 4" xfId="1571" xr:uid="{00000000-0005-0000-0000-0000AB0A0000}"/>
    <cellStyle name="Note 2 3 2 5" xfId="1572" xr:uid="{00000000-0005-0000-0000-0000AC0A0000}"/>
    <cellStyle name="Note 2 3 2 6" xfId="1573" xr:uid="{00000000-0005-0000-0000-0000AD0A0000}"/>
    <cellStyle name="Note 2 3 2 7" xfId="1574" xr:uid="{00000000-0005-0000-0000-0000AE0A0000}"/>
    <cellStyle name="Note 2 3 2 8" xfId="1575" xr:uid="{00000000-0005-0000-0000-0000AF0A0000}"/>
    <cellStyle name="Note 2 3 2 9" xfId="1576" xr:uid="{00000000-0005-0000-0000-0000B00A0000}"/>
    <cellStyle name="Note 2 3 3" xfId="1577" xr:uid="{00000000-0005-0000-0000-0000B10A0000}"/>
    <cellStyle name="Note 2 3 4" xfId="1578" xr:uid="{00000000-0005-0000-0000-0000B20A0000}"/>
    <cellStyle name="Note 2 3 5" xfId="1579" xr:uid="{00000000-0005-0000-0000-0000B30A0000}"/>
    <cellStyle name="Note 2 3 6" xfId="1580" xr:uid="{00000000-0005-0000-0000-0000B40A0000}"/>
    <cellStyle name="Note 2 3 7" xfId="1581" xr:uid="{00000000-0005-0000-0000-0000B50A0000}"/>
    <cellStyle name="Note 2 3 8" xfId="1582" xr:uid="{00000000-0005-0000-0000-0000B60A0000}"/>
    <cellStyle name="Note 2 3 9" xfId="1583" xr:uid="{00000000-0005-0000-0000-0000B70A0000}"/>
    <cellStyle name="Note 2 4" xfId="326" xr:uid="{00000000-0005-0000-0000-0000B80A0000}"/>
    <cellStyle name="Note 2 4 2" xfId="471" xr:uid="{00000000-0005-0000-0000-0000B90A0000}"/>
    <cellStyle name="Note 2 4 2 2" xfId="1584" xr:uid="{00000000-0005-0000-0000-0000BA0A0000}"/>
    <cellStyle name="Note 2 4 2 2 2" xfId="2592" xr:uid="{00000000-0005-0000-0000-0000BB0A0000}"/>
    <cellStyle name="Note 2 4 2 2 2 2" xfId="3598" xr:uid="{00000000-0005-0000-0000-0000BC0A0000}"/>
    <cellStyle name="Note 2 4 2 2 3" xfId="3118" xr:uid="{00000000-0005-0000-0000-0000BD0A0000}"/>
    <cellStyle name="Note 2 4 2 3" xfId="1585" xr:uid="{00000000-0005-0000-0000-0000BE0A0000}"/>
    <cellStyle name="Note 2 4 2 3 2" xfId="2593" xr:uid="{00000000-0005-0000-0000-0000BF0A0000}"/>
    <cellStyle name="Note 2 4 2 3 2 2" xfId="3599" xr:uid="{00000000-0005-0000-0000-0000C00A0000}"/>
    <cellStyle name="Note 2 4 2 3 3" xfId="3119" xr:uid="{00000000-0005-0000-0000-0000C10A0000}"/>
    <cellStyle name="Note 2 4 2 4" xfId="1586" xr:uid="{00000000-0005-0000-0000-0000C20A0000}"/>
    <cellStyle name="Note 2 4 2 4 2" xfId="2594" xr:uid="{00000000-0005-0000-0000-0000C30A0000}"/>
    <cellStyle name="Note 2 4 2 4 2 2" xfId="3600" xr:uid="{00000000-0005-0000-0000-0000C40A0000}"/>
    <cellStyle name="Note 2 4 2 4 3" xfId="3120" xr:uid="{00000000-0005-0000-0000-0000C50A0000}"/>
    <cellStyle name="Note 2 4 2 5" xfId="2263" xr:uid="{00000000-0005-0000-0000-0000C60A0000}"/>
    <cellStyle name="Note 2 4 2 5 2" xfId="3269" xr:uid="{00000000-0005-0000-0000-0000C70A0000}"/>
    <cellStyle name="Note 2 4 2 6" xfId="2789" xr:uid="{00000000-0005-0000-0000-0000C80A0000}"/>
    <cellStyle name="Note 2 4 3" xfId="1587" xr:uid="{00000000-0005-0000-0000-0000C90A0000}"/>
    <cellStyle name="Note 2 4 3 2" xfId="2595" xr:uid="{00000000-0005-0000-0000-0000CA0A0000}"/>
    <cellStyle name="Note 2 4 3 2 2" xfId="3601" xr:uid="{00000000-0005-0000-0000-0000CB0A0000}"/>
    <cellStyle name="Note 2 4 3 3" xfId="3121" xr:uid="{00000000-0005-0000-0000-0000CC0A0000}"/>
    <cellStyle name="Note 2 4 4" xfId="1588" xr:uid="{00000000-0005-0000-0000-0000CD0A0000}"/>
    <cellStyle name="Note 2 4 4 2" xfId="2596" xr:uid="{00000000-0005-0000-0000-0000CE0A0000}"/>
    <cellStyle name="Note 2 4 4 2 2" xfId="3602" xr:uid="{00000000-0005-0000-0000-0000CF0A0000}"/>
    <cellStyle name="Note 2 4 4 3" xfId="3122" xr:uid="{00000000-0005-0000-0000-0000D00A0000}"/>
    <cellStyle name="Note 2 4 5" xfId="1589" xr:uid="{00000000-0005-0000-0000-0000D10A0000}"/>
    <cellStyle name="Note 2 4 5 2" xfId="2597" xr:uid="{00000000-0005-0000-0000-0000D20A0000}"/>
    <cellStyle name="Note 2 4 5 2 2" xfId="3603" xr:uid="{00000000-0005-0000-0000-0000D30A0000}"/>
    <cellStyle name="Note 2 4 5 3" xfId="3123" xr:uid="{00000000-0005-0000-0000-0000D40A0000}"/>
    <cellStyle name="Note 2 4 6" xfId="2203" xr:uid="{00000000-0005-0000-0000-0000D50A0000}"/>
    <cellStyle name="Note 2 4 6 2" xfId="3209" xr:uid="{00000000-0005-0000-0000-0000D60A0000}"/>
    <cellStyle name="Note 2 4 7" xfId="2729" xr:uid="{00000000-0005-0000-0000-0000D70A0000}"/>
    <cellStyle name="Note 2 5" xfId="439" xr:uid="{00000000-0005-0000-0000-0000D80A0000}"/>
    <cellStyle name="Note 2 5 2" xfId="1590" xr:uid="{00000000-0005-0000-0000-0000D90A0000}"/>
    <cellStyle name="Note 2 5 2 2" xfId="2598" xr:uid="{00000000-0005-0000-0000-0000DA0A0000}"/>
    <cellStyle name="Note 2 5 2 2 2" xfId="3604" xr:uid="{00000000-0005-0000-0000-0000DB0A0000}"/>
    <cellStyle name="Note 2 5 2 3" xfId="3124" xr:uid="{00000000-0005-0000-0000-0000DC0A0000}"/>
    <cellStyle name="Note 2 5 3" xfId="1591" xr:uid="{00000000-0005-0000-0000-0000DD0A0000}"/>
    <cellStyle name="Note 2 5 3 2" xfId="2599" xr:uid="{00000000-0005-0000-0000-0000DE0A0000}"/>
    <cellStyle name="Note 2 5 3 2 2" xfId="3605" xr:uid="{00000000-0005-0000-0000-0000DF0A0000}"/>
    <cellStyle name="Note 2 5 3 3" xfId="3125" xr:uid="{00000000-0005-0000-0000-0000E00A0000}"/>
    <cellStyle name="Note 2 5 4" xfId="1592" xr:uid="{00000000-0005-0000-0000-0000E10A0000}"/>
    <cellStyle name="Note 2 5 4 2" xfId="2600" xr:uid="{00000000-0005-0000-0000-0000E20A0000}"/>
    <cellStyle name="Note 2 5 4 2 2" xfId="3606" xr:uid="{00000000-0005-0000-0000-0000E30A0000}"/>
    <cellStyle name="Note 2 5 4 3" xfId="3126" xr:uid="{00000000-0005-0000-0000-0000E40A0000}"/>
    <cellStyle name="Note 2 5 5" xfId="2233" xr:uid="{00000000-0005-0000-0000-0000E50A0000}"/>
    <cellStyle name="Note 2 5 5 2" xfId="3239" xr:uid="{00000000-0005-0000-0000-0000E60A0000}"/>
    <cellStyle name="Note 2 5 6" xfId="2759" xr:uid="{00000000-0005-0000-0000-0000E70A0000}"/>
    <cellStyle name="Note 2 6" xfId="1593" xr:uid="{00000000-0005-0000-0000-0000E80A0000}"/>
    <cellStyle name="Note 2 6 2" xfId="2601" xr:uid="{00000000-0005-0000-0000-0000E90A0000}"/>
    <cellStyle name="Note 2 6 2 2" xfId="3607" xr:uid="{00000000-0005-0000-0000-0000EA0A0000}"/>
    <cellStyle name="Note 2 6 3" xfId="3127" xr:uid="{00000000-0005-0000-0000-0000EB0A0000}"/>
    <cellStyle name="Note 2 7" xfId="1594" xr:uid="{00000000-0005-0000-0000-0000EC0A0000}"/>
    <cellStyle name="Note 2 7 2" xfId="2602" xr:uid="{00000000-0005-0000-0000-0000ED0A0000}"/>
    <cellStyle name="Note 2 7 2 2" xfId="3608" xr:uid="{00000000-0005-0000-0000-0000EE0A0000}"/>
    <cellStyle name="Note 2 7 3" xfId="3128" xr:uid="{00000000-0005-0000-0000-0000EF0A0000}"/>
    <cellStyle name="Note 2 8" xfId="1595" xr:uid="{00000000-0005-0000-0000-0000F00A0000}"/>
    <cellStyle name="Note 2 8 2" xfId="2603" xr:uid="{00000000-0005-0000-0000-0000F10A0000}"/>
    <cellStyle name="Note 2 8 2 2" xfId="3609" xr:uid="{00000000-0005-0000-0000-0000F20A0000}"/>
    <cellStyle name="Note 2 8 3" xfId="3129" xr:uid="{00000000-0005-0000-0000-0000F30A0000}"/>
    <cellStyle name="Note 2 9" xfId="2173" xr:uid="{00000000-0005-0000-0000-0000F40A0000}"/>
    <cellStyle name="Note 2 9 2" xfId="3179" xr:uid="{00000000-0005-0000-0000-0000F50A0000}"/>
    <cellStyle name="Note 3" xfId="171" xr:uid="{00000000-0005-0000-0000-0000F60A0000}"/>
    <cellStyle name="Note 3 10" xfId="2715" xr:uid="{00000000-0005-0000-0000-0000F70A0000}"/>
    <cellStyle name="Note 3 2" xfId="185" xr:uid="{00000000-0005-0000-0000-0000F80A0000}"/>
    <cellStyle name="Note 3 2 2" xfId="214" xr:uid="{00000000-0005-0000-0000-0000F90A0000}"/>
    <cellStyle name="Note 3 2 2 2" xfId="359" xr:uid="{00000000-0005-0000-0000-0000FA0A0000}"/>
    <cellStyle name="Note 3 2 2 2 2" xfId="499" xr:uid="{00000000-0005-0000-0000-0000FB0A0000}"/>
    <cellStyle name="Note 3 2 2 2 2 2" xfId="1596" xr:uid="{00000000-0005-0000-0000-0000FC0A0000}"/>
    <cellStyle name="Note 3 2 2 2 2 2 2" xfId="2604" xr:uid="{00000000-0005-0000-0000-0000FD0A0000}"/>
    <cellStyle name="Note 3 2 2 2 2 2 2 2" xfId="3610" xr:uid="{00000000-0005-0000-0000-0000FE0A0000}"/>
    <cellStyle name="Note 3 2 2 2 2 2 3" xfId="3130" xr:uid="{00000000-0005-0000-0000-0000FF0A0000}"/>
    <cellStyle name="Note 3 2 2 2 2 3" xfId="1597" xr:uid="{00000000-0005-0000-0000-0000000B0000}"/>
    <cellStyle name="Note 3 2 2 2 2 3 2" xfId="2605" xr:uid="{00000000-0005-0000-0000-0000010B0000}"/>
    <cellStyle name="Note 3 2 2 2 2 3 2 2" xfId="3611" xr:uid="{00000000-0005-0000-0000-0000020B0000}"/>
    <cellStyle name="Note 3 2 2 2 2 3 3" xfId="3131" xr:uid="{00000000-0005-0000-0000-0000030B0000}"/>
    <cellStyle name="Note 3 2 2 2 2 4" xfId="1598" xr:uid="{00000000-0005-0000-0000-0000040B0000}"/>
    <cellStyle name="Note 3 2 2 2 2 4 2" xfId="2606" xr:uid="{00000000-0005-0000-0000-0000050B0000}"/>
    <cellStyle name="Note 3 2 2 2 2 4 2 2" xfId="3612" xr:uid="{00000000-0005-0000-0000-0000060B0000}"/>
    <cellStyle name="Note 3 2 2 2 2 4 3" xfId="3132" xr:uid="{00000000-0005-0000-0000-0000070B0000}"/>
    <cellStyle name="Note 3 2 2 2 2 5" xfId="2291" xr:uid="{00000000-0005-0000-0000-0000080B0000}"/>
    <cellStyle name="Note 3 2 2 2 2 5 2" xfId="3297" xr:uid="{00000000-0005-0000-0000-0000090B0000}"/>
    <cellStyle name="Note 3 2 2 2 2 6" xfId="2817" xr:uid="{00000000-0005-0000-0000-00000A0B0000}"/>
    <cellStyle name="Note 3 2 2 2 3" xfId="1599" xr:uid="{00000000-0005-0000-0000-00000B0B0000}"/>
    <cellStyle name="Note 3 2 2 2 3 2" xfId="2607" xr:uid="{00000000-0005-0000-0000-00000C0B0000}"/>
    <cellStyle name="Note 3 2 2 2 3 2 2" xfId="3613" xr:uid="{00000000-0005-0000-0000-00000D0B0000}"/>
    <cellStyle name="Note 3 2 2 2 3 3" xfId="3133" xr:uid="{00000000-0005-0000-0000-00000E0B0000}"/>
    <cellStyle name="Note 3 2 2 2 4" xfId="1600" xr:uid="{00000000-0005-0000-0000-00000F0B0000}"/>
    <cellStyle name="Note 3 2 2 2 4 2" xfId="2608" xr:uid="{00000000-0005-0000-0000-0000100B0000}"/>
    <cellStyle name="Note 3 2 2 2 4 2 2" xfId="3614" xr:uid="{00000000-0005-0000-0000-0000110B0000}"/>
    <cellStyle name="Note 3 2 2 2 4 3" xfId="3134" xr:uid="{00000000-0005-0000-0000-0000120B0000}"/>
    <cellStyle name="Note 3 2 2 2 5" xfId="1601" xr:uid="{00000000-0005-0000-0000-0000130B0000}"/>
    <cellStyle name="Note 3 2 2 2 5 2" xfId="2609" xr:uid="{00000000-0005-0000-0000-0000140B0000}"/>
    <cellStyle name="Note 3 2 2 2 5 2 2" xfId="3615" xr:uid="{00000000-0005-0000-0000-0000150B0000}"/>
    <cellStyle name="Note 3 2 2 2 5 3" xfId="3135" xr:uid="{00000000-0005-0000-0000-0000160B0000}"/>
    <cellStyle name="Note 3 2 2 2 6" xfId="2231" xr:uid="{00000000-0005-0000-0000-0000170B0000}"/>
    <cellStyle name="Note 3 2 2 2 6 2" xfId="3237" xr:uid="{00000000-0005-0000-0000-0000180B0000}"/>
    <cellStyle name="Note 3 2 2 2 7" xfId="2757" xr:uid="{00000000-0005-0000-0000-0000190B0000}"/>
    <cellStyle name="Note 3 2 2 3" xfId="468" xr:uid="{00000000-0005-0000-0000-00001A0B0000}"/>
    <cellStyle name="Note 3 2 2 3 2" xfId="1602" xr:uid="{00000000-0005-0000-0000-00001B0B0000}"/>
    <cellStyle name="Note 3 2 2 3 2 2" xfId="2610" xr:uid="{00000000-0005-0000-0000-00001C0B0000}"/>
    <cellStyle name="Note 3 2 2 3 2 2 2" xfId="3616" xr:uid="{00000000-0005-0000-0000-00001D0B0000}"/>
    <cellStyle name="Note 3 2 2 3 2 3" xfId="3136" xr:uid="{00000000-0005-0000-0000-00001E0B0000}"/>
    <cellStyle name="Note 3 2 2 3 3" xfId="1603" xr:uid="{00000000-0005-0000-0000-00001F0B0000}"/>
    <cellStyle name="Note 3 2 2 3 3 2" xfId="2611" xr:uid="{00000000-0005-0000-0000-0000200B0000}"/>
    <cellStyle name="Note 3 2 2 3 3 2 2" xfId="3617" xr:uid="{00000000-0005-0000-0000-0000210B0000}"/>
    <cellStyle name="Note 3 2 2 3 3 3" xfId="3137" xr:uid="{00000000-0005-0000-0000-0000220B0000}"/>
    <cellStyle name="Note 3 2 2 3 4" xfId="1604" xr:uid="{00000000-0005-0000-0000-0000230B0000}"/>
    <cellStyle name="Note 3 2 2 3 4 2" xfId="2612" xr:uid="{00000000-0005-0000-0000-0000240B0000}"/>
    <cellStyle name="Note 3 2 2 3 4 2 2" xfId="3618" xr:uid="{00000000-0005-0000-0000-0000250B0000}"/>
    <cellStyle name="Note 3 2 2 3 4 3" xfId="3138" xr:uid="{00000000-0005-0000-0000-0000260B0000}"/>
    <cellStyle name="Note 3 2 2 3 5" xfId="2261" xr:uid="{00000000-0005-0000-0000-0000270B0000}"/>
    <cellStyle name="Note 3 2 2 3 5 2" xfId="3267" xr:uid="{00000000-0005-0000-0000-0000280B0000}"/>
    <cellStyle name="Note 3 2 2 3 6" xfId="2787" xr:uid="{00000000-0005-0000-0000-0000290B0000}"/>
    <cellStyle name="Note 3 2 2 4" xfId="1605" xr:uid="{00000000-0005-0000-0000-00002A0B0000}"/>
    <cellStyle name="Note 3 2 2 4 2" xfId="2613" xr:uid="{00000000-0005-0000-0000-00002B0B0000}"/>
    <cellStyle name="Note 3 2 2 4 2 2" xfId="3619" xr:uid="{00000000-0005-0000-0000-00002C0B0000}"/>
    <cellStyle name="Note 3 2 2 4 3" xfId="3139" xr:uid="{00000000-0005-0000-0000-00002D0B0000}"/>
    <cellStyle name="Note 3 2 2 5" xfId="1606" xr:uid="{00000000-0005-0000-0000-00002E0B0000}"/>
    <cellStyle name="Note 3 2 2 5 2" xfId="2614" xr:uid="{00000000-0005-0000-0000-00002F0B0000}"/>
    <cellStyle name="Note 3 2 2 5 2 2" xfId="3620" xr:uid="{00000000-0005-0000-0000-0000300B0000}"/>
    <cellStyle name="Note 3 2 2 5 3" xfId="3140" xr:uid="{00000000-0005-0000-0000-0000310B0000}"/>
    <cellStyle name="Note 3 2 2 6" xfId="1607" xr:uid="{00000000-0005-0000-0000-0000320B0000}"/>
    <cellStyle name="Note 3 2 2 6 2" xfId="2615" xr:uid="{00000000-0005-0000-0000-0000330B0000}"/>
    <cellStyle name="Note 3 2 2 6 2 2" xfId="3621" xr:uid="{00000000-0005-0000-0000-0000340B0000}"/>
    <cellStyle name="Note 3 2 2 6 3" xfId="3141" xr:uid="{00000000-0005-0000-0000-0000350B0000}"/>
    <cellStyle name="Note 3 2 2 7" xfId="2201" xr:uid="{00000000-0005-0000-0000-0000360B0000}"/>
    <cellStyle name="Note 3 2 2 7 2" xfId="3207" xr:uid="{00000000-0005-0000-0000-0000370B0000}"/>
    <cellStyle name="Note 3 2 2 8" xfId="2727" xr:uid="{00000000-0005-0000-0000-0000380B0000}"/>
    <cellStyle name="Note 3 2 3" xfId="350" xr:uid="{00000000-0005-0000-0000-0000390B0000}"/>
    <cellStyle name="Note 3 2 3 2" xfId="490" xr:uid="{00000000-0005-0000-0000-00003A0B0000}"/>
    <cellStyle name="Note 3 2 3 2 2" xfId="1608" xr:uid="{00000000-0005-0000-0000-00003B0B0000}"/>
    <cellStyle name="Note 3 2 3 2 2 2" xfId="2616" xr:uid="{00000000-0005-0000-0000-00003C0B0000}"/>
    <cellStyle name="Note 3 2 3 2 2 2 2" xfId="3622" xr:uid="{00000000-0005-0000-0000-00003D0B0000}"/>
    <cellStyle name="Note 3 2 3 2 2 3" xfId="3142" xr:uid="{00000000-0005-0000-0000-00003E0B0000}"/>
    <cellStyle name="Note 3 2 3 2 3" xfId="1609" xr:uid="{00000000-0005-0000-0000-00003F0B0000}"/>
    <cellStyle name="Note 3 2 3 2 3 2" xfId="2617" xr:uid="{00000000-0005-0000-0000-0000400B0000}"/>
    <cellStyle name="Note 3 2 3 2 3 2 2" xfId="3623" xr:uid="{00000000-0005-0000-0000-0000410B0000}"/>
    <cellStyle name="Note 3 2 3 2 3 3" xfId="3143" xr:uid="{00000000-0005-0000-0000-0000420B0000}"/>
    <cellStyle name="Note 3 2 3 2 4" xfId="1610" xr:uid="{00000000-0005-0000-0000-0000430B0000}"/>
    <cellStyle name="Note 3 2 3 2 4 2" xfId="2618" xr:uid="{00000000-0005-0000-0000-0000440B0000}"/>
    <cellStyle name="Note 3 2 3 2 4 2 2" xfId="3624" xr:uid="{00000000-0005-0000-0000-0000450B0000}"/>
    <cellStyle name="Note 3 2 3 2 4 3" xfId="3144" xr:uid="{00000000-0005-0000-0000-0000460B0000}"/>
    <cellStyle name="Note 3 2 3 2 5" xfId="2282" xr:uid="{00000000-0005-0000-0000-0000470B0000}"/>
    <cellStyle name="Note 3 2 3 2 5 2" xfId="3288" xr:uid="{00000000-0005-0000-0000-0000480B0000}"/>
    <cellStyle name="Note 3 2 3 2 6" xfId="2808" xr:uid="{00000000-0005-0000-0000-0000490B0000}"/>
    <cellStyle name="Note 3 2 3 3" xfId="1611" xr:uid="{00000000-0005-0000-0000-00004A0B0000}"/>
    <cellStyle name="Note 3 2 3 3 2" xfId="2619" xr:uid="{00000000-0005-0000-0000-00004B0B0000}"/>
    <cellStyle name="Note 3 2 3 3 2 2" xfId="3625" xr:uid="{00000000-0005-0000-0000-00004C0B0000}"/>
    <cellStyle name="Note 3 2 3 3 3" xfId="3145" xr:uid="{00000000-0005-0000-0000-00004D0B0000}"/>
    <cellStyle name="Note 3 2 3 4" xfId="1612" xr:uid="{00000000-0005-0000-0000-00004E0B0000}"/>
    <cellStyle name="Note 3 2 3 4 2" xfId="2620" xr:uid="{00000000-0005-0000-0000-00004F0B0000}"/>
    <cellStyle name="Note 3 2 3 4 2 2" xfId="3626" xr:uid="{00000000-0005-0000-0000-0000500B0000}"/>
    <cellStyle name="Note 3 2 3 4 3" xfId="3146" xr:uid="{00000000-0005-0000-0000-0000510B0000}"/>
    <cellStyle name="Note 3 2 3 5" xfId="1613" xr:uid="{00000000-0005-0000-0000-0000520B0000}"/>
    <cellStyle name="Note 3 2 3 5 2" xfId="2621" xr:uid="{00000000-0005-0000-0000-0000530B0000}"/>
    <cellStyle name="Note 3 2 3 5 2 2" xfId="3627" xr:uid="{00000000-0005-0000-0000-0000540B0000}"/>
    <cellStyle name="Note 3 2 3 5 3" xfId="3147" xr:uid="{00000000-0005-0000-0000-0000550B0000}"/>
    <cellStyle name="Note 3 2 3 6" xfId="2222" xr:uid="{00000000-0005-0000-0000-0000560B0000}"/>
    <cellStyle name="Note 3 2 3 6 2" xfId="3228" xr:uid="{00000000-0005-0000-0000-0000570B0000}"/>
    <cellStyle name="Note 3 2 3 7" xfId="2748" xr:uid="{00000000-0005-0000-0000-0000580B0000}"/>
    <cellStyle name="Note 3 2 4" xfId="458" xr:uid="{00000000-0005-0000-0000-0000590B0000}"/>
    <cellStyle name="Note 3 2 4 2" xfId="1614" xr:uid="{00000000-0005-0000-0000-00005A0B0000}"/>
    <cellStyle name="Note 3 2 4 2 2" xfId="2622" xr:uid="{00000000-0005-0000-0000-00005B0B0000}"/>
    <cellStyle name="Note 3 2 4 2 2 2" xfId="3628" xr:uid="{00000000-0005-0000-0000-00005C0B0000}"/>
    <cellStyle name="Note 3 2 4 2 3" xfId="3148" xr:uid="{00000000-0005-0000-0000-00005D0B0000}"/>
    <cellStyle name="Note 3 2 4 3" xfId="1615" xr:uid="{00000000-0005-0000-0000-00005E0B0000}"/>
    <cellStyle name="Note 3 2 4 3 2" xfId="2623" xr:uid="{00000000-0005-0000-0000-00005F0B0000}"/>
    <cellStyle name="Note 3 2 4 3 2 2" xfId="3629" xr:uid="{00000000-0005-0000-0000-0000600B0000}"/>
    <cellStyle name="Note 3 2 4 3 3" xfId="3149" xr:uid="{00000000-0005-0000-0000-0000610B0000}"/>
    <cellStyle name="Note 3 2 4 4" xfId="1616" xr:uid="{00000000-0005-0000-0000-0000620B0000}"/>
    <cellStyle name="Note 3 2 4 4 2" xfId="2624" xr:uid="{00000000-0005-0000-0000-0000630B0000}"/>
    <cellStyle name="Note 3 2 4 4 2 2" xfId="3630" xr:uid="{00000000-0005-0000-0000-0000640B0000}"/>
    <cellStyle name="Note 3 2 4 4 3" xfId="3150" xr:uid="{00000000-0005-0000-0000-0000650B0000}"/>
    <cellStyle name="Note 3 2 4 5" xfId="2252" xr:uid="{00000000-0005-0000-0000-0000660B0000}"/>
    <cellStyle name="Note 3 2 4 5 2" xfId="3258" xr:uid="{00000000-0005-0000-0000-0000670B0000}"/>
    <cellStyle name="Note 3 2 4 6" xfId="2778" xr:uid="{00000000-0005-0000-0000-0000680B0000}"/>
    <cellStyle name="Note 3 2 5" xfId="1617" xr:uid="{00000000-0005-0000-0000-0000690B0000}"/>
    <cellStyle name="Note 3 2 5 2" xfId="2625" xr:uid="{00000000-0005-0000-0000-00006A0B0000}"/>
    <cellStyle name="Note 3 2 5 2 2" xfId="3631" xr:uid="{00000000-0005-0000-0000-00006B0B0000}"/>
    <cellStyle name="Note 3 2 5 3" xfId="3151" xr:uid="{00000000-0005-0000-0000-00006C0B0000}"/>
    <cellStyle name="Note 3 2 6" xfId="1618" xr:uid="{00000000-0005-0000-0000-00006D0B0000}"/>
    <cellStyle name="Note 3 2 6 2" xfId="2626" xr:uid="{00000000-0005-0000-0000-00006E0B0000}"/>
    <cellStyle name="Note 3 2 6 2 2" xfId="3632" xr:uid="{00000000-0005-0000-0000-00006F0B0000}"/>
    <cellStyle name="Note 3 2 6 3" xfId="3152" xr:uid="{00000000-0005-0000-0000-0000700B0000}"/>
    <cellStyle name="Note 3 2 7" xfId="1619" xr:uid="{00000000-0005-0000-0000-0000710B0000}"/>
    <cellStyle name="Note 3 2 7 2" xfId="2627" xr:uid="{00000000-0005-0000-0000-0000720B0000}"/>
    <cellStyle name="Note 3 2 7 2 2" xfId="3633" xr:uid="{00000000-0005-0000-0000-0000730B0000}"/>
    <cellStyle name="Note 3 2 7 3" xfId="3153" xr:uid="{00000000-0005-0000-0000-0000740B0000}"/>
    <cellStyle name="Note 3 2 8" xfId="2192" xr:uid="{00000000-0005-0000-0000-0000750B0000}"/>
    <cellStyle name="Note 3 2 8 2" xfId="3198" xr:uid="{00000000-0005-0000-0000-0000760B0000}"/>
    <cellStyle name="Note 3 2 9" xfId="2718" xr:uid="{00000000-0005-0000-0000-0000770B0000}"/>
    <cellStyle name="Note 3 3" xfId="204" xr:uid="{00000000-0005-0000-0000-0000780B0000}"/>
    <cellStyle name="Note 3 3 2" xfId="354" xr:uid="{00000000-0005-0000-0000-0000790B0000}"/>
    <cellStyle name="Note 3 3 2 2" xfId="494" xr:uid="{00000000-0005-0000-0000-00007A0B0000}"/>
    <cellStyle name="Note 3 3 2 2 2" xfId="1620" xr:uid="{00000000-0005-0000-0000-00007B0B0000}"/>
    <cellStyle name="Note 3 3 2 2 2 2" xfId="2628" xr:uid="{00000000-0005-0000-0000-00007C0B0000}"/>
    <cellStyle name="Note 3 3 2 2 2 2 2" xfId="3634" xr:uid="{00000000-0005-0000-0000-00007D0B0000}"/>
    <cellStyle name="Note 3 3 2 2 2 3" xfId="3154" xr:uid="{00000000-0005-0000-0000-00007E0B0000}"/>
    <cellStyle name="Note 3 3 2 2 3" xfId="1621" xr:uid="{00000000-0005-0000-0000-00007F0B0000}"/>
    <cellStyle name="Note 3 3 2 2 3 2" xfId="2629" xr:uid="{00000000-0005-0000-0000-0000800B0000}"/>
    <cellStyle name="Note 3 3 2 2 3 2 2" xfId="3635" xr:uid="{00000000-0005-0000-0000-0000810B0000}"/>
    <cellStyle name="Note 3 3 2 2 3 3" xfId="3155" xr:uid="{00000000-0005-0000-0000-0000820B0000}"/>
    <cellStyle name="Note 3 3 2 2 4" xfId="1622" xr:uid="{00000000-0005-0000-0000-0000830B0000}"/>
    <cellStyle name="Note 3 3 2 2 4 2" xfId="2630" xr:uid="{00000000-0005-0000-0000-0000840B0000}"/>
    <cellStyle name="Note 3 3 2 2 4 2 2" xfId="3636" xr:uid="{00000000-0005-0000-0000-0000850B0000}"/>
    <cellStyle name="Note 3 3 2 2 4 3" xfId="3156" xr:uid="{00000000-0005-0000-0000-0000860B0000}"/>
    <cellStyle name="Note 3 3 2 2 5" xfId="2286" xr:uid="{00000000-0005-0000-0000-0000870B0000}"/>
    <cellStyle name="Note 3 3 2 2 5 2" xfId="3292" xr:uid="{00000000-0005-0000-0000-0000880B0000}"/>
    <cellStyle name="Note 3 3 2 2 6" xfId="2812" xr:uid="{00000000-0005-0000-0000-0000890B0000}"/>
    <cellStyle name="Note 3 3 2 3" xfId="1623" xr:uid="{00000000-0005-0000-0000-00008A0B0000}"/>
    <cellStyle name="Note 3 3 2 3 2" xfId="2631" xr:uid="{00000000-0005-0000-0000-00008B0B0000}"/>
    <cellStyle name="Note 3 3 2 3 2 2" xfId="3637" xr:uid="{00000000-0005-0000-0000-00008C0B0000}"/>
    <cellStyle name="Note 3 3 2 3 3" xfId="3157" xr:uid="{00000000-0005-0000-0000-00008D0B0000}"/>
    <cellStyle name="Note 3 3 2 4" xfId="1624" xr:uid="{00000000-0005-0000-0000-00008E0B0000}"/>
    <cellStyle name="Note 3 3 2 4 2" xfId="2632" xr:uid="{00000000-0005-0000-0000-00008F0B0000}"/>
    <cellStyle name="Note 3 3 2 4 2 2" xfId="3638" xr:uid="{00000000-0005-0000-0000-0000900B0000}"/>
    <cellStyle name="Note 3 3 2 4 3" xfId="3158" xr:uid="{00000000-0005-0000-0000-0000910B0000}"/>
    <cellStyle name="Note 3 3 2 5" xfId="1625" xr:uid="{00000000-0005-0000-0000-0000920B0000}"/>
    <cellStyle name="Note 3 3 2 5 2" xfId="2633" xr:uid="{00000000-0005-0000-0000-0000930B0000}"/>
    <cellStyle name="Note 3 3 2 5 2 2" xfId="3639" xr:uid="{00000000-0005-0000-0000-0000940B0000}"/>
    <cellStyle name="Note 3 3 2 5 3" xfId="3159" xr:uid="{00000000-0005-0000-0000-0000950B0000}"/>
    <cellStyle name="Note 3 3 2 6" xfId="2226" xr:uid="{00000000-0005-0000-0000-0000960B0000}"/>
    <cellStyle name="Note 3 3 2 6 2" xfId="3232" xr:uid="{00000000-0005-0000-0000-0000970B0000}"/>
    <cellStyle name="Note 3 3 2 7" xfId="2752" xr:uid="{00000000-0005-0000-0000-0000980B0000}"/>
    <cellStyle name="Note 3 3 3" xfId="462" xr:uid="{00000000-0005-0000-0000-0000990B0000}"/>
    <cellStyle name="Note 3 3 3 2" xfId="1626" xr:uid="{00000000-0005-0000-0000-00009A0B0000}"/>
    <cellStyle name="Note 3 3 3 2 2" xfId="2634" xr:uid="{00000000-0005-0000-0000-00009B0B0000}"/>
    <cellStyle name="Note 3 3 3 2 2 2" xfId="3640" xr:uid="{00000000-0005-0000-0000-00009C0B0000}"/>
    <cellStyle name="Note 3 3 3 2 3" xfId="3160" xr:uid="{00000000-0005-0000-0000-00009D0B0000}"/>
    <cellStyle name="Note 3 3 3 3" xfId="1627" xr:uid="{00000000-0005-0000-0000-00009E0B0000}"/>
    <cellStyle name="Note 3 3 3 3 2" xfId="2635" xr:uid="{00000000-0005-0000-0000-00009F0B0000}"/>
    <cellStyle name="Note 3 3 3 3 2 2" xfId="3641" xr:uid="{00000000-0005-0000-0000-0000A00B0000}"/>
    <cellStyle name="Note 3 3 3 3 3" xfId="3161" xr:uid="{00000000-0005-0000-0000-0000A10B0000}"/>
    <cellStyle name="Note 3 3 3 4" xfId="1628" xr:uid="{00000000-0005-0000-0000-0000A20B0000}"/>
    <cellStyle name="Note 3 3 3 4 2" xfId="2636" xr:uid="{00000000-0005-0000-0000-0000A30B0000}"/>
    <cellStyle name="Note 3 3 3 4 2 2" xfId="3642" xr:uid="{00000000-0005-0000-0000-0000A40B0000}"/>
    <cellStyle name="Note 3 3 3 4 3" xfId="3162" xr:uid="{00000000-0005-0000-0000-0000A50B0000}"/>
    <cellStyle name="Note 3 3 3 5" xfId="2256" xr:uid="{00000000-0005-0000-0000-0000A60B0000}"/>
    <cellStyle name="Note 3 3 3 5 2" xfId="3262" xr:uid="{00000000-0005-0000-0000-0000A70B0000}"/>
    <cellStyle name="Note 3 3 3 6" xfId="2782" xr:uid="{00000000-0005-0000-0000-0000A80B0000}"/>
    <cellStyle name="Note 3 3 4" xfId="1629" xr:uid="{00000000-0005-0000-0000-0000A90B0000}"/>
    <cellStyle name="Note 3 3 4 2" xfId="2637" xr:uid="{00000000-0005-0000-0000-0000AA0B0000}"/>
    <cellStyle name="Note 3 3 4 2 2" xfId="3643" xr:uid="{00000000-0005-0000-0000-0000AB0B0000}"/>
    <cellStyle name="Note 3 3 4 3" xfId="3163" xr:uid="{00000000-0005-0000-0000-0000AC0B0000}"/>
    <cellStyle name="Note 3 3 5" xfId="1630" xr:uid="{00000000-0005-0000-0000-0000AD0B0000}"/>
    <cellStyle name="Note 3 3 5 2" xfId="2638" xr:uid="{00000000-0005-0000-0000-0000AE0B0000}"/>
    <cellStyle name="Note 3 3 5 2 2" xfId="3644" xr:uid="{00000000-0005-0000-0000-0000AF0B0000}"/>
    <cellStyle name="Note 3 3 5 3" xfId="3164" xr:uid="{00000000-0005-0000-0000-0000B00B0000}"/>
    <cellStyle name="Note 3 3 6" xfId="1631" xr:uid="{00000000-0005-0000-0000-0000B10B0000}"/>
    <cellStyle name="Note 3 3 6 2" xfId="2639" xr:uid="{00000000-0005-0000-0000-0000B20B0000}"/>
    <cellStyle name="Note 3 3 6 2 2" xfId="3645" xr:uid="{00000000-0005-0000-0000-0000B30B0000}"/>
    <cellStyle name="Note 3 3 6 3" xfId="3165" xr:uid="{00000000-0005-0000-0000-0000B40B0000}"/>
    <cellStyle name="Note 3 3 7" xfId="2196" xr:uid="{00000000-0005-0000-0000-0000B50B0000}"/>
    <cellStyle name="Note 3 3 7 2" xfId="3202" xr:uid="{00000000-0005-0000-0000-0000B60B0000}"/>
    <cellStyle name="Note 3 3 8" xfId="2722" xr:uid="{00000000-0005-0000-0000-0000B70B0000}"/>
    <cellStyle name="Note 3 4" xfId="345" xr:uid="{00000000-0005-0000-0000-0000B80B0000}"/>
    <cellStyle name="Note 3 4 2" xfId="487" xr:uid="{00000000-0005-0000-0000-0000B90B0000}"/>
    <cellStyle name="Note 3 4 2 2" xfId="1632" xr:uid="{00000000-0005-0000-0000-0000BA0B0000}"/>
    <cellStyle name="Note 3 4 2 2 2" xfId="2640" xr:uid="{00000000-0005-0000-0000-0000BB0B0000}"/>
    <cellStyle name="Note 3 4 2 2 2 2" xfId="3646" xr:uid="{00000000-0005-0000-0000-0000BC0B0000}"/>
    <cellStyle name="Note 3 4 2 2 3" xfId="3166" xr:uid="{00000000-0005-0000-0000-0000BD0B0000}"/>
    <cellStyle name="Note 3 4 2 3" xfId="1633" xr:uid="{00000000-0005-0000-0000-0000BE0B0000}"/>
    <cellStyle name="Note 3 4 2 3 2" xfId="2641" xr:uid="{00000000-0005-0000-0000-0000BF0B0000}"/>
    <cellStyle name="Note 3 4 2 3 2 2" xfId="3647" xr:uid="{00000000-0005-0000-0000-0000C00B0000}"/>
    <cellStyle name="Note 3 4 2 3 3" xfId="3167" xr:uid="{00000000-0005-0000-0000-0000C10B0000}"/>
    <cellStyle name="Note 3 4 2 4" xfId="1634" xr:uid="{00000000-0005-0000-0000-0000C20B0000}"/>
    <cellStyle name="Note 3 4 2 4 2" xfId="2642" xr:uid="{00000000-0005-0000-0000-0000C30B0000}"/>
    <cellStyle name="Note 3 4 2 4 2 2" xfId="3648" xr:uid="{00000000-0005-0000-0000-0000C40B0000}"/>
    <cellStyle name="Note 3 4 2 4 3" xfId="3168" xr:uid="{00000000-0005-0000-0000-0000C50B0000}"/>
    <cellStyle name="Note 3 4 2 5" xfId="2279" xr:uid="{00000000-0005-0000-0000-0000C60B0000}"/>
    <cellStyle name="Note 3 4 2 5 2" xfId="3285" xr:uid="{00000000-0005-0000-0000-0000C70B0000}"/>
    <cellStyle name="Note 3 4 2 6" xfId="2805" xr:uid="{00000000-0005-0000-0000-0000C80B0000}"/>
    <cellStyle name="Note 3 4 3" xfId="1635" xr:uid="{00000000-0005-0000-0000-0000C90B0000}"/>
    <cellStyle name="Note 3 4 3 2" xfId="2643" xr:uid="{00000000-0005-0000-0000-0000CA0B0000}"/>
    <cellStyle name="Note 3 4 3 2 2" xfId="3649" xr:uid="{00000000-0005-0000-0000-0000CB0B0000}"/>
    <cellStyle name="Note 3 4 3 3" xfId="3169" xr:uid="{00000000-0005-0000-0000-0000CC0B0000}"/>
    <cellStyle name="Note 3 4 4" xfId="1636" xr:uid="{00000000-0005-0000-0000-0000CD0B0000}"/>
    <cellStyle name="Note 3 4 4 2" xfId="2644" xr:uid="{00000000-0005-0000-0000-0000CE0B0000}"/>
    <cellStyle name="Note 3 4 4 2 2" xfId="3650" xr:uid="{00000000-0005-0000-0000-0000CF0B0000}"/>
    <cellStyle name="Note 3 4 4 3" xfId="3170" xr:uid="{00000000-0005-0000-0000-0000D00B0000}"/>
    <cellStyle name="Note 3 4 5" xfId="1637" xr:uid="{00000000-0005-0000-0000-0000D10B0000}"/>
    <cellStyle name="Note 3 4 5 2" xfId="2645" xr:uid="{00000000-0005-0000-0000-0000D20B0000}"/>
    <cellStyle name="Note 3 4 5 2 2" xfId="3651" xr:uid="{00000000-0005-0000-0000-0000D30B0000}"/>
    <cellStyle name="Note 3 4 5 3" xfId="3171" xr:uid="{00000000-0005-0000-0000-0000D40B0000}"/>
    <cellStyle name="Note 3 4 6" xfId="2219" xr:uid="{00000000-0005-0000-0000-0000D50B0000}"/>
    <cellStyle name="Note 3 4 6 2" xfId="3225" xr:uid="{00000000-0005-0000-0000-0000D60B0000}"/>
    <cellStyle name="Note 3 4 7" xfId="2745" xr:uid="{00000000-0005-0000-0000-0000D70B0000}"/>
    <cellStyle name="Note 3 5" xfId="455" xr:uid="{00000000-0005-0000-0000-0000D80B0000}"/>
    <cellStyle name="Note 3 5 2" xfId="1638" xr:uid="{00000000-0005-0000-0000-0000D90B0000}"/>
    <cellStyle name="Note 3 5 2 2" xfId="2646" xr:uid="{00000000-0005-0000-0000-0000DA0B0000}"/>
    <cellStyle name="Note 3 5 2 2 2" xfId="3652" xr:uid="{00000000-0005-0000-0000-0000DB0B0000}"/>
    <cellStyle name="Note 3 5 2 3" xfId="3172" xr:uid="{00000000-0005-0000-0000-0000DC0B0000}"/>
    <cellStyle name="Note 3 5 3" xfId="1639" xr:uid="{00000000-0005-0000-0000-0000DD0B0000}"/>
    <cellStyle name="Note 3 5 3 2" xfId="2647" xr:uid="{00000000-0005-0000-0000-0000DE0B0000}"/>
    <cellStyle name="Note 3 5 3 2 2" xfId="3653" xr:uid="{00000000-0005-0000-0000-0000DF0B0000}"/>
    <cellStyle name="Note 3 5 3 3" xfId="3173" xr:uid="{00000000-0005-0000-0000-0000E00B0000}"/>
    <cellStyle name="Note 3 5 4" xfId="1640" xr:uid="{00000000-0005-0000-0000-0000E10B0000}"/>
    <cellStyle name="Note 3 5 4 2" xfId="2648" xr:uid="{00000000-0005-0000-0000-0000E20B0000}"/>
    <cellStyle name="Note 3 5 4 2 2" xfId="3654" xr:uid="{00000000-0005-0000-0000-0000E30B0000}"/>
    <cellStyle name="Note 3 5 4 3" xfId="3174" xr:uid="{00000000-0005-0000-0000-0000E40B0000}"/>
    <cellStyle name="Note 3 5 5" xfId="2249" xr:uid="{00000000-0005-0000-0000-0000E50B0000}"/>
    <cellStyle name="Note 3 5 5 2" xfId="3255" xr:uid="{00000000-0005-0000-0000-0000E60B0000}"/>
    <cellStyle name="Note 3 5 6" xfId="2775" xr:uid="{00000000-0005-0000-0000-0000E70B0000}"/>
    <cellStyle name="Note 3 6" xfId="1641" xr:uid="{00000000-0005-0000-0000-0000E80B0000}"/>
    <cellStyle name="Note 3 6 2" xfId="2649" xr:uid="{00000000-0005-0000-0000-0000E90B0000}"/>
    <cellStyle name="Note 3 6 2 2" xfId="3655" xr:uid="{00000000-0005-0000-0000-0000EA0B0000}"/>
    <cellStyle name="Note 3 6 3" xfId="3175" xr:uid="{00000000-0005-0000-0000-0000EB0B0000}"/>
    <cellStyle name="Note 3 7" xfId="1642" xr:uid="{00000000-0005-0000-0000-0000EC0B0000}"/>
    <cellStyle name="Note 3 7 2" xfId="2650" xr:uid="{00000000-0005-0000-0000-0000ED0B0000}"/>
    <cellStyle name="Note 3 7 2 2" xfId="3656" xr:uid="{00000000-0005-0000-0000-0000EE0B0000}"/>
    <cellStyle name="Note 3 7 3" xfId="3176" xr:uid="{00000000-0005-0000-0000-0000EF0B0000}"/>
    <cellStyle name="Note 3 8" xfId="1643" xr:uid="{00000000-0005-0000-0000-0000F00B0000}"/>
    <cellStyle name="Note 3 8 2" xfId="2651" xr:uid="{00000000-0005-0000-0000-0000F10B0000}"/>
    <cellStyle name="Note 3 8 2 2" xfId="3657" xr:uid="{00000000-0005-0000-0000-0000F20B0000}"/>
    <cellStyle name="Note 3 8 3" xfId="3177" xr:uid="{00000000-0005-0000-0000-0000F30B0000}"/>
    <cellStyle name="Note 3 9" xfId="2189" xr:uid="{00000000-0005-0000-0000-0000F40B0000}"/>
    <cellStyle name="Note 3 9 2" xfId="3195" xr:uid="{00000000-0005-0000-0000-0000F50B0000}"/>
    <cellStyle name="Note 4" xfId="320" xr:uid="{00000000-0005-0000-0000-0000F60B0000}"/>
    <cellStyle name="Note 4 10" xfId="1644" xr:uid="{00000000-0005-0000-0000-0000F70B0000}"/>
    <cellStyle name="Note 4 11" xfId="1645" xr:uid="{00000000-0005-0000-0000-0000F80B0000}"/>
    <cellStyle name="Note 4 12" xfId="1646" xr:uid="{00000000-0005-0000-0000-0000F90B0000}"/>
    <cellStyle name="Note 4 13" xfId="1647" xr:uid="{00000000-0005-0000-0000-0000FA0B0000}"/>
    <cellStyle name="Note 4 2" xfId="1648" xr:uid="{00000000-0005-0000-0000-0000FB0B0000}"/>
    <cellStyle name="Note 4 3" xfId="1649" xr:uid="{00000000-0005-0000-0000-0000FC0B0000}"/>
    <cellStyle name="Note 4 4" xfId="1650" xr:uid="{00000000-0005-0000-0000-0000FD0B0000}"/>
    <cellStyle name="Note 4 5" xfId="1651" xr:uid="{00000000-0005-0000-0000-0000FE0B0000}"/>
    <cellStyle name="Note 4 6" xfId="1652" xr:uid="{00000000-0005-0000-0000-0000FF0B0000}"/>
    <cellStyle name="Note 4 7" xfId="1653" xr:uid="{00000000-0005-0000-0000-0000000C0000}"/>
    <cellStyle name="Note 4 8" xfId="1654" xr:uid="{00000000-0005-0000-0000-0000010C0000}"/>
    <cellStyle name="Note 4 9" xfId="1655" xr:uid="{00000000-0005-0000-0000-0000020C0000}"/>
    <cellStyle name="Note 5" xfId="433" xr:uid="{00000000-0005-0000-0000-0000030C0000}"/>
    <cellStyle name="Note 5 10" xfId="1656" xr:uid="{00000000-0005-0000-0000-0000040C0000}"/>
    <cellStyle name="Note 5 11" xfId="1657" xr:uid="{00000000-0005-0000-0000-0000050C0000}"/>
    <cellStyle name="Note 5 12" xfId="1658" xr:uid="{00000000-0005-0000-0000-0000060C0000}"/>
    <cellStyle name="Note 5 13" xfId="1659" xr:uid="{00000000-0005-0000-0000-0000070C0000}"/>
    <cellStyle name="Note 5 2" xfId="1660" xr:uid="{00000000-0005-0000-0000-0000080C0000}"/>
    <cellStyle name="Note 5 3" xfId="1661" xr:uid="{00000000-0005-0000-0000-0000090C0000}"/>
    <cellStyle name="Note 5 4" xfId="1662" xr:uid="{00000000-0005-0000-0000-00000A0C0000}"/>
    <cellStyle name="Note 5 5" xfId="1663" xr:uid="{00000000-0005-0000-0000-00000B0C0000}"/>
    <cellStyle name="Note 5 6" xfId="1664" xr:uid="{00000000-0005-0000-0000-00000C0C0000}"/>
    <cellStyle name="Note 5 7" xfId="1665" xr:uid="{00000000-0005-0000-0000-00000D0C0000}"/>
    <cellStyle name="Note 5 8" xfId="1666" xr:uid="{00000000-0005-0000-0000-00000E0C0000}"/>
    <cellStyle name="Note 5 9" xfId="1667" xr:uid="{00000000-0005-0000-0000-00000F0C0000}"/>
    <cellStyle name="Note 6" xfId="1668" xr:uid="{00000000-0005-0000-0000-0000100C0000}"/>
    <cellStyle name="Note 7" xfId="1669" xr:uid="{00000000-0005-0000-0000-0000110C0000}"/>
    <cellStyle name="Note 8" xfId="1670" xr:uid="{00000000-0005-0000-0000-0000120C0000}"/>
    <cellStyle name="Note 9" xfId="1671" xr:uid="{00000000-0005-0000-0000-0000130C0000}"/>
    <cellStyle name="Output" xfId="48" builtinId="21" customBuiltin="1"/>
    <cellStyle name="Output 10" xfId="1672" xr:uid="{00000000-0005-0000-0000-0000150C0000}"/>
    <cellStyle name="Output 11" xfId="1673" xr:uid="{00000000-0005-0000-0000-0000160C0000}"/>
    <cellStyle name="Output 12" xfId="1674" xr:uid="{00000000-0005-0000-0000-0000170C0000}"/>
    <cellStyle name="Output 13" xfId="1675" xr:uid="{00000000-0005-0000-0000-0000180C0000}"/>
    <cellStyle name="Output 14" xfId="1676" xr:uid="{00000000-0005-0000-0000-0000190C0000}"/>
    <cellStyle name="Output 15" xfId="1677" xr:uid="{00000000-0005-0000-0000-00001A0C0000}"/>
    <cellStyle name="Output 16" xfId="1678" xr:uid="{00000000-0005-0000-0000-00001B0C0000}"/>
    <cellStyle name="Output 17" xfId="2694" xr:uid="{00000000-0005-0000-0000-00001C0C0000}"/>
    <cellStyle name="Output 2" xfId="67" xr:uid="{00000000-0005-0000-0000-00001D0C0000}"/>
    <cellStyle name="Output 2 2" xfId="186" xr:uid="{00000000-0005-0000-0000-00001E0C0000}"/>
    <cellStyle name="Output 2 2 2" xfId="225" xr:uid="{00000000-0005-0000-0000-00001F0C0000}"/>
    <cellStyle name="Output 2 2 2 2" xfId="234" xr:uid="{00000000-0005-0000-0000-0000200C0000}"/>
    <cellStyle name="Output 2 2 2 2 2" xfId="269" xr:uid="{00000000-0005-0000-0000-0000210C0000}"/>
    <cellStyle name="Output 2 2 2 2 2 10" xfId="1679" xr:uid="{00000000-0005-0000-0000-0000220C0000}"/>
    <cellStyle name="Output 2 2 2 2 2 11" xfId="1680" xr:uid="{00000000-0005-0000-0000-0000230C0000}"/>
    <cellStyle name="Output 2 2 2 2 2 12" xfId="1681" xr:uid="{00000000-0005-0000-0000-0000240C0000}"/>
    <cellStyle name="Output 2 2 2 2 2 13" xfId="1682" xr:uid="{00000000-0005-0000-0000-0000250C0000}"/>
    <cellStyle name="Output 2 2 2 2 2 14" xfId="1683" xr:uid="{00000000-0005-0000-0000-0000260C0000}"/>
    <cellStyle name="Output 2 2 2 2 2 2" xfId="383" xr:uid="{00000000-0005-0000-0000-0000270C0000}"/>
    <cellStyle name="Output 2 2 2 2 2 2 10" xfId="1684" xr:uid="{00000000-0005-0000-0000-0000280C0000}"/>
    <cellStyle name="Output 2 2 2 2 2 2 11" xfId="1685" xr:uid="{00000000-0005-0000-0000-0000290C0000}"/>
    <cellStyle name="Output 2 2 2 2 2 2 12" xfId="1686" xr:uid="{00000000-0005-0000-0000-00002A0C0000}"/>
    <cellStyle name="Output 2 2 2 2 2 2 13" xfId="1687" xr:uid="{00000000-0005-0000-0000-00002B0C0000}"/>
    <cellStyle name="Output 2 2 2 2 2 2 2" xfId="1688" xr:uid="{00000000-0005-0000-0000-00002C0C0000}"/>
    <cellStyle name="Output 2 2 2 2 2 2 3" xfId="1689" xr:uid="{00000000-0005-0000-0000-00002D0C0000}"/>
    <cellStyle name="Output 2 2 2 2 2 2 4" xfId="1690" xr:uid="{00000000-0005-0000-0000-00002E0C0000}"/>
    <cellStyle name="Output 2 2 2 2 2 2 5" xfId="1691" xr:uid="{00000000-0005-0000-0000-00002F0C0000}"/>
    <cellStyle name="Output 2 2 2 2 2 2 6" xfId="1692" xr:uid="{00000000-0005-0000-0000-0000300C0000}"/>
    <cellStyle name="Output 2 2 2 2 2 2 7" xfId="1693" xr:uid="{00000000-0005-0000-0000-0000310C0000}"/>
    <cellStyle name="Output 2 2 2 2 2 2 8" xfId="1694" xr:uid="{00000000-0005-0000-0000-0000320C0000}"/>
    <cellStyle name="Output 2 2 2 2 2 2 9" xfId="1695" xr:uid="{00000000-0005-0000-0000-0000330C0000}"/>
    <cellStyle name="Output 2 2 2 2 2 3" xfId="1696" xr:uid="{00000000-0005-0000-0000-0000340C0000}"/>
    <cellStyle name="Output 2 2 2 2 2 4" xfId="1697" xr:uid="{00000000-0005-0000-0000-0000350C0000}"/>
    <cellStyle name="Output 2 2 2 2 2 5" xfId="1698" xr:uid="{00000000-0005-0000-0000-0000360C0000}"/>
    <cellStyle name="Output 2 2 2 2 2 6" xfId="1699" xr:uid="{00000000-0005-0000-0000-0000370C0000}"/>
    <cellStyle name="Output 2 2 2 2 2 7" xfId="1700" xr:uid="{00000000-0005-0000-0000-0000380C0000}"/>
    <cellStyle name="Output 2 2 2 2 2 8" xfId="1701" xr:uid="{00000000-0005-0000-0000-0000390C0000}"/>
    <cellStyle name="Output 2 2 2 2 2 9" xfId="1702" xr:uid="{00000000-0005-0000-0000-00003A0C0000}"/>
    <cellStyle name="Output 2 2 2 2 3" xfId="1703" xr:uid="{00000000-0005-0000-0000-00003B0C0000}"/>
    <cellStyle name="Output 2 2 2 2 4" xfId="1704" xr:uid="{00000000-0005-0000-0000-00003C0C0000}"/>
    <cellStyle name="Output 2 2 2 2 5" xfId="1705" xr:uid="{00000000-0005-0000-0000-00003D0C0000}"/>
    <cellStyle name="Output 2 2 2 3" xfId="244" xr:uid="{00000000-0005-0000-0000-00003E0C0000}"/>
    <cellStyle name="Output 2 2 2 3 2" xfId="279" xr:uid="{00000000-0005-0000-0000-00003F0C0000}"/>
    <cellStyle name="Output 2 2 2 3 2 10" xfId="1706" xr:uid="{00000000-0005-0000-0000-0000400C0000}"/>
    <cellStyle name="Output 2 2 2 3 2 11" xfId="1707" xr:uid="{00000000-0005-0000-0000-0000410C0000}"/>
    <cellStyle name="Output 2 2 2 3 2 12" xfId="1708" xr:uid="{00000000-0005-0000-0000-0000420C0000}"/>
    <cellStyle name="Output 2 2 2 3 2 13" xfId="1709" xr:uid="{00000000-0005-0000-0000-0000430C0000}"/>
    <cellStyle name="Output 2 2 2 3 2 14" xfId="1710" xr:uid="{00000000-0005-0000-0000-0000440C0000}"/>
    <cellStyle name="Output 2 2 2 3 2 2" xfId="393" xr:uid="{00000000-0005-0000-0000-0000450C0000}"/>
    <cellStyle name="Output 2 2 2 3 2 2 10" xfId="1711" xr:uid="{00000000-0005-0000-0000-0000460C0000}"/>
    <cellStyle name="Output 2 2 2 3 2 2 11" xfId="1712" xr:uid="{00000000-0005-0000-0000-0000470C0000}"/>
    <cellStyle name="Output 2 2 2 3 2 2 12" xfId="1713" xr:uid="{00000000-0005-0000-0000-0000480C0000}"/>
    <cellStyle name="Output 2 2 2 3 2 2 13" xfId="1714" xr:uid="{00000000-0005-0000-0000-0000490C0000}"/>
    <cellStyle name="Output 2 2 2 3 2 2 2" xfId="1715" xr:uid="{00000000-0005-0000-0000-00004A0C0000}"/>
    <cellStyle name="Output 2 2 2 3 2 2 3" xfId="1716" xr:uid="{00000000-0005-0000-0000-00004B0C0000}"/>
    <cellStyle name="Output 2 2 2 3 2 2 4" xfId="1717" xr:uid="{00000000-0005-0000-0000-00004C0C0000}"/>
    <cellStyle name="Output 2 2 2 3 2 2 5" xfId="1718" xr:uid="{00000000-0005-0000-0000-00004D0C0000}"/>
    <cellStyle name="Output 2 2 2 3 2 2 6" xfId="1719" xr:uid="{00000000-0005-0000-0000-00004E0C0000}"/>
    <cellStyle name="Output 2 2 2 3 2 2 7" xfId="1720" xr:uid="{00000000-0005-0000-0000-00004F0C0000}"/>
    <cellStyle name="Output 2 2 2 3 2 2 8" xfId="1721" xr:uid="{00000000-0005-0000-0000-0000500C0000}"/>
    <cellStyle name="Output 2 2 2 3 2 2 9" xfId="1722" xr:uid="{00000000-0005-0000-0000-0000510C0000}"/>
    <cellStyle name="Output 2 2 2 3 2 3" xfId="1723" xr:uid="{00000000-0005-0000-0000-0000520C0000}"/>
    <cellStyle name="Output 2 2 2 3 2 4" xfId="1724" xr:uid="{00000000-0005-0000-0000-0000530C0000}"/>
    <cellStyle name="Output 2 2 2 3 2 5" xfId="1725" xr:uid="{00000000-0005-0000-0000-0000540C0000}"/>
    <cellStyle name="Output 2 2 2 3 2 6" xfId="1726" xr:uid="{00000000-0005-0000-0000-0000550C0000}"/>
    <cellStyle name="Output 2 2 2 3 2 7" xfId="1727" xr:uid="{00000000-0005-0000-0000-0000560C0000}"/>
    <cellStyle name="Output 2 2 2 3 2 8" xfId="1728" xr:uid="{00000000-0005-0000-0000-0000570C0000}"/>
    <cellStyle name="Output 2 2 2 3 2 9" xfId="1729" xr:uid="{00000000-0005-0000-0000-0000580C0000}"/>
    <cellStyle name="Output 2 2 2 3 3" xfId="1730" xr:uid="{00000000-0005-0000-0000-0000590C0000}"/>
    <cellStyle name="Output 2 2 2 3 4" xfId="1731" xr:uid="{00000000-0005-0000-0000-00005A0C0000}"/>
    <cellStyle name="Output 2 2 2 3 5" xfId="1732" xr:uid="{00000000-0005-0000-0000-00005B0C0000}"/>
    <cellStyle name="Output 2 2 2 4" xfId="264" xr:uid="{00000000-0005-0000-0000-00005C0C0000}"/>
    <cellStyle name="Output 2 2 2 4 10" xfId="1733" xr:uid="{00000000-0005-0000-0000-00005D0C0000}"/>
    <cellStyle name="Output 2 2 2 4 11" xfId="1734" xr:uid="{00000000-0005-0000-0000-00005E0C0000}"/>
    <cellStyle name="Output 2 2 2 4 12" xfId="1735" xr:uid="{00000000-0005-0000-0000-00005F0C0000}"/>
    <cellStyle name="Output 2 2 2 4 13" xfId="1736" xr:uid="{00000000-0005-0000-0000-0000600C0000}"/>
    <cellStyle name="Output 2 2 2 4 14" xfId="1737" xr:uid="{00000000-0005-0000-0000-0000610C0000}"/>
    <cellStyle name="Output 2 2 2 4 2" xfId="378" xr:uid="{00000000-0005-0000-0000-0000620C0000}"/>
    <cellStyle name="Output 2 2 2 4 2 10" xfId="1738" xr:uid="{00000000-0005-0000-0000-0000630C0000}"/>
    <cellStyle name="Output 2 2 2 4 2 11" xfId="1739" xr:uid="{00000000-0005-0000-0000-0000640C0000}"/>
    <cellStyle name="Output 2 2 2 4 2 12" xfId="1740" xr:uid="{00000000-0005-0000-0000-0000650C0000}"/>
    <cellStyle name="Output 2 2 2 4 2 13" xfId="1741" xr:uid="{00000000-0005-0000-0000-0000660C0000}"/>
    <cellStyle name="Output 2 2 2 4 2 2" xfId="1742" xr:uid="{00000000-0005-0000-0000-0000670C0000}"/>
    <cellStyle name="Output 2 2 2 4 2 3" xfId="1743" xr:uid="{00000000-0005-0000-0000-0000680C0000}"/>
    <cellStyle name="Output 2 2 2 4 2 4" xfId="1744" xr:uid="{00000000-0005-0000-0000-0000690C0000}"/>
    <cellStyle name="Output 2 2 2 4 2 5" xfId="1745" xr:uid="{00000000-0005-0000-0000-00006A0C0000}"/>
    <cellStyle name="Output 2 2 2 4 2 6" xfId="1746" xr:uid="{00000000-0005-0000-0000-00006B0C0000}"/>
    <cellStyle name="Output 2 2 2 4 2 7" xfId="1747" xr:uid="{00000000-0005-0000-0000-00006C0C0000}"/>
    <cellStyle name="Output 2 2 2 4 2 8" xfId="1748" xr:uid="{00000000-0005-0000-0000-00006D0C0000}"/>
    <cellStyle name="Output 2 2 2 4 2 9" xfId="1749" xr:uid="{00000000-0005-0000-0000-00006E0C0000}"/>
    <cellStyle name="Output 2 2 2 4 3" xfId="1750" xr:uid="{00000000-0005-0000-0000-00006F0C0000}"/>
    <cellStyle name="Output 2 2 2 4 4" xfId="1751" xr:uid="{00000000-0005-0000-0000-0000700C0000}"/>
    <cellStyle name="Output 2 2 2 4 5" xfId="1752" xr:uid="{00000000-0005-0000-0000-0000710C0000}"/>
    <cellStyle name="Output 2 2 2 4 6" xfId="1753" xr:uid="{00000000-0005-0000-0000-0000720C0000}"/>
    <cellStyle name="Output 2 2 2 4 7" xfId="1754" xr:uid="{00000000-0005-0000-0000-0000730C0000}"/>
    <cellStyle name="Output 2 2 2 4 8" xfId="1755" xr:uid="{00000000-0005-0000-0000-0000740C0000}"/>
    <cellStyle name="Output 2 2 2 4 9" xfId="1756" xr:uid="{00000000-0005-0000-0000-0000750C0000}"/>
    <cellStyle name="Output 2 2 2 5" xfId="1757" xr:uid="{00000000-0005-0000-0000-0000760C0000}"/>
    <cellStyle name="Output 2 2 2 6" xfId="1758" xr:uid="{00000000-0005-0000-0000-0000770C0000}"/>
    <cellStyle name="Output 2 2 2 7" xfId="1759" xr:uid="{00000000-0005-0000-0000-0000780C0000}"/>
    <cellStyle name="Output 2 2 3" xfId="218" xr:uid="{00000000-0005-0000-0000-0000790C0000}"/>
    <cellStyle name="Output 2 2 3 2" xfId="237" xr:uid="{00000000-0005-0000-0000-00007A0C0000}"/>
    <cellStyle name="Output 2 2 3 2 2" xfId="272" xr:uid="{00000000-0005-0000-0000-00007B0C0000}"/>
    <cellStyle name="Output 2 2 3 2 2 10" xfId="1760" xr:uid="{00000000-0005-0000-0000-00007C0C0000}"/>
    <cellStyle name="Output 2 2 3 2 2 11" xfId="1761" xr:uid="{00000000-0005-0000-0000-00007D0C0000}"/>
    <cellStyle name="Output 2 2 3 2 2 12" xfId="1762" xr:uid="{00000000-0005-0000-0000-00007E0C0000}"/>
    <cellStyle name="Output 2 2 3 2 2 13" xfId="1763" xr:uid="{00000000-0005-0000-0000-00007F0C0000}"/>
    <cellStyle name="Output 2 2 3 2 2 14" xfId="1764" xr:uid="{00000000-0005-0000-0000-0000800C0000}"/>
    <cellStyle name="Output 2 2 3 2 2 2" xfId="386" xr:uid="{00000000-0005-0000-0000-0000810C0000}"/>
    <cellStyle name="Output 2 2 3 2 2 2 10" xfId="1765" xr:uid="{00000000-0005-0000-0000-0000820C0000}"/>
    <cellStyle name="Output 2 2 3 2 2 2 11" xfId="1766" xr:uid="{00000000-0005-0000-0000-0000830C0000}"/>
    <cellStyle name="Output 2 2 3 2 2 2 12" xfId="1767" xr:uid="{00000000-0005-0000-0000-0000840C0000}"/>
    <cellStyle name="Output 2 2 3 2 2 2 13" xfId="1768" xr:uid="{00000000-0005-0000-0000-0000850C0000}"/>
    <cellStyle name="Output 2 2 3 2 2 2 2" xfId="1769" xr:uid="{00000000-0005-0000-0000-0000860C0000}"/>
    <cellStyle name="Output 2 2 3 2 2 2 3" xfId="1770" xr:uid="{00000000-0005-0000-0000-0000870C0000}"/>
    <cellStyle name="Output 2 2 3 2 2 2 4" xfId="1771" xr:uid="{00000000-0005-0000-0000-0000880C0000}"/>
    <cellStyle name="Output 2 2 3 2 2 2 5" xfId="1772" xr:uid="{00000000-0005-0000-0000-0000890C0000}"/>
    <cellStyle name="Output 2 2 3 2 2 2 6" xfId="1773" xr:uid="{00000000-0005-0000-0000-00008A0C0000}"/>
    <cellStyle name="Output 2 2 3 2 2 2 7" xfId="1774" xr:uid="{00000000-0005-0000-0000-00008B0C0000}"/>
    <cellStyle name="Output 2 2 3 2 2 2 8" xfId="1775" xr:uid="{00000000-0005-0000-0000-00008C0C0000}"/>
    <cellStyle name="Output 2 2 3 2 2 2 9" xfId="1776" xr:uid="{00000000-0005-0000-0000-00008D0C0000}"/>
    <cellStyle name="Output 2 2 3 2 2 3" xfId="1777" xr:uid="{00000000-0005-0000-0000-00008E0C0000}"/>
    <cellStyle name="Output 2 2 3 2 2 4" xfId="1778" xr:uid="{00000000-0005-0000-0000-00008F0C0000}"/>
    <cellStyle name="Output 2 2 3 2 2 5" xfId="1779" xr:uid="{00000000-0005-0000-0000-0000900C0000}"/>
    <cellStyle name="Output 2 2 3 2 2 6" xfId="1780" xr:uid="{00000000-0005-0000-0000-0000910C0000}"/>
    <cellStyle name="Output 2 2 3 2 2 7" xfId="1781" xr:uid="{00000000-0005-0000-0000-0000920C0000}"/>
    <cellStyle name="Output 2 2 3 2 2 8" xfId="1782" xr:uid="{00000000-0005-0000-0000-0000930C0000}"/>
    <cellStyle name="Output 2 2 3 2 2 9" xfId="1783" xr:uid="{00000000-0005-0000-0000-0000940C0000}"/>
    <cellStyle name="Output 2 2 3 2 3" xfId="1784" xr:uid="{00000000-0005-0000-0000-0000950C0000}"/>
    <cellStyle name="Output 2 2 3 2 4" xfId="1785" xr:uid="{00000000-0005-0000-0000-0000960C0000}"/>
    <cellStyle name="Output 2 2 3 2 5" xfId="1786" xr:uid="{00000000-0005-0000-0000-0000970C0000}"/>
    <cellStyle name="Output 2 2 3 3" xfId="254" xr:uid="{00000000-0005-0000-0000-0000980C0000}"/>
    <cellStyle name="Output 2 2 3 3 10" xfId="1787" xr:uid="{00000000-0005-0000-0000-0000990C0000}"/>
    <cellStyle name="Output 2 2 3 3 11" xfId="1788" xr:uid="{00000000-0005-0000-0000-00009A0C0000}"/>
    <cellStyle name="Output 2 2 3 3 12" xfId="1789" xr:uid="{00000000-0005-0000-0000-00009B0C0000}"/>
    <cellStyle name="Output 2 2 3 3 13" xfId="1790" xr:uid="{00000000-0005-0000-0000-00009C0C0000}"/>
    <cellStyle name="Output 2 2 3 3 14" xfId="1791" xr:uid="{00000000-0005-0000-0000-00009D0C0000}"/>
    <cellStyle name="Output 2 2 3 3 2" xfId="368" xr:uid="{00000000-0005-0000-0000-00009E0C0000}"/>
    <cellStyle name="Output 2 2 3 3 2 10" xfId="1792" xr:uid="{00000000-0005-0000-0000-00009F0C0000}"/>
    <cellStyle name="Output 2 2 3 3 2 11" xfId="1793" xr:uid="{00000000-0005-0000-0000-0000A00C0000}"/>
    <cellStyle name="Output 2 2 3 3 2 12" xfId="1794" xr:uid="{00000000-0005-0000-0000-0000A10C0000}"/>
    <cellStyle name="Output 2 2 3 3 2 13" xfId="1795" xr:uid="{00000000-0005-0000-0000-0000A20C0000}"/>
    <cellStyle name="Output 2 2 3 3 2 2" xfId="1796" xr:uid="{00000000-0005-0000-0000-0000A30C0000}"/>
    <cellStyle name="Output 2 2 3 3 2 3" xfId="1797" xr:uid="{00000000-0005-0000-0000-0000A40C0000}"/>
    <cellStyle name="Output 2 2 3 3 2 4" xfId="1798" xr:uid="{00000000-0005-0000-0000-0000A50C0000}"/>
    <cellStyle name="Output 2 2 3 3 2 5" xfId="1799" xr:uid="{00000000-0005-0000-0000-0000A60C0000}"/>
    <cellStyle name="Output 2 2 3 3 2 6" xfId="1800" xr:uid="{00000000-0005-0000-0000-0000A70C0000}"/>
    <cellStyle name="Output 2 2 3 3 2 7" xfId="1801" xr:uid="{00000000-0005-0000-0000-0000A80C0000}"/>
    <cellStyle name="Output 2 2 3 3 2 8" xfId="1802" xr:uid="{00000000-0005-0000-0000-0000A90C0000}"/>
    <cellStyle name="Output 2 2 3 3 2 9" xfId="1803" xr:uid="{00000000-0005-0000-0000-0000AA0C0000}"/>
    <cellStyle name="Output 2 2 3 3 3" xfId="1804" xr:uid="{00000000-0005-0000-0000-0000AB0C0000}"/>
    <cellStyle name="Output 2 2 3 3 4" xfId="1805" xr:uid="{00000000-0005-0000-0000-0000AC0C0000}"/>
    <cellStyle name="Output 2 2 3 3 5" xfId="1806" xr:uid="{00000000-0005-0000-0000-0000AD0C0000}"/>
    <cellStyle name="Output 2 2 3 3 6" xfId="1807" xr:uid="{00000000-0005-0000-0000-0000AE0C0000}"/>
    <cellStyle name="Output 2 2 3 3 7" xfId="1808" xr:uid="{00000000-0005-0000-0000-0000AF0C0000}"/>
    <cellStyle name="Output 2 2 3 3 8" xfId="1809" xr:uid="{00000000-0005-0000-0000-0000B00C0000}"/>
    <cellStyle name="Output 2 2 3 3 9" xfId="1810" xr:uid="{00000000-0005-0000-0000-0000B10C0000}"/>
    <cellStyle name="Output 2 2 3 4" xfId="1811" xr:uid="{00000000-0005-0000-0000-0000B20C0000}"/>
    <cellStyle name="Output 2 2 3 5" xfId="1812" xr:uid="{00000000-0005-0000-0000-0000B30C0000}"/>
    <cellStyle name="Output 2 2 3 6" xfId="1813" xr:uid="{00000000-0005-0000-0000-0000B40C0000}"/>
    <cellStyle name="Output 2 2 4" xfId="207" xr:uid="{00000000-0005-0000-0000-0000B50C0000}"/>
    <cellStyle name="Output 2 2 4 2" xfId="251" xr:uid="{00000000-0005-0000-0000-0000B60C0000}"/>
    <cellStyle name="Output 2 2 4 2 10" xfId="1814" xr:uid="{00000000-0005-0000-0000-0000B70C0000}"/>
    <cellStyle name="Output 2 2 4 2 11" xfId="1815" xr:uid="{00000000-0005-0000-0000-0000B80C0000}"/>
    <cellStyle name="Output 2 2 4 2 12" xfId="1816" xr:uid="{00000000-0005-0000-0000-0000B90C0000}"/>
    <cellStyle name="Output 2 2 4 2 13" xfId="1817" xr:uid="{00000000-0005-0000-0000-0000BA0C0000}"/>
    <cellStyle name="Output 2 2 4 2 14" xfId="1818" xr:uid="{00000000-0005-0000-0000-0000BB0C0000}"/>
    <cellStyle name="Output 2 2 4 2 2" xfId="365" xr:uid="{00000000-0005-0000-0000-0000BC0C0000}"/>
    <cellStyle name="Output 2 2 4 2 2 10" xfId="1819" xr:uid="{00000000-0005-0000-0000-0000BD0C0000}"/>
    <cellStyle name="Output 2 2 4 2 2 11" xfId="1820" xr:uid="{00000000-0005-0000-0000-0000BE0C0000}"/>
    <cellStyle name="Output 2 2 4 2 2 12" xfId="1821" xr:uid="{00000000-0005-0000-0000-0000BF0C0000}"/>
    <cellStyle name="Output 2 2 4 2 2 13" xfId="1822" xr:uid="{00000000-0005-0000-0000-0000C00C0000}"/>
    <cellStyle name="Output 2 2 4 2 2 2" xfId="1823" xr:uid="{00000000-0005-0000-0000-0000C10C0000}"/>
    <cellStyle name="Output 2 2 4 2 2 3" xfId="1824" xr:uid="{00000000-0005-0000-0000-0000C20C0000}"/>
    <cellStyle name="Output 2 2 4 2 2 4" xfId="1825" xr:uid="{00000000-0005-0000-0000-0000C30C0000}"/>
    <cellStyle name="Output 2 2 4 2 2 5" xfId="1826" xr:uid="{00000000-0005-0000-0000-0000C40C0000}"/>
    <cellStyle name="Output 2 2 4 2 2 6" xfId="1827" xr:uid="{00000000-0005-0000-0000-0000C50C0000}"/>
    <cellStyle name="Output 2 2 4 2 2 7" xfId="1828" xr:uid="{00000000-0005-0000-0000-0000C60C0000}"/>
    <cellStyle name="Output 2 2 4 2 2 8" xfId="1829" xr:uid="{00000000-0005-0000-0000-0000C70C0000}"/>
    <cellStyle name="Output 2 2 4 2 2 9" xfId="1830" xr:uid="{00000000-0005-0000-0000-0000C80C0000}"/>
    <cellStyle name="Output 2 2 4 2 3" xfId="1831" xr:uid="{00000000-0005-0000-0000-0000C90C0000}"/>
    <cellStyle name="Output 2 2 4 2 4" xfId="1832" xr:uid="{00000000-0005-0000-0000-0000CA0C0000}"/>
    <cellStyle name="Output 2 2 4 2 5" xfId="1833" xr:uid="{00000000-0005-0000-0000-0000CB0C0000}"/>
    <cellStyle name="Output 2 2 4 2 6" xfId="1834" xr:uid="{00000000-0005-0000-0000-0000CC0C0000}"/>
    <cellStyle name="Output 2 2 4 2 7" xfId="1835" xr:uid="{00000000-0005-0000-0000-0000CD0C0000}"/>
    <cellStyle name="Output 2 2 4 2 8" xfId="1836" xr:uid="{00000000-0005-0000-0000-0000CE0C0000}"/>
    <cellStyle name="Output 2 2 4 2 9" xfId="1837" xr:uid="{00000000-0005-0000-0000-0000CF0C0000}"/>
    <cellStyle name="Output 2 2 4 3" xfId="1838" xr:uid="{00000000-0005-0000-0000-0000D00C0000}"/>
    <cellStyle name="Output 2 2 4 4" xfId="1839" xr:uid="{00000000-0005-0000-0000-0000D10C0000}"/>
    <cellStyle name="Output 2 2 4 5" xfId="1840" xr:uid="{00000000-0005-0000-0000-0000D20C0000}"/>
    <cellStyle name="Output 2 2 5" xfId="249" xr:uid="{00000000-0005-0000-0000-0000D30C0000}"/>
    <cellStyle name="Output 2 2 5 10" xfId="1841" xr:uid="{00000000-0005-0000-0000-0000D40C0000}"/>
    <cellStyle name="Output 2 2 5 11" xfId="1842" xr:uid="{00000000-0005-0000-0000-0000D50C0000}"/>
    <cellStyle name="Output 2 2 5 12" xfId="1843" xr:uid="{00000000-0005-0000-0000-0000D60C0000}"/>
    <cellStyle name="Output 2 2 5 13" xfId="1844" xr:uid="{00000000-0005-0000-0000-0000D70C0000}"/>
    <cellStyle name="Output 2 2 5 14" xfId="1845" xr:uid="{00000000-0005-0000-0000-0000D80C0000}"/>
    <cellStyle name="Output 2 2 5 2" xfId="363" xr:uid="{00000000-0005-0000-0000-0000D90C0000}"/>
    <cellStyle name="Output 2 2 5 2 10" xfId="1846" xr:uid="{00000000-0005-0000-0000-0000DA0C0000}"/>
    <cellStyle name="Output 2 2 5 2 11" xfId="1847" xr:uid="{00000000-0005-0000-0000-0000DB0C0000}"/>
    <cellStyle name="Output 2 2 5 2 12" xfId="1848" xr:uid="{00000000-0005-0000-0000-0000DC0C0000}"/>
    <cellStyle name="Output 2 2 5 2 13" xfId="1849" xr:uid="{00000000-0005-0000-0000-0000DD0C0000}"/>
    <cellStyle name="Output 2 2 5 2 2" xfId="1850" xr:uid="{00000000-0005-0000-0000-0000DE0C0000}"/>
    <cellStyle name="Output 2 2 5 2 3" xfId="1851" xr:uid="{00000000-0005-0000-0000-0000DF0C0000}"/>
    <cellStyle name="Output 2 2 5 2 4" xfId="1852" xr:uid="{00000000-0005-0000-0000-0000E00C0000}"/>
    <cellStyle name="Output 2 2 5 2 5" xfId="1853" xr:uid="{00000000-0005-0000-0000-0000E10C0000}"/>
    <cellStyle name="Output 2 2 5 2 6" xfId="1854" xr:uid="{00000000-0005-0000-0000-0000E20C0000}"/>
    <cellStyle name="Output 2 2 5 2 7" xfId="1855" xr:uid="{00000000-0005-0000-0000-0000E30C0000}"/>
    <cellStyle name="Output 2 2 5 2 8" xfId="1856" xr:uid="{00000000-0005-0000-0000-0000E40C0000}"/>
    <cellStyle name="Output 2 2 5 2 9" xfId="1857" xr:uid="{00000000-0005-0000-0000-0000E50C0000}"/>
    <cellStyle name="Output 2 2 5 3" xfId="1858" xr:uid="{00000000-0005-0000-0000-0000E60C0000}"/>
    <cellStyle name="Output 2 2 5 4" xfId="1859" xr:uid="{00000000-0005-0000-0000-0000E70C0000}"/>
    <cellStyle name="Output 2 2 5 5" xfId="1860" xr:uid="{00000000-0005-0000-0000-0000E80C0000}"/>
    <cellStyle name="Output 2 2 5 6" xfId="1861" xr:uid="{00000000-0005-0000-0000-0000E90C0000}"/>
    <cellStyle name="Output 2 2 5 7" xfId="1862" xr:uid="{00000000-0005-0000-0000-0000EA0C0000}"/>
    <cellStyle name="Output 2 2 5 8" xfId="1863" xr:uid="{00000000-0005-0000-0000-0000EB0C0000}"/>
    <cellStyle name="Output 2 2 5 9" xfId="1864" xr:uid="{00000000-0005-0000-0000-0000EC0C0000}"/>
    <cellStyle name="Output 2 2 6" xfId="1865" xr:uid="{00000000-0005-0000-0000-0000ED0C0000}"/>
    <cellStyle name="Output 2 2 7" xfId="1866" xr:uid="{00000000-0005-0000-0000-0000EE0C0000}"/>
    <cellStyle name="Output 2 2 8" xfId="1867" xr:uid="{00000000-0005-0000-0000-0000EF0C0000}"/>
    <cellStyle name="Output 2 3" xfId="172" xr:uid="{00000000-0005-0000-0000-0000F00C0000}"/>
    <cellStyle name="Output 2 3 10" xfId="1868" xr:uid="{00000000-0005-0000-0000-0000F10C0000}"/>
    <cellStyle name="Output 2 3 11" xfId="1869" xr:uid="{00000000-0005-0000-0000-0000F20C0000}"/>
    <cellStyle name="Output 2 3 12" xfId="1870" xr:uid="{00000000-0005-0000-0000-0000F30C0000}"/>
    <cellStyle name="Output 2 3 13" xfId="1871" xr:uid="{00000000-0005-0000-0000-0000F40C0000}"/>
    <cellStyle name="Output 2 3 14" xfId="1872" xr:uid="{00000000-0005-0000-0000-0000F50C0000}"/>
    <cellStyle name="Output 2 3 2" xfId="346" xr:uid="{00000000-0005-0000-0000-0000F60C0000}"/>
    <cellStyle name="Output 2 3 2 10" xfId="1873" xr:uid="{00000000-0005-0000-0000-0000F70C0000}"/>
    <cellStyle name="Output 2 3 2 11" xfId="1874" xr:uid="{00000000-0005-0000-0000-0000F80C0000}"/>
    <cellStyle name="Output 2 3 2 12" xfId="1875" xr:uid="{00000000-0005-0000-0000-0000F90C0000}"/>
    <cellStyle name="Output 2 3 2 13" xfId="1876" xr:uid="{00000000-0005-0000-0000-0000FA0C0000}"/>
    <cellStyle name="Output 2 3 2 2" xfId="1877" xr:uid="{00000000-0005-0000-0000-0000FB0C0000}"/>
    <cellStyle name="Output 2 3 2 3" xfId="1878" xr:uid="{00000000-0005-0000-0000-0000FC0C0000}"/>
    <cellStyle name="Output 2 3 2 4" xfId="1879" xr:uid="{00000000-0005-0000-0000-0000FD0C0000}"/>
    <cellStyle name="Output 2 3 2 5" xfId="1880" xr:uid="{00000000-0005-0000-0000-0000FE0C0000}"/>
    <cellStyle name="Output 2 3 2 6" xfId="1881" xr:uid="{00000000-0005-0000-0000-0000FF0C0000}"/>
    <cellStyle name="Output 2 3 2 7" xfId="1882" xr:uid="{00000000-0005-0000-0000-0000000D0000}"/>
    <cellStyle name="Output 2 3 2 8" xfId="1883" xr:uid="{00000000-0005-0000-0000-0000010D0000}"/>
    <cellStyle name="Output 2 3 2 9" xfId="1884" xr:uid="{00000000-0005-0000-0000-0000020D0000}"/>
    <cellStyle name="Output 2 3 3" xfId="1885" xr:uid="{00000000-0005-0000-0000-0000030D0000}"/>
    <cellStyle name="Output 2 3 4" xfId="1886" xr:uid="{00000000-0005-0000-0000-0000040D0000}"/>
    <cellStyle name="Output 2 3 5" xfId="1887" xr:uid="{00000000-0005-0000-0000-0000050D0000}"/>
    <cellStyle name="Output 2 3 6" xfId="1888" xr:uid="{00000000-0005-0000-0000-0000060D0000}"/>
    <cellStyle name="Output 2 3 7" xfId="1889" xr:uid="{00000000-0005-0000-0000-0000070D0000}"/>
    <cellStyle name="Output 2 3 8" xfId="1890" xr:uid="{00000000-0005-0000-0000-0000080D0000}"/>
    <cellStyle name="Output 2 3 9" xfId="1891" xr:uid="{00000000-0005-0000-0000-0000090D0000}"/>
    <cellStyle name="Output 3" xfId="321" xr:uid="{00000000-0005-0000-0000-00000A0D0000}"/>
    <cellStyle name="Output 3 10" xfId="1892" xr:uid="{00000000-0005-0000-0000-00000B0D0000}"/>
    <cellStyle name="Output 3 11" xfId="1893" xr:uid="{00000000-0005-0000-0000-00000C0D0000}"/>
    <cellStyle name="Output 3 12" xfId="1894" xr:uid="{00000000-0005-0000-0000-00000D0D0000}"/>
    <cellStyle name="Output 3 13" xfId="1895" xr:uid="{00000000-0005-0000-0000-00000E0D0000}"/>
    <cellStyle name="Output 3 2" xfId="1896" xr:uid="{00000000-0005-0000-0000-00000F0D0000}"/>
    <cellStyle name="Output 3 3" xfId="1897" xr:uid="{00000000-0005-0000-0000-0000100D0000}"/>
    <cellStyle name="Output 3 4" xfId="1898" xr:uid="{00000000-0005-0000-0000-0000110D0000}"/>
    <cellStyle name="Output 3 5" xfId="1899" xr:uid="{00000000-0005-0000-0000-0000120D0000}"/>
    <cellStyle name="Output 3 6" xfId="1900" xr:uid="{00000000-0005-0000-0000-0000130D0000}"/>
    <cellStyle name="Output 3 7" xfId="1901" xr:uid="{00000000-0005-0000-0000-0000140D0000}"/>
    <cellStyle name="Output 3 8" xfId="1902" xr:uid="{00000000-0005-0000-0000-0000150D0000}"/>
    <cellStyle name="Output 3 9" xfId="1903" xr:uid="{00000000-0005-0000-0000-0000160D0000}"/>
    <cellStyle name="Output 4" xfId="434" xr:uid="{00000000-0005-0000-0000-0000170D0000}"/>
    <cellStyle name="Output 4 10" xfId="1904" xr:uid="{00000000-0005-0000-0000-0000180D0000}"/>
    <cellStyle name="Output 4 11" xfId="1905" xr:uid="{00000000-0005-0000-0000-0000190D0000}"/>
    <cellStyle name="Output 4 12" xfId="1906" xr:uid="{00000000-0005-0000-0000-00001A0D0000}"/>
    <cellStyle name="Output 4 13" xfId="1907" xr:uid="{00000000-0005-0000-0000-00001B0D0000}"/>
    <cellStyle name="Output 4 2" xfId="1908" xr:uid="{00000000-0005-0000-0000-00001C0D0000}"/>
    <cellStyle name="Output 4 3" xfId="1909" xr:uid="{00000000-0005-0000-0000-00001D0D0000}"/>
    <cellStyle name="Output 4 4" xfId="1910" xr:uid="{00000000-0005-0000-0000-00001E0D0000}"/>
    <cellStyle name="Output 4 5" xfId="1911" xr:uid="{00000000-0005-0000-0000-00001F0D0000}"/>
    <cellStyle name="Output 4 6" xfId="1912" xr:uid="{00000000-0005-0000-0000-0000200D0000}"/>
    <cellStyle name="Output 4 7" xfId="1913" xr:uid="{00000000-0005-0000-0000-0000210D0000}"/>
    <cellStyle name="Output 4 8" xfId="1914" xr:uid="{00000000-0005-0000-0000-0000220D0000}"/>
    <cellStyle name="Output 4 9" xfId="1915" xr:uid="{00000000-0005-0000-0000-0000230D0000}"/>
    <cellStyle name="Output 5" xfId="1916" xr:uid="{00000000-0005-0000-0000-0000240D0000}"/>
    <cellStyle name="Output 6" xfId="1917" xr:uid="{00000000-0005-0000-0000-0000250D0000}"/>
    <cellStyle name="Output 7" xfId="1918" xr:uid="{00000000-0005-0000-0000-0000260D0000}"/>
    <cellStyle name="Output 8" xfId="1919" xr:uid="{00000000-0005-0000-0000-0000270D0000}"/>
    <cellStyle name="Output 9" xfId="1920" xr:uid="{00000000-0005-0000-0000-0000280D0000}"/>
    <cellStyle name="Percent 2" xfId="105" xr:uid="{00000000-0005-0000-0000-0000290D0000}"/>
    <cellStyle name="Percent 2 2" xfId="107" xr:uid="{00000000-0005-0000-0000-00002A0D0000}"/>
    <cellStyle name="Percent 2 3" xfId="205" xr:uid="{00000000-0005-0000-0000-00002B0D0000}"/>
    <cellStyle name="Percent 3" xfId="104" xr:uid="{00000000-0005-0000-0000-00002C0D0000}"/>
    <cellStyle name="Percent 4" xfId="191" xr:uid="{00000000-0005-0000-0000-00002D0D0000}"/>
    <cellStyle name="Title" xfId="49" builtinId="15" customBuiltin="1"/>
    <cellStyle name="Title 2" xfId="58" xr:uid="{00000000-0005-0000-0000-00002F0D0000}"/>
    <cellStyle name="Title 2 2" xfId="173" xr:uid="{00000000-0005-0000-0000-0000300D0000}"/>
    <cellStyle name="Title 3" xfId="322" xr:uid="{00000000-0005-0000-0000-0000310D0000}"/>
    <cellStyle name="Title 4" xfId="435" xr:uid="{00000000-0005-0000-0000-0000320D0000}"/>
    <cellStyle name="Title 5" xfId="2695" xr:uid="{00000000-0005-0000-0000-0000330D0000}"/>
    <cellStyle name="Total" xfId="50" builtinId="25" customBuiltin="1"/>
    <cellStyle name="Total 10" xfId="1921" xr:uid="{00000000-0005-0000-0000-0000350D0000}"/>
    <cellStyle name="Total 11" xfId="1922" xr:uid="{00000000-0005-0000-0000-0000360D0000}"/>
    <cellStyle name="Total 12" xfId="1923" xr:uid="{00000000-0005-0000-0000-0000370D0000}"/>
    <cellStyle name="Total 13" xfId="1924" xr:uid="{00000000-0005-0000-0000-0000380D0000}"/>
    <cellStyle name="Total 14" xfId="1925" xr:uid="{00000000-0005-0000-0000-0000390D0000}"/>
    <cellStyle name="Total 15" xfId="1926" xr:uid="{00000000-0005-0000-0000-00003A0D0000}"/>
    <cellStyle name="Total 16" xfId="1927" xr:uid="{00000000-0005-0000-0000-00003B0D0000}"/>
    <cellStyle name="Total 17" xfId="2696" xr:uid="{00000000-0005-0000-0000-00003C0D0000}"/>
    <cellStyle name="Total 2" xfId="74" xr:uid="{00000000-0005-0000-0000-00003D0D0000}"/>
    <cellStyle name="Total 2 2" xfId="187" xr:uid="{00000000-0005-0000-0000-00003E0D0000}"/>
    <cellStyle name="Total 2 2 2" xfId="226" xr:uid="{00000000-0005-0000-0000-00003F0D0000}"/>
    <cellStyle name="Total 2 2 2 2" xfId="235" xr:uid="{00000000-0005-0000-0000-0000400D0000}"/>
    <cellStyle name="Total 2 2 2 2 2" xfId="270" xr:uid="{00000000-0005-0000-0000-0000410D0000}"/>
    <cellStyle name="Total 2 2 2 2 2 10" xfId="1928" xr:uid="{00000000-0005-0000-0000-0000420D0000}"/>
    <cellStyle name="Total 2 2 2 2 2 11" xfId="1929" xr:uid="{00000000-0005-0000-0000-0000430D0000}"/>
    <cellStyle name="Total 2 2 2 2 2 12" xfId="1930" xr:uid="{00000000-0005-0000-0000-0000440D0000}"/>
    <cellStyle name="Total 2 2 2 2 2 13" xfId="1931" xr:uid="{00000000-0005-0000-0000-0000450D0000}"/>
    <cellStyle name="Total 2 2 2 2 2 14" xfId="1932" xr:uid="{00000000-0005-0000-0000-0000460D0000}"/>
    <cellStyle name="Total 2 2 2 2 2 2" xfId="384" xr:uid="{00000000-0005-0000-0000-0000470D0000}"/>
    <cellStyle name="Total 2 2 2 2 2 2 10" xfId="1933" xr:uid="{00000000-0005-0000-0000-0000480D0000}"/>
    <cellStyle name="Total 2 2 2 2 2 2 11" xfId="1934" xr:uid="{00000000-0005-0000-0000-0000490D0000}"/>
    <cellStyle name="Total 2 2 2 2 2 2 12" xfId="1935" xr:uid="{00000000-0005-0000-0000-00004A0D0000}"/>
    <cellStyle name="Total 2 2 2 2 2 2 13" xfId="1936" xr:uid="{00000000-0005-0000-0000-00004B0D0000}"/>
    <cellStyle name="Total 2 2 2 2 2 2 2" xfId="1937" xr:uid="{00000000-0005-0000-0000-00004C0D0000}"/>
    <cellStyle name="Total 2 2 2 2 2 2 3" xfId="1938" xr:uid="{00000000-0005-0000-0000-00004D0D0000}"/>
    <cellStyle name="Total 2 2 2 2 2 2 4" xfId="1939" xr:uid="{00000000-0005-0000-0000-00004E0D0000}"/>
    <cellStyle name="Total 2 2 2 2 2 2 5" xfId="1940" xr:uid="{00000000-0005-0000-0000-00004F0D0000}"/>
    <cellStyle name="Total 2 2 2 2 2 2 6" xfId="1941" xr:uid="{00000000-0005-0000-0000-0000500D0000}"/>
    <cellStyle name="Total 2 2 2 2 2 2 7" xfId="1942" xr:uid="{00000000-0005-0000-0000-0000510D0000}"/>
    <cellStyle name="Total 2 2 2 2 2 2 8" xfId="1943" xr:uid="{00000000-0005-0000-0000-0000520D0000}"/>
    <cellStyle name="Total 2 2 2 2 2 2 9" xfId="1944" xr:uid="{00000000-0005-0000-0000-0000530D0000}"/>
    <cellStyle name="Total 2 2 2 2 2 3" xfId="1945" xr:uid="{00000000-0005-0000-0000-0000540D0000}"/>
    <cellStyle name="Total 2 2 2 2 2 4" xfId="1946" xr:uid="{00000000-0005-0000-0000-0000550D0000}"/>
    <cellStyle name="Total 2 2 2 2 2 5" xfId="1947" xr:uid="{00000000-0005-0000-0000-0000560D0000}"/>
    <cellStyle name="Total 2 2 2 2 2 6" xfId="1948" xr:uid="{00000000-0005-0000-0000-0000570D0000}"/>
    <cellStyle name="Total 2 2 2 2 2 7" xfId="1949" xr:uid="{00000000-0005-0000-0000-0000580D0000}"/>
    <cellStyle name="Total 2 2 2 2 2 8" xfId="1950" xr:uid="{00000000-0005-0000-0000-0000590D0000}"/>
    <cellStyle name="Total 2 2 2 2 2 9" xfId="1951" xr:uid="{00000000-0005-0000-0000-00005A0D0000}"/>
    <cellStyle name="Total 2 2 2 2 3" xfId="1952" xr:uid="{00000000-0005-0000-0000-00005B0D0000}"/>
    <cellStyle name="Total 2 2 2 2 4" xfId="1953" xr:uid="{00000000-0005-0000-0000-00005C0D0000}"/>
    <cellStyle name="Total 2 2 2 2 5" xfId="1954" xr:uid="{00000000-0005-0000-0000-00005D0D0000}"/>
    <cellStyle name="Total 2 2 2 3" xfId="245" xr:uid="{00000000-0005-0000-0000-00005E0D0000}"/>
    <cellStyle name="Total 2 2 2 3 2" xfId="280" xr:uid="{00000000-0005-0000-0000-00005F0D0000}"/>
    <cellStyle name="Total 2 2 2 3 2 10" xfId="1955" xr:uid="{00000000-0005-0000-0000-0000600D0000}"/>
    <cellStyle name="Total 2 2 2 3 2 11" xfId="1956" xr:uid="{00000000-0005-0000-0000-0000610D0000}"/>
    <cellStyle name="Total 2 2 2 3 2 12" xfId="1957" xr:uid="{00000000-0005-0000-0000-0000620D0000}"/>
    <cellStyle name="Total 2 2 2 3 2 13" xfId="1958" xr:uid="{00000000-0005-0000-0000-0000630D0000}"/>
    <cellStyle name="Total 2 2 2 3 2 14" xfId="1959" xr:uid="{00000000-0005-0000-0000-0000640D0000}"/>
    <cellStyle name="Total 2 2 2 3 2 2" xfId="394" xr:uid="{00000000-0005-0000-0000-0000650D0000}"/>
    <cellStyle name="Total 2 2 2 3 2 2 10" xfId="1960" xr:uid="{00000000-0005-0000-0000-0000660D0000}"/>
    <cellStyle name="Total 2 2 2 3 2 2 11" xfId="1961" xr:uid="{00000000-0005-0000-0000-0000670D0000}"/>
    <cellStyle name="Total 2 2 2 3 2 2 12" xfId="1962" xr:uid="{00000000-0005-0000-0000-0000680D0000}"/>
    <cellStyle name="Total 2 2 2 3 2 2 13" xfId="1963" xr:uid="{00000000-0005-0000-0000-0000690D0000}"/>
    <cellStyle name="Total 2 2 2 3 2 2 2" xfId="1964" xr:uid="{00000000-0005-0000-0000-00006A0D0000}"/>
    <cellStyle name="Total 2 2 2 3 2 2 3" xfId="1965" xr:uid="{00000000-0005-0000-0000-00006B0D0000}"/>
    <cellStyle name="Total 2 2 2 3 2 2 4" xfId="1966" xr:uid="{00000000-0005-0000-0000-00006C0D0000}"/>
    <cellStyle name="Total 2 2 2 3 2 2 5" xfId="1967" xr:uid="{00000000-0005-0000-0000-00006D0D0000}"/>
    <cellStyle name="Total 2 2 2 3 2 2 6" xfId="1968" xr:uid="{00000000-0005-0000-0000-00006E0D0000}"/>
    <cellStyle name="Total 2 2 2 3 2 2 7" xfId="1969" xr:uid="{00000000-0005-0000-0000-00006F0D0000}"/>
    <cellStyle name="Total 2 2 2 3 2 2 8" xfId="1970" xr:uid="{00000000-0005-0000-0000-0000700D0000}"/>
    <cellStyle name="Total 2 2 2 3 2 2 9" xfId="1971" xr:uid="{00000000-0005-0000-0000-0000710D0000}"/>
    <cellStyle name="Total 2 2 2 3 2 3" xfId="1972" xr:uid="{00000000-0005-0000-0000-0000720D0000}"/>
    <cellStyle name="Total 2 2 2 3 2 4" xfId="1973" xr:uid="{00000000-0005-0000-0000-0000730D0000}"/>
    <cellStyle name="Total 2 2 2 3 2 5" xfId="1974" xr:uid="{00000000-0005-0000-0000-0000740D0000}"/>
    <cellStyle name="Total 2 2 2 3 2 6" xfId="1975" xr:uid="{00000000-0005-0000-0000-0000750D0000}"/>
    <cellStyle name="Total 2 2 2 3 2 7" xfId="1976" xr:uid="{00000000-0005-0000-0000-0000760D0000}"/>
    <cellStyle name="Total 2 2 2 3 2 8" xfId="1977" xr:uid="{00000000-0005-0000-0000-0000770D0000}"/>
    <cellStyle name="Total 2 2 2 3 2 9" xfId="1978" xr:uid="{00000000-0005-0000-0000-0000780D0000}"/>
    <cellStyle name="Total 2 2 2 3 3" xfId="1979" xr:uid="{00000000-0005-0000-0000-0000790D0000}"/>
    <cellStyle name="Total 2 2 2 3 4" xfId="1980" xr:uid="{00000000-0005-0000-0000-00007A0D0000}"/>
    <cellStyle name="Total 2 2 2 3 5" xfId="1981" xr:uid="{00000000-0005-0000-0000-00007B0D0000}"/>
    <cellStyle name="Total 2 2 2 4" xfId="265" xr:uid="{00000000-0005-0000-0000-00007C0D0000}"/>
    <cellStyle name="Total 2 2 2 4 10" xfId="1982" xr:uid="{00000000-0005-0000-0000-00007D0D0000}"/>
    <cellStyle name="Total 2 2 2 4 11" xfId="1983" xr:uid="{00000000-0005-0000-0000-00007E0D0000}"/>
    <cellStyle name="Total 2 2 2 4 12" xfId="1984" xr:uid="{00000000-0005-0000-0000-00007F0D0000}"/>
    <cellStyle name="Total 2 2 2 4 13" xfId="1985" xr:uid="{00000000-0005-0000-0000-0000800D0000}"/>
    <cellStyle name="Total 2 2 2 4 14" xfId="1986" xr:uid="{00000000-0005-0000-0000-0000810D0000}"/>
    <cellStyle name="Total 2 2 2 4 2" xfId="379" xr:uid="{00000000-0005-0000-0000-0000820D0000}"/>
    <cellStyle name="Total 2 2 2 4 2 10" xfId="1987" xr:uid="{00000000-0005-0000-0000-0000830D0000}"/>
    <cellStyle name="Total 2 2 2 4 2 11" xfId="1988" xr:uid="{00000000-0005-0000-0000-0000840D0000}"/>
    <cellStyle name="Total 2 2 2 4 2 12" xfId="1989" xr:uid="{00000000-0005-0000-0000-0000850D0000}"/>
    <cellStyle name="Total 2 2 2 4 2 13" xfId="1990" xr:uid="{00000000-0005-0000-0000-0000860D0000}"/>
    <cellStyle name="Total 2 2 2 4 2 2" xfId="1991" xr:uid="{00000000-0005-0000-0000-0000870D0000}"/>
    <cellStyle name="Total 2 2 2 4 2 3" xfId="1992" xr:uid="{00000000-0005-0000-0000-0000880D0000}"/>
    <cellStyle name="Total 2 2 2 4 2 4" xfId="1993" xr:uid="{00000000-0005-0000-0000-0000890D0000}"/>
    <cellStyle name="Total 2 2 2 4 2 5" xfId="1994" xr:uid="{00000000-0005-0000-0000-00008A0D0000}"/>
    <cellStyle name="Total 2 2 2 4 2 6" xfId="1995" xr:uid="{00000000-0005-0000-0000-00008B0D0000}"/>
    <cellStyle name="Total 2 2 2 4 2 7" xfId="1996" xr:uid="{00000000-0005-0000-0000-00008C0D0000}"/>
    <cellStyle name="Total 2 2 2 4 2 8" xfId="1997" xr:uid="{00000000-0005-0000-0000-00008D0D0000}"/>
    <cellStyle name="Total 2 2 2 4 2 9" xfId="1998" xr:uid="{00000000-0005-0000-0000-00008E0D0000}"/>
    <cellStyle name="Total 2 2 2 4 3" xfId="1999" xr:uid="{00000000-0005-0000-0000-00008F0D0000}"/>
    <cellStyle name="Total 2 2 2 4 4" xfId="2000" xr:uid="{00000000-0005-0000-0000-0000900D0000}"/>
    <cellStyle name="Total 2 2 2 4 5" xfId="2001" xr:uid="{00000000-0005-0000-0000-0000910D0000}"/>
    <cellStyle name="Total 2 2 2 4 6" xfId="2002" xr:uid="{00000000-0005-0000-0000-0000920D0000}"/>
    <cellStyle name="Total 2 2 2 4 7" xfId="2003" xr:uid="{00000000-0005-0000-0000-0000930D0000}"/>
    <cellStyle name="Total 2 2 2 4 8" xfId="2004" xr:uid="{00000000-0005-0000-0000-0000940D0000}"/>
    <cellStyle name="Total 2 2 2 4 9" xfId="2005" xr:uid="{00000000-0005-0000-0000-0000950D0000}"/>
    <cellStyle name="Total 2 2 2 5" xfId="2006" xr:uid="{00000000-0005-0000-0000-0000960D0000}"/>
    <cellStyle name="Total 2 2 2 6" xfId="2007" xr:uid="{00000000-0005-0000-0000-0000970D0000}"/>
    <cellStyle name="Total 2 2 2 7" xfId="2008" xr:uid="{00000000-0005-0000-0000-0000980D0000}"/>
    <cellStyle name="Total 2 2 3" xfId="217" xr:uid="{00000000-0005-0000-0000-0000990D0000}"/>
    <cellStyle name="Total 2 2 3 2" xfId="236" xr:uid="{00000000-0005-0000-0000-00009A0D0000}"/>
    <cellStyle name="Total 2 2 3 2 2" xfId="271" xr:uid="{00000000-0005-0000-0000-00009B0D0000}"/>
    <cellStyle name="Total 2 2 3 2 2 10" xfId="2009" xr:uid="{00000000-0005-0000-0000-00009C0D0000}"/>
    <cellStyle name="Total 2 2 3 2 2 11" xfId="2010" xr:uid="{00000000-0005-0000-0000-00009D0D0000}"/>
    <cellStyle name="Total 2 2 3 2 2 12" xfId="2011" xr:uid="{00000000-0005-0000-0000-00009E0D0000}"/>
    <cellStyle name="Total 2 2 3 2 2 13" xfId="2012" xr:uid="{00000000-0005-0000-0000-00009F0D0000}"/>
    <cellStyle name="Total 2 2 3 2 2 14" xfId="2013" xr:uid="{00000000-0005-0000-0000-0000A00D0000}"/>
    <cellStyle name="Total 2 2 3 2 2 2" xfId="385" xr:uid="{00000000-0005-0000-0000-0000A10D0000}"/>
    <cellStyle name="Total 2 2 3 2 2 2 10" xfId="2014" xr:uid="{00000000-0005-0000-0000-0000A20D0000}"/>
    <cellStyle name="Total 2 2 3 2 2 2 11" xfId="2015" xr:uid="{00000000-0005-0000-0000-0000A30D0000}"/>
    <cellStyle name="Total 2 2 3 2 2 2 12" xfId="2016" xr:uid="{00000000-0005-0000-0000-0000A40D0000}"/>
    <cellStyle name="Total 2 2 3 2 2 2 13" xfId="2017" xr:uid="{00000000-0005-0000-0000-0000A50D0000}"/>
    <cellStyle name="Total 2 2 3 2 2 2 2" xfId="2018" xr:uid="{00000000-0005-0000-0000-0000A60D0000}"/>
    <cellStyle name="Total 2 2 3 2 2 2 3" xfId="2019" xr:uid="{00000000-0005-0000-0000-0000A70D0000}"/>
    <cellStyle name="Total 2 2 3 2 2 2 4" xfId="2020" xr:uid="{00000000-0005-0000-0000-0000A80D0000}"/>
    <cellStyle name="Total 2 2 3 2 2 2 5" xfId="2021" xr:uid="{00000000-0005-0000-0000-0000A90D0000}"/>
    <cellStyle name="Total 2 2 3 2 2 2 6" xfId="2022" xr:uid="{00000000-0005-0000-0000-0000AA0D0000}"/>
    <cellStyle name="Total 2 2 3 2 2 2 7" xfId="2023" xr:uid="{00000000-0005-0000-0000-0000AB0D0000}"/>
    <cellStyle name="Total 2 2 3 2 2 2 8" xfId="2024" xr:uid="{00000000-0005-0000-0000-0000AC0D0000}"/>
    <cellStyle name="Total 2 2 3 2 2 2 9" xfId="2025" xr:uid="{00000000-0005-0000-0000-0000AD0D0000}"/>
    <cellStyle name="Total 2 2 3 2 2 3" xfId="2026" xr:uid="{00000000-0005-0000-0000-0000AE0D0000}"/>
    <cellStyle name="Total 2 2 3 2 2 4" xfId="2027" xr:uid="{00000000-0005-0000-0000-0000AF0D0000}"/>
    <cellStyle name="Total 2 2 3 2 2 5" xfId="2028" xr:uid="{00000000-0005-0000-0000-0000B00D0000}"/>
    <cellStyle name="Total 2 2 3 2 2 6" xfId="2029" xr:uid="{00000000-0005-0000-0000-0000B10D0000}"/>
    <cellStyle name="Total 2 2 3 2 2 7" xfId="2030" xr:uid="{00000000-0005-0000-0000-0000B20D0000}"/>
    <cellStyle name="Total 2 2 3 2 2 8" xfId="2031" xr:uid="{00000000-0005-0000-0000-0000B30D0000}"/>
    <cellStyle name="Total 2 2 3 2 2 9" xfId="2032" xr:uid="{00000000-0005-0000-0000-0000B40D0000}"/>
    <cellStyle name="Total 2 2 3 2 3" xfId="2033" xr:uid="{00000000-0005-0000-0000-0000B50D0000}"/>
    <cellStyle name="Total 2 2 3 2 4" xfId="2034" xr:uid="{00000000-0005-0000-0000-0000B60D0000}"/>
    <cellStyle name="Total 2 2 3 2 5" xfId="2035" xr:uid="{00000000-0005-0000-0000-0000B70D0000}"/>
    <cellStyle name="Total 2 2 3 3" xfId="253" xr:uid="{00000000-0005-0000-0000-0000B80D0000}"/>
    <cellStyle name="Total 2 2 3 3 10" xfId="2036" xr:uid="{00000000-0005-0000-0000-0000B90D0000}"/>
    <cellStyle name="Total 2 2 3 3 11" xfId="2037" xr:uid="{00000000-0005-0000-0000-0000BA0D0000}"/>
    <cellStyle name="Total 2 2 3 3 12" xfId="2038" xr:uid="{00000000-0005-0000-0000-0000BB0D0000}"/>
    <cellStyle name="Total 2 2 3 3 13" xfId="2039" xr:uid="{00000000-0005-0000-0000-0000BC0D0000}"/>
    <cellStyle name="Total 2 2 3 3 14" xfId="2040" xr:uid="{00000000-0005-0000-0000-0000BD0D0000}"/>
    <cellStyle name="Total 2 2 3 3 2" xfId="367" xr:uid="{00000000-0005-0000-0000-0000BE0D0000}"/>
    <cellStyle name="Total 2 2 3 3 2 10" xfId="2041" xr:uid="{00000000-0005-0000-0000-0000BF0D0000}"/>
    <cellStyle name="Total 2 2 3 3 2 11" xfId="2042" xr:uid="{00000000-0005-0000-0000-0000C00D0000}"/>
    <cellStyle name="Total 2 2 3 3 2 12" xfId="2043" xr:uid="{00000000-0005-0000-0000-0000C10D0000}"/>
    <cellStyle name="Total 2 2 3 3 2 13" xfId="2044" xr:uid="{00000000-0005-0000-0000-0000C20D0000}"/>
    <cellStyle name="Total 2 2 3 3 2 2" xfId="2045" xr:uid="{00000000-0005-0000-0000-0000C30D0000}"/>
    <cellStyle name="Total 2 2 3 3 2 3" xfId="2046" xr:uid="{00000000-0005-0000-0000-0000C40D0000}"/>
    <cellStyle name="Total 2 2 3 3 2 4" xfId="2047" xr:uid="{00000000-0005-0000-0000-0000C50D0000}"/>
    <cellStyle name="Total 2 2 3 3 2 5" xfId="2048" xr:uid="{00000000-0005-0000-0000-0000C60D0000}"/>
    <cellStyle name="Total 2 2 3 3 2 6" xfId="2049" xr:uid="{00000000-0005-0000-0000-0000C70D0000}"/>
    <cellStyle name="Total 2 2 3 3 2 7" xfId="2050" xr:uid="{00000000-0005-0000-0000-0000C80D0000}"/>
    <cellStyle name="Total 2 2 3 3 2 8" xfId="2051" xr:uid="{00000000-0005-0000-0000-0000C90D0000}"/>
    <cellStyle name="Total 2 2 3 3 2 9" xfId="2052" xr:uid="{00000000-0005-0000-0000-0000CA0D0000}"/>
    <cellStyle name="Total 2 2 3 3 3" xfId="2053" xr:uid="{00000000-0005-0000-0000-0000CB0D0000}"/>
    <cellStyle name="Total 2 2 3 3 4" xfId="2054" xr:uid="{00000000-0005-0000-0000-0000CC0D0000}"/>
    <cellStyle name="Total 2 2 3 3 5" xfId="2055" xr:uid="{00000000-0005-0000-0000-0000CD0D0000}"/>
    <cellStyle name="Total 2 2 3 3 6" xfId="2056" xr:uid="{00000000-0005-0000-0000-0000CE0D0000}"/>
    <cellStyle name="Total 2 2 3 3 7" xfId="2057" xr:uid="{00000000-0005-0000-0000-0000CF0D0000}"/>
    <cellStyle name="Total 2 2 3 3 8" xfId="2058" xr:uid="{00000000-0005-0000-0000-0000D00D0000}"/>
    <cellStyle name="Total 2 2 3 3 9" xfId="2059" xr:uid="{00000000-0005-0000-0000-0000D10D0000}"/>
    <cellStyle name="Total 2 2 3 4" xfId="2060" xr:uid="{00000000-0005-0000-0000-0000D20D0000}"/>
    <cellStyle name="Total 2 2 3 5" xfId="2061" xr:uid="{00000000-0005-0000-0000-0000D30D0000}"/>
    <cellStyle name="Total 2 2 3 6" xfId="2062" xr:uid="{00000000-0005-0000-0000-0000D40D0000}"/>
    <cellStyle name="Total 2 2 4" xfId="209" xr:uid="{00000000-0005-0000-0000-0000D50D0000}"/>
    <cellStyle name="Total 2 2 4 2" xfId="252" xr:uid="{00000000-0005-0000-0000-0000D60D0000}"/>
    <cellStyle name="Total 2 2 4 2 10" xfId="2063" xr:uid="{00000000-0005-0000-0000-0000D70D0000}"/>
    <cellStyle name="Total 2 2 4 2 11" xfId="2064" xr:uid="{00000000-0005-0000-0000-0000D80D0000}"/>
    <cellStyle name="Total 2 2 4 2 12" xfId="2065" xr:uid="{00000000-0005-0000-0000-0000D90D0000}"/>
    <cellStyle name="Total 2 2 4 2 13" xfId="2066" xr:uid="{00000000-0005-0000-0000-0000DA0D0000}"/>
    <cellStyle name="Total 2 2 4 2 14" xfId="2067" xr:uid="{00000000-0005-0000-0000-0000DB0D0000}"/>
    <cellStyle name="Total 2 2 4 2 2" xfId="366" xr:uid="{00000000-0005-0000-0000-0000DC0D0000}"/>
    <cellStyle name="Total 2 2 4 2 2 10" xfId="2068" xr:uid="{00000000-0005-0000-0000-0000DD0D0000}"/>
    <cellStyle name="Total 2 2 4 2 2 11" xfId="2069" xr:uid="{00000000-0005-0000-0000-0000DE0D0000}"/>
    <cellStyle name="Total 2 2 4 2 2 12" xfId="2070" xr:uid="{00000000-0005-0000-0000-0000DF0D0000}"/>
    <cellStyle name="Total 2 2 4 2 2 13" xfId="2071" xr:uid="{00000000-0005-0000-0000-0000E00D0000}"/>
    <cellStyle name="Total 2 2 4 2 2 2" xfId="2072" xr:uid="{00000000-0005-0000-0000-0000E10D0000}"/>
    <cellStyle name="Total 2 2 4 2 2 3" xfId="2073" xr:uid="{00000000-0005-0000-0000-0000E20D0000}"/>
    <cellStyle name="Total 2 2 4 2 2 4" xfId="2074" xr:uid="{00000000-0005-0000-0000-0000E30D0000}"/>
    <cellStyle name="Total 2 2 4 2 2 5" xfId="2075" xr:uid="{00000000-0005-0000-0000-0000E40D0000}"/>
    <cellStyle name="Total 2 2 4 2 2 6" xfId="2076" xr:uid="{00000000-0005-0000-0000-0000E50D0000}"/>
    <cellStyle name="Total 2 2 4 2 2 7" xfId="2077" xr:uid="{00000000-0005-0000-0000-0000E60D0000}"/>
    <cellStyle name="Total 2 2 4 2 2 8" xfId="2078" xr:uid="{00000000-0005-0000-0000-0000E70D0000}"/>
    <cellStyle name="Total 2 2 4 2 2 9" xfId="2079" xr:uid="{00000000-0005-0000-0000-0000E80D0000}"/>
    <cellStyle name="Total 2 2 4 2 3" xfId="2080" xr:uid="{00000000-0005-0000-0000-0000E90D0000}"/>
    <cellStyle name="Total 2 2 4 2 4" xfId="2081" xr:uid="{00000000-0005-0000-0000-0000EA0D0000}"/>
    <cellStyle name="Total 2 2 4 2 5" xfId="2082" xr:uid="{00000000-0005-0000-0000-0000EB0D0000}"/>
    <cellStyle name="Total 2 2 4 2 6" xfId="2083" xr:uid="{00000000-0005-0000-0000-0000EC0D0000}"/>
    <cellStyle name="Total 2 2 4 2 7" xfId="2084" xr:uid="{00000000-0005-0000-0000-0000ED0D0000}"/>
    <cellStyle name="Total 2 2 4 2 8" xfId="2085" xr:uid="{00000000-0005-0000-0000-0000EE0D0000}"/>
    <cellStyle name="Total 2 2 4 2 9" xfId="2086" xr:uid="{00000000-0005-0000-0000-0000EF0D0000}"/>
    <cellStyle name="Total 2 2 4 3" xfId="2087" xr:uid="{00000000-0005-0000-0000-0000F00D0000}"/>
    <cellStyle name="Total 2 2 4 4" xfId="2088" xr:uid="{00000000-0005-0000-0000-0000F10D0000}"/>
    <cellStyle name="Total 2 2 4 5" xfId="2089" xr:uid="{00000000-0005-0000-0000-0000F20D0000}"/>
    <cellStyle name="Total 2 2 5" xfId="250" xr:uid="{00000000-0005-0000-0000-0000F30D0000}"/>
    <cellStyle name="Total 2 2 5 10" xfId="2090" xr:uid="{00000000-0005-0000-0000-0000F40D0000}"/>
    <cellStyle name="Total 2 2 5 11" xfId="2091" xr:uid="{00000000-0005-0000-0000-0000F50D0000}"/>
    <cellStyle name="Total 2 2 5 12" xfId="2092" xr:uid="{00000000-0005-0000-0000-0000F60D0000}"/>
    <cellStyle name="Total 2 2 5 13" xfId="2093" xr:uid="{00000000-0005-0000-0000-0000F70D0000}"/>
    <cellStyle name="Total 2 2 5 14" xfId="2094" xr:uid="{00000000-0005-0000-0000-0000F80D0000}"/>
    <cellStyle name="Total 2 2 5 2" xfId="364" xr:uid="{00000000-0005-0000-0000-0000F90D0000}"/>
    <cellStyle name="Total 2 2 5 2 10" xfId="2095" xr:uid="{00000000-0005-0000-0000-0000FA0D0000}"/>
    <cellStyle name="Total 2 2 5 2 11" xfId="2096" xr:uid="{00000000-0005-0000-0000-0000FB0D0000}"/>
    <cellStyle name="Total 2 2 5 2 12" xfId="2097" xr:uid="{00000000-0005-0000-0000-0000FC0D0000}"/>
    <cellStyle name="Total 2 2 5 2 13" xfId="2098" xr:uid="{00000000-0005-0000-0000-0000FD0D0000}"/>
    <cellStyle name="Total 2 2 5 2 2" xfId="2099" xr:uid="{00000000-0005-0000-0000-0000FE0D0000}"/>
    <cellStyle name="Total 2 2 5 2 3" xfId="2100" xr:uid="{00000000-0005-0000-0000-0000FF0D0000}"/>
    <cellStyle name="Total 2 2 5 2 4" xfId="2101" xr:uid="{00000000-0005-0000-0000-0000000E0000}"/>
    <cellStyle name="Total 2 2 5 2 5" xfId="2102" xr:uid="{00000000-0005-0000-0000-0000010E0000}"/>
    <cellStyle name="Total 2 2 5 2 6" xfId="2103" xr:uid="{00000000-0005-0000-0000-0000020E0000}"/>
    <cellStyle name="Total 2 2 5 2 7" xfId="2104" xr:uid="{00000000-0005-0000-0000-0000030E0000}"/>
    <cellStyle name="Total 2 2 5 2 8" xfId="2105" xr:uid="{00000000-0005-0000-0000-0000040E0000}"/>
    <cellStyle name="Total 2 2 5 2 9" xfId="2106" xr:uid="{00000000-0005-0000-0000-0000050E0000}"/>
    <cellStyle name="Total 2 2 5 3" xfId="2107" xr:uid="{00000000-0005-0000-0000-0000060E0000}"/>
    <cellStyle name="Total 2 2 5 4" xfId="2108" xr:uid="{00000000-0005-0000-0000-0000070E0000}"/>
    <cellStyle name="Total 2 2 5 5" xfId="2109" xr:uid="{00000000-0005-0000-0000-0000080E0000}"/>
    <cellStyle name="Total 2 2 5 6" xfId="2110" xr:uid="{00000000-0005-0000-0000-0000090E0000}"/>
    <cellStyle name="Total 2 2 5 7" xfId="2111" xr:uid="{00000000-0005-0000-0000-00000A0E0000}"/>
    <cellStyle name="Total 2 2 5 8" xfId="2112" xr:uid="{00000000-0005-0000-0000-00000B0E0000}"/>
    <cellStyle name="Total 2 2 5 9" xfId="2113" xr:uid="{00000000-0005-0000-0000-00000C0E0000}"/>
    <cellStyle name="Total 2 2 6" xfId="2114" xr:uid="{00000000-0005-0000-0000-00000D0E0000}"/>
    <cellStyle name="Total 2 2 7" xfId="2115" xr:uid="{00000000-0005-0000-0000-00000E0E0000}"/>
    <cellStyle name="Total 2 2 8" xfId="2116" xr:uid="{00000000-0005-0000-0000-00000F0E0000}"/>
    <cellStyle name="Total 2 3" xfId="174" xr:uid="{00000000-0005-0000-0000-0000100E0000}"/>
    <cellStyle name="Total 2 3 10" xfId="2117" xr:uid="{00000000-0005-0000-0000-0000110E0000}"/>
    <cellStyle name="Total 2 3 11" xfId="2118" xr:uid="{00000000-0005-0000-0000-0000120E0000}"/>
    <cellStyle name="Total 2 3 12" xfId="2119" xr:uid="{00000000-0005-0000-0000-0000130E0000}"/>
    <cellStyle name="Total 2 3 13" xfId="2120" xr:uid="{00000000-0005-0000-0000-0000140E0000}"/>
    <cellStyle name="Total 2 3 14" xfId="2121" xr:uid="{00000000-0005-0000-0000-0000150E0000}"/>
    <cellStyle name="Total 2 3 2" xfId="347" xr:uid="{00000000-0005-0000-0000-0000160E0000}"/>
    <cellStyle name="Total 2 3 2 10" xfId="2122" xr:uid="{00000000-0005-0000-0000-0000170E0000}"/>
    <cellStyle name="Total 2 3 2 11" xfId="2123" xr:uid="{00000000-0005-0000-0000-0000180E0000}"/>
    <cellStyle name="Total 2 3 2 12" xfId="2124" xr:uid="{00000000-0005-0000-0000-0000190E0000}"/>
    <cellStyle name="Total 2 3 2 13" xfId="2125" xr:uid="{00000000-0005-0000-0000-00001A0E0000}"/>
    <cellStyle name="Total 2 3 2 2" xfId="2126" xr:uid="{00000000-0005-0000-0000-00001B0E0000}"/>
    <cellStyle name="Total 2 3 2 3" xfId="2127" xr:uid="{00000000-0005-0000-0000-00001C0E0000}"/>
    <cellStyle name="Total 2 3 2 4" xfId="2128" xr:uid="{00000000-0005-0000-0000-00001D0E0000}"/>
    <cellStyle name="Total 2 3 2 5" xfId="2129" xr:uid="{00000000-0005-0000-0000-00001E0E0000}"/>
    <cellStyle name="Total 2 3 2 6" xfId="2130" xr:uid="{00000000-0005-0000-0000-00001F0E0000}"/>
    <cellStyle name="Total 2 3 2 7" xfId="2131" xr:uid="{00000000-0005-0000-0000-0000200E0000}"/>
    <cellStyle name="Total 2 3 2 8" xfId="2132" xr:uid="{00000000-0005-0000-0000-0000210E0000}"/>
    <cellStyle name="Total 2 3 2 9" xfId="2133" xr:uid="{00000000-0005-0000-0000-0000220E0000}"/>
    <cellStyle name="Total 2 3 3" xfId="2134" xr:uid="{00000000-0005-0000-0000-0000230E0000}"/>
    <cellStyle name="Total 2 3 4" xfId="2135" xr:uid="{00000000-0005-0000-0000-0000240E0000}"/>
    <cellStyle name="Total 2 3 5" xfId="2136" xr:uid="{00000000-0005-0000-0000-0000250E0000}"/>
    <cellStyle name="Total 2 3 6" xfId="2137" xr:uid="{00000000-0005-0000-0000-0000260E0000}"/>
    <cellStyle name="Total 2 3 7" xfId="2138" xr:uid="{00000000-0005-0000-0000-0000270E0000}"/>
    <cellStyle name="Total 2 3 8" xfId="2139" xr:uid="{00000000-0005-0000-0000-0000280E0000}"/>
    <cellStyle name="Total 2 3 9" xfId="2140" xr:uid="{00000000-0005-0000-0000-0000290E0000}"/>
    <cellStyle name="Total 3" xfId="323" xr:uid="{00000000-0005-0000-0000-00002A0E0000}"/>
    <cellStyle name="Total 3 10" xfId="2141" xr:uid="{00000000-0005-0000-0000-00002B0E0000}"/>
    <cellStyle name="Total 3 11" xfId="2142" xr:uid="{00000000-0005-0000-0000-00002C0E0000}"/>
    <cellStyle name="Total 3 12" xfId="2143" xr:uid="{00000000-0005-0000-0000-00002D0E0000}"/>
    <cellStyle name="Total 3 13" xfId="2144" xr:uid="{00000000-0005-0000-0000-00002E0E0000}"/>
    <cellStyle name="Total 3 2" xfId="2145" xr:uid="{00000000-0005-0000-0000-00002F0E0000}"/>
    <cellStyle name="Total 3 3" xfId="2146" xr:uid="{00000000-0005-0000-0000-0000300E0000}"/>
    <cellStyle name="Total 3 4" xfId="2147" xr:uid="{00000000-0005-0000-0000-0000310E0000}"/>
    <cellStyle name="Total 3 5" xfId="2148" xr:uid="{00000000-0005-0000-0000-0000320E0000}"/>
    <cellStyle name="Total 3 6" xfId="2149" xr:uid="{00000000-0005-0000-0000-0000330E0000}"/>
    <cellStyle name="Total 3 7" xfId="2150" xr:uid="{00000000-0005-0000-0000-0000340E0000}"/>
    <cellStyle name="Total 3 8" xfId="2151" xr:uid="{00000000-0005-0000-0000-0000350E0000}"/>
    <cellStyle name="Total 3 9" xfId="2152" xr:uid="{00000000-0005-0000-0000-0000360E0000}"/>
    <cellStyle name="Total 4" xfId="436" xr:uid="{00000000-0005-0000-0000-0000370E0000}"/>
    <cellStyle name="Total 4 10" xfId="2153" xr:uid="{00000000-0005-0000-0000-0000380E0000}"/>
    <cellStyle name="Total 4 11" xfId="2154" xr:uid="{00000000-0005-0000-0000-0000390E0000}"/>
    <cellStyle name="Total 4 12" xfId="2155" xr:uid="{00000000-0005-0000-0000-00003A0E0000}"/>
    <cellStyle name="Total 4 13" xfId="2156" xr:uid="{00000000-0005-0000-0000-00003B0E0000}"/>
    <cellStyle name="Total 4 2" xfId="2157" xr:uid="{00000000-0005-0000-0000-00003C0E0000}"/>
    <cellStyle name="Total 4 3" xfId="2158" xr:uid="{00000000-0005-0000-0000-00003D0E0000}"/>
    <cellStyle name="Total 4 4" xfId="2159" xr:uid="{00000000-0005-0000-0000-00003E0E0000}"/>
    <cellStyle name="Total 4 5" xfId="2160" xr:uid="{00000000-0005-0000-0000-00003F0E0000}"/>
    <cellStyle name="Total 4 6" xfId="2161" xr:uid="{00000000-0005-0000-0000-0000400E0000}"/>
    <cellStyle name="Total 4 7" xfId="2162" xr:uid="{00000000-0005-0000-0000-0000410E0000}"/>
    <cellStyle name="Total 4 8" xfId="2163" xr:uid="{00000000-0005-0000-0000-0000420E0000}"/>
    <cellStyle name="Total 4 9" xfId="2164" xr:uid="{00000000-0005-0000-0000-0000430E0000}"/>
    <cellStyle name="Total 5" xfId="2165" xr:uid="{00000000-0005-0000-0000-0000440E0000}"/>
    <cellStyle name="Total 6" xfId="2166" xr:uid="{00000000-0005-0000-0000-0000450E0000}"/>
    <cellStyle name="Total 7" xfId="2167" xr:uid="{00000000-0005-0000-0000-0000460E0000}"/>
    <cellStyle name="Total 8" xfId="2168" xr:uid="{00000000-0005-0000-0000-0000470E0000}"/>
    <cellStyle name="Total 9" xfId="2169" xr:uid="{00000000-0005-0000-0000-0000480E0000}"/>
    <cellStyle name="Warning Text" xfId="51" builtinId="11" customBuiltin="1"/>
    <cellStyle name="Warning Text 2" xfId="71" xr:uid="{00000000-0005-0000-0000-00004A0E0000}"/>
    <cellStyle name="Warning Text 2 2" xfId="175" xr:uid="{00000000-0005-0000-0000-00004B0E0000}"/>
    <cellStyle name="Warning Text 3" xfId="324" xr:uid="{00000000-0005-0000-0000-00004C0E0000}"/>
    <cellStyle name="Warning Text 4" xfId="437" xr:uid="{00000000-0005-0000-0000-00004D0E0000}"/>
    <cellStyle name="Warning Text 5" xfId="2697" xr:uid="{00000000-0005-0000-0000-00004E0E0000}"/>
  </cellStyles>
  <dxfs count="7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" name="WordArt 10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3" name="WordArt 1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4" name="Word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5" name="WordArt 19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6" name="WordArt 22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7" name="WordArt 25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8" name="WordArt 28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9" name="WordArt 3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0" name="WordArt 1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1" name="WordArt 1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2" name="WordArt 16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3" name="WordArt 19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4" name="WordArt 22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5" name="WordArt 25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6" name="WordArt 28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7" name="WordArt 3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8" name="WordArt 10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19" name="WordArt 13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0" name="WordArt 16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1" name="WordArt 19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2" name="WordArt 22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3" name="WordArt 25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4" name="WordArt 28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  <xdr:twoCellAnchor editAs="oneCell">
    <xdr:from>
      <xdr:col>29</xdr:col>
      <xdr:colOff>514350</xdr:colOff>
      <xdr:row>219</xdr:row>
      <xdr:rowOff>0</xdr:rowOff>
    </xdr:from>
    <xdr:to>
      <xdr:col>34</xdr:col>
      <xdr:colOff>485775</xdr:colOff>
      <xdr:row>219</xdr:row>
      <xdr:rowOff>0</xdr:rowOff>
    </xdr:to>
    <xdr:sp macro="" textlink="">
      <xdr:nvSpPr>
        <xdr:cNvPr id="25" name="WordArt 3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52525" y="5219700"/>
          <a:ext cx="3019425" cy="0"/>
        </a:xfrm>
        <a:prstGeom prst="rect">
          <a:avLst/>
        </a:prstGeom>
      </xdr:spPr>
      <xdr:txBody>
        <a:bodyPr wrap="none" numCol="1" fromWordArt="1">
          <a:prstTxWarp prst="textPlain">
            <a:avLst>
              <a:gd name="adj" fmla="val 50000"/>
            </a:avLst>
          </a:prstTxWarp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المصروفات المتكررة موزعة حسب الأبواب والأقسام والبنود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38</xdr:row>
      <xdr:rowOff>20957</xdr:rowOff>
    </xdr:from>
    <xdr:to>
      <xdr:col>4</xdr:col>
      <xdr:colOff>952500</xdr:colOff>
      <xdr:row>40</xdr:row>
      <xdr:rowOff>175261</xdr:rowOff>
    </xdr:to>
    <xdr:sp macro="" textlink="">
      <xdr:nvSpPr>
        <xdr:cNvPr id="28673" name="Rectangle 1">
          <a:extLst>
            <a:ext uri="{FF2B5EF4-FFF2-40B4-BE49-F238E27FC236}">
              <a16:creationId xmlns:a16="http://schemas.microsoft.com/office/drawing/2014/main" id="{00000000-0008-0000-0700-000001700000}"/>
            </a:ext>
          </a:extLst>
        </xdr:cNvPr>
        <xdr:cNvSpPr>
          <a:spLocks noChangeArrowheads="1"/>
        </xdr:cNvSpPr>
      </xdr:nvSpPr>
      <xdr:spPr bwMode="auto">
        <a:xfrm>
          <a:off x="9236202000" y="8585837"/>
          <a:ext cx="1920240" cy="581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36576" bIns="0" anchor="ctr" upright="1"/>
        <a:lstStyle/>
        <a:p>
          <a:pPr algn="ctr" rtl="0">
            <a:defRPr sz="1000"/>
          </a:pPr>
          <a:r>
            <a:rPr lang="ar-BH" sz="1400" b="1" i="0" strike="noStrike">
              <a:solidFill>
                <a:srgbClr val="000000"/>
              </a:solidFill>
              <a:latin typeface="+mn-lt"/>
              <a:ea typeface="+mn-ea"/>
              <a:cs typeface="+mj-cs"/>
            </a:rPr>
            <a:t>سلمان بن خليفة </a:t>
          </a:r>
          <a:r>
            <a:rPr lang="ar-BH" sz="1400" b="1" i="0" strike="noStrike">
              <a:solidFill>
                <a:srgbClr val="000000"/>
              </a:solidFill>
              <a:cs typeface="+mj-cs"/>
            </a:rPr>
            <a:t>آل خليفة</a:t>
          </a:r>
        </a:p>
        <a:p>
          <a:pPr algn="ctr" rtl="0">
            <a:defRPr sz="1000"/>
          </a:pPr>
          <a:r>
            <a:rPr lang="ar-BH" sz="1400" b="1" i="0" strike="noStrike">
              <a:solidFill>
                <a:srgbClr val="000000"/>
              </a:solidFill>
              <a:cs typeface="+mj-cs"/>
            </a:rPr>
            <a:t>وزير الماليـة والاقتصاد</a:t>
          </a:r>
          <a:r>
            <a:rPr lang="ar-BH" sz="1400" b="1" i="0" strike="noStrike" baseline="0">
              <a:solidFill>
                <a:srgbClr val="000000"/>
              </a:solidFill>
              <a:cs typeface="+mj-cs"/>
            </a:rPr>
            <a:t> الوطني</a:t>
          </a:r>
          <a:endParaRPr lang="ar-BH" sz="1400" b="1" i="0" strike="noStrike">
            <a:solidFill>
              <a:srgbClr val="000000"/>
            </a:solidFill>
            <a:cs typeface="+mj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14</xdr:row>
      <xdr:rowOff>83820</xdr:rowOff>
    </xdr:from>
    <xdr:to>
      <xdr:col>8</xdr:col>
      <xdr:colOff>922020</xdr:colOff>
      <xdr:row>22</xdr:row>
      <xdr:rowOff>457200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0231823580" y="3970020"/>
          <a:ext cx="9425940" cy="2019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0" tIns="36576" rIns="36576" bIns="0" anchor="t" upright="1">
          <a:noAutofit/>
        </a:bodyPr>
        <a:lstStyle/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الاعتمادات الأصلية: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1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هي تقدير المصروفات للسنة المالية</a:t>
          </a:r>
          <a:r>
            <a:rPr lang="en-US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2020 </a:t>
          </a: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 المعتمدة للدولة في القانون رقم (11) لسنة 2019 باعتماد الميزانية العامة للدولة للسنتين الماليتين 2019 و2020.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1" hangingPunct="0">
            <a:spcBef>
              <a:spcPts val="0"/>
            </a:spcBef>
            <a:spcAft>
              <a:spcPts val="0"/>
            </a:spcAft>
          </a:pPr>
          <a:r>
            <a:rPr lang="ar-BH" sz="10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 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1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الاعتماد الإضافي: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1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بناءً على المرسوم بقانون رقم (22) لسنة 2020 تم إدراج مصروفات طارئة ضمن الميزانية العامة للدولة للسنة المالية 2020.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1" hangingPunct="0">
            <a:spcBef>
              <a:spcPts val="0"/>
            </a:spcBef>
            <a:spcAft>
              <a:spcPts val="0"/>
            </a:spcAft>
          </a:pPr>
          <a:r>
            <a:rPr lang="ar-BH" sz="10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 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تعديل الميزانية: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يشمل الاعتمادات الإضافية التي يتم إقرارها بموجب القانون، والمناقلات التي تتم بين اعتمادات الميزانية.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0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 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b="1" u="sng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الاعتمادات المدورة: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  <a:p>
          <a:pPr marL="0" marR="0" algn="r" rtl="0" hangingPunct="0">
            <a:spcBef>
              <a:spcPts val="0"/>
            </a:spcBef>
            <a:spcAft>
              <a:spcPts val="0"/>
            </a:spcAft>
          </a:pPr>
          <a:r>
            <a:rPr lang="ar-BH" sz="1200" kern="14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+mj-cs"/>
            </a:rPr>
            <a:t>هي الاعتمادات المتبقية التي لم يتم صرفها في السنة المالية الماضية، والتي ووفق على تدوير مبالغها وإضافتها إلى اعتمادات السنة الجارية بناءً على موافقة وزارة المالية والاقتصاد الوطني.</a:t>
          </a:r>
          <a:endParaRPr lang="en-US" sz="1400" kern="1400">
            <a:effectLst/>
            <a:latin typeface="Times New Roman" panose="02020603050405020304" pitchFamily="18" charset="0"/>
            <a:ea typeface="Times New Roman" panose="02020603050405020304" pitchFamily="18" charset="0"/>
            <a:cs typeface="+mj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323850</xdr:colOff>
      <xdr:row>0</xdr:row>
      <xdr:rowOff>0</xdr:rowOff>
    </xdr:from>
    <xdr:to>
      <xdr:col>12</xdr:col>
      <xdr:colOff>400050</xdr:colOff>
      <xdr:row>0</xdr:row>
      <xdr:rowOff>200025</xdr:rowOff>
    </xdr:to>
    <xdr:sp macro="" textlink="">
      <xdr:nvSpPr>
        <xdr:cNvPr id="2" name="Text Box 15">
          <a:extLst>
            <a:ext uri="{FF2B5EF4-FFF2-40B4-BE49-F238E27FC236}">
              <a16:creationId xmlns:a16="http://schemas.microsoft.com/office/drawing/2014/main" id="{5A0076C1-6CD3-4514-B2F5-E3F93198003A}"/>
            </a:ext>
          </a:extLst>
        </xdr:cNvPr>
        <xdr:cNvSpPr txBox="1">
          <a:spLocks noChangeArrowheads="1"/>
        </xdr:cNvSpPr>
      </xdr:nvSpPr>
      <xdr:spPr bwMode="auto">
        <a:xfrm>
          <a:off x="1047898971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323850</xdr:colOff>
      <xdr:row>18</xdr:row>
      <xdr:rowOff>0</xdr:rowOff>
    </xdr:from>
    <xdr:to>
      <xdr:col>12</xdr:col>
      <xdr:colOff>400050</xdr:colOff>
      <xdr:row>18</xdr:row>
      <xdr:rowOff>200025</xdr:rowOff>
    </xdr:to>
    <xdr:sp macro="" textlink="">
      <xdr:nvSpPr>
        <xdr:cNvPr id="3" name="Text Box 17">
          <a:extLst>
            <a:ext uri="{FF2B5EF4-FFF2-40B4-BE49-F238E27FC236}">
              <a16:creationId xmlns:a16="http://schemas.microsoft.com/office/drawing/2014/main" id="{F677F2A1-61E3-4B91-BBE2-4D44DF9B64E7}"/>
            </a:ext>
          </a:extLst>
        </xdr:cNvPr>
        <xdr:cNvSpPr txBox="1">
          <a:spLocks noChangeArrowheads="1"/>
        </xdr:cNvSpPr>
      </xdr:nvSpPr>
      <xdr:spPr bwMode="auto">
        <a:xfrm>
          <a:off x="10478989710" y="584454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03BC6AE-9044-48B6-8EFF-BB6E9684402D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18287381-2002-476B-9D8D-4B804FA95C7B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9ED650E-71E9-4488-BF88-DFCE5B330768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ECB8C96-0508-44F7-B591-77D13A047F29}"/>
            </a:ext>
          </a:extLst>
        </xdr:cNvPr>
        <xdr:cNvSpPr>
          <a:spLocks noChangeArrowheads="1"/>
        </xdr:cNvSpPr>
      </xdr:nvSpPr>
      <xdr:spPr bwMode="auto">
        <a:xfrm>
          <a:off x="761994666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C5DC45CE-3094-47FA-B26A-CE0BE125C56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6592372C-9C02-48A3-82FA-625EC94BE381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A66B3688-93E7-4B2D-976B-09A64D889F2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E1152E5C-1FD8-4004-8205-8BD3CAF15888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1492E453-5EB9-423F-9E29-902BB838585C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EB7216D2-E492-4414-9E21-4D298411FD20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A0966571-5CA1-4534-B699-89ACEEA1F306}"/>
            </a:ext>
          </a:extLst>
        </xdr:cNvPr>
        <xdr:cNvSpPr>
          <a:spLocks noChangeArrowheads="1"/>
        </xdr:cNvSpPr>
      </xdr:nvSpPr>
      <xdr:spPr bwMode="auto">
        <a:xfrm>
          <a:off x="76170282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A1191966-F828-477B-93D6-6B2332333A2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42FEEE03-1BFB-4902-B18D-9CBF73DCE18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3B55556D-CEE9-4961-B886-8A63B39A7CA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1994666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oneCellAnchor>
    <xdr:from>
      <xdr:col>12</xdr:col>
      <xdr:colOff>323850</xdr:colOff>
      <xdr:row>0</xdr:row>
      <xdr:rowOff>0</xdr:rowOff>
    </xdr:from>
    <xdr:ext cx="76200" cy="200025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AB26C5AE-27AA-4DB7-A735-BD327B27A94C}"/>
            </a:ext>
          </a:extLst>
        </xdr:cNvPr>
        <xdr:cNvSpPr txBox="1">
          <a:spLocks noChangeArrowheads="1"/>
        </xdr:cNvSpPr>
      </xdr:nvSpPr>
      <xdr:spPr bwMode="auto">
        <a:xfrm>
          <a:off x="760963299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323850</xdr:colOff>
      <xdr:row>46</xdr:row>
      <xdr:rowOff>0</xdr:rowOff>
    </xdr:from>
    <xdr:ext cx="76200" cy="200025"/>
    <xdr:sp macro="" textlink="">
      <xdr:nvSpPr>
        <xdr:cNvPr id="17" name="Text Box 17">
          <a:extLst>
            <a:ext uri="{FF2B5EF4-FFF2-40B4-BE49-F238E27FC236}">
              <a16:creationId xmlns:a16="http://schemas.microsoft.com/office/drawing/2014/main" id="{3B37448A-22B1-4189-82F8-687D04DC1BF1}"/>
            </a:ext>
          </a:extLst>
        </xdr:cNvPr>
        <xdr:cNvSpPr txBox="1">
          <a:spLocks noChangeArrowheads="1"/>
        </xdr:cNvSpPr>
      </xdr:nvSpPr>
      <xdr:spPr bwMode="auto">
        <a:xfrm>
          <a:off x="7609632990" y="93268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76200" cy="200025"/>
    <xdr:sp macro="" textlink="">
      <xdr:nvSpPr>
        <xdr:cNvPr id="2" name="Text Box 15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0453868475" y="1619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9525</xdr:colOff>
      <xdr:row>27</xdr:row>
      <xdr:rowOff>47625</xdr:rowOff>
    </xdr:from>
    <xdr:ext cx="76200" cy="209550"/>
    <xdr:sp macro="" textlink="">
      <xdr:nvSpPr>
        <xdr:cNvPr id="3" name="Text Box 16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9986733900" y="6591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Arrowheads="1"/>
        </xdr:cNvSpPr>
      </xdr:nvSpPr>
      <xdr:spPr bwMode="auto">
        <a:xfrm>
          <a:off x="104607074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Arrowheads="1"/>
        </xdr:cNvSpPr>
      </xdr:nvSpPr>
      <xdr:spPr bwMode="auto">
        <a:xfrm>
          <a:off x="104600978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60707425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200025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 txBox="1">
          <a:spLocks noChangeArrowheads="1"/>
        </xdr:cNvSpPr>
      </xdr:nvSpPr>
      <xdr:spPr bwMode="auto">
        <a:xfrm>
          <a:off x="104571546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25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 txBox="1">
          <a:spLocks noChangeArrowheads="1"/>
        </xdr:cNvSpPr>
      </xdr:nvSpPr>
      <xdr:spPr bwMode="auto">
        <a:xfrm>
          <a:off x="10457154600" y="78009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</xdr:row>
      <xdr:rowOff>0</xdr:rowOff>
    </xdr:from>
    <xdr:to>
      <xdr:col>1</xdr:col>
      <xdr:colOff>180975</xdr:colOff>
      <xdr:row>1</xdr:row>
      <xdr:rowOff>200025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 txBox="1">
          <a:spLocks noChangeArrowheads="1"/>
        </xdr:cNvSpPr>
      </xdr:nvSpPr>
      <xdr:spPr bwMode="auto">
        <a:xfrm>
          <a:off x="10459916850" y="390525"/>
          <a:ext cx="180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Arrowheads="1"/>
        </xdr:cNvSpPr>
      </xdr:nvSpPr>
      <xdr:spPr bwMode="auto">
        <a:xfrm>
          <a:off x="10459154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Arrowheads="1"/>
        </xdr:cNvSpPr>
      </xdr:nvSpPr>
      <xdr:spPr bwMode="auto">
        <a:xfrm>
          <a:off x="10458545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9154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200025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 txBox="1">
          <a:spLocks noChangeArrowheads="1"/>
        </xdr:cNvSpPr>
      </xdr:nvSpPr>
      <xdr:spPr bwMode="auto">
        <a:xfrm>
          <a:off x="1045560202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76200</xdr:colOff>
      <xdr:row>20</xdr:row>
      <xdr:rowOff>28575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 txBox="1">
          <a:spLocks noChangeArrowheads="1"/>
        </xdr:cNvSpPr>
      </xdr:nvSpPr>
      <xdr:spPr bwMode="auto">
        <a:xfrm>
          <a:off x="10455602025" y="64960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1</xdr:row>
      <xdr:rowOff>200025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 txBox="1">
          <a:spLocks noChangeArrowheads="1"/>
        </xdr:cNvSpPr>
      </xdr:nvSpPr>
      <xdr:spPr bwMode="auto">
        <a:xfrm>
          <a:off x="10458469050" y="390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Arrowheads="1"/>
        </xdr:cNvSpPr>
      </xdr:nvSpPr>
      <xdr:spPr bwMode="auto">
        <a:xfrm>
          <a:off x="104587738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Arrowheads="1"/>
        </xdr:cNvSpPr>
      </xdr:nvSpPr>
      <xdr:spPr bwMode="auto">
        <a:xfrm>
          <a:off x="104581642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4587738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oneCellAnchor>
    <xdr:from>
      <xdr:col>2</xdr:col>
      <xdr:colOff>0</xdr:colOff>
      <xdr:row>0</xdr:row>
      <xdr:rowOff>0</xdr:rowOff>
    </xdr:from>
    <xdr:ext cx="76200" cy="200025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 txBox="1">
          <a:spLocks noChangeArrowheads="1"/>
        </xdr:cNvSpPr>
      </xdr:nvSpPr>
      <xdr:spPr bwMode="auto">
        <a:xfrm>
          <a:off x="1045542105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76200" cy="1905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 txBox="1">
          <a:spLocks noChangeArrowheads="1"/>
        </xdr:cNvSpPr>
      </xdr:nvSpPr>
      <xdr:spPr bwMode="auto">
        <a:xfrm>
          <a:off x="10455421050" y="70104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76200" cy="200025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 txBox="1">
          <a:spLocks noChangeArrowheads="1"/>
        </xdr:cNvSpPr>
      </xdr:nvSpPr>
      <xdr:spPr bwMode="auto">
        <a:xfrm>
          <a:off x="10458088050" y="390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Arrowheads="1"/>
        </xdr:cNvSpPr>
      </xdr:nvSpPr>
      <xdr:spPr bwMode="auto">
        <a:xfrm>
          <a:off x="671047680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Arrowheads="1"/>
        </xdr:cNvSpPr>
      </xdr:nvSpPr>
      <xdr:spPr bwMode="auto">
        <a:xfrm>
          <a:off x="671006722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1047680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oneCellAnchor>
    <xdr:from>
      <xdr:col>3</xdr:col>
      <xdr:colOff>0</xdr:colOff>
      <xdr:row>0</xdr:row>
      <xdr:rowOff>0</xdr:rowOff>
    </xdr:from>
    <xdr:ext cx="76200" cy="200025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 txBox="1">
          <a:spLocks noChangeArrowheads="1"/>
        </xdr:cNvSpPr>
      </xdr:nvSpPr>
      <xdr:spPr bwMode="auto">
        <a:xfrm>
          <a:off x="67091718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26</xdr:row>
      <xdr:rowOff>0</xdr:rowOff>
    </xdr:from>
    <xdr:ext cx="76200" cy="200025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 txBox="1">
          <a:spLocks noChangeArrowheads="1"/>
        </xdr:cNvSpPr>
      </xdr:nvSpPr>
      <xdr:spPr bwMode="auto">
        <a:xfrm>
          <a:off x="6709171875" y="49530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76200" cy="200025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 txBox="1">
          <a:spLocks noChangeArrowheads="1"/>
        </xdr:cNvSpPr>
      </xdr:nvSpPr>
      <xdr:spPr bwMode="auto">
        <a:xfrm>
          <a:off x="6709991025" y="190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37" name="Rectangle 1">
          <a:extLst>
            <a:ext uri="{FF2B5EF4-FFF2-40B4-BE49-F238E27FC236}">
              <a16:creationId xmlns:a16="http://schemas.microsoft.com/office/drawing/2014/main" id="{00000000-0008-0000-1900-000085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38" name="Rectangle 2">
          <a:extLst>
            <a:ext uri="{FF2B5EF4-FFF2-40B4-BE49-F238E27FC236}">
              <a16:creationId xmlns:a16="http://schemas.microsoft.com/office/drawing/2014/main" id="{00000000-0008-0000-1900-000086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39" name="Rectangle 3">
          <a:extLst>
            <a:ext uri="{FF2B5EF4-FFF2-40B4-BE49-F238E27FC236}">
              <a16:creationId xmlns:a16="http://schemas.microsoft.com/office/drawing/2014/main" id="{00000000-0008-0000-1900-000087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4840" name="Rectangle 4">
          <a:extLst>
            <a:ext uri="{FF2B5EF4-FFF2-40B4-BE49-F238E27FC236}">
              <a16:creationId xmlns:a16="http://schemas.microsoft.com/office/drawing/2014/main" id="{00000000-0008-0000-1900-0000880A0400}"/>
            </a:ext>
          </a:extLst>
        </xdr:cNvPr>
        <xdr:cNvSpPr>
          <a:spLocks noChangeArrowheads="1"/>
        </xdr:cNvSpPr>
      </xdr:nvSpPr>
      <xdr:spPr bwMode="auto">
        <a:xfrm>
          <a:off x="159505650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WordArt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WordArt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WordArt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4" name="Rectangle 8">
          <a:extLst>
            <a:ext uri="{FF2B5EF4-FFF2-40B4-BE49-F238E27FC236}">
              <a16:creationId xmlns:a16="http://schemas.microsoft.com/office/drawing/2014/main" id="{00000000-0008-0000-1900-00008C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5" name="Rectangle 9">
          <a:extLst>
            <a:ext uri="{FF2B5EF4-FFF2-40B4-BE49-F238E27FC236}">
              <a16:creationId xmlns:a16="http://schemas.microsoft.com/office/drawing/2014/main" id="{00000000-0008-0000-1900-00008D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6" name="Rectangle 10">
          <a:extLst>
            <a:ext uri="{FF2B5EF4-FFF2-40B4-BE49-F238E27FC236}">
              <a16:creationId xmlns:a16="http://schemas.microsoft.com/office/drawing/2014/main" id="{00000000-0008-0000-1900-00008E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64847" name="Rectangle 11">
          <a:extLst>
            <a:ext uri="{FF2B5EF4-FFF2-40B4-BE49-F238E27FC236}">
              <a16:creationId xmlns:a16="http://schemas.microsoft.com/office/drawing/2014/main" id="{00000000-0008-0000-1900-00008F0A0400}"/>
            </a:ext>
          </a:extLst>
        </xdr:cNvPr>
        <xdr:cNvSpPr>
          <a:spLocks noChangeArrowheads="1"/>
        </xdr:cNvSpPr>
      </xdr:nvSpPr>
      <xdr:spPr bwMode="auto">
        <a:xfrm>
          <a:off x="156924375" y="0"/>
          <a:ext cx="0" cy="0"/>
        </a:xfrm>
        <a:prstGeom prst="rect">
          <a:avLst/>
        </a:prstGeom>
        <a:solidFill>
          <a:srgbClr val="FF0000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WordArt 12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FF0000">
                      <a:gamma/>
                      <a:shade val="69804"/>
                      <a:invGamma/>
                    </a:srgbClr>
                  </a:gs>
                  <a:gs pos="50000">
                    <a:srgbClr val="FF0000"/>
                  </a:gs>
                  <a:gs pos="100000">
                    <a:srgbClr val="FF0000">
                      <a:gamma/>
                      <a:shade val="69804"/>
                      <a:invGamma/>
                    </a:srgbClr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جدول رقم ( 3 )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FF0000">
                    <a:gamma/>
                    <a:shade val="69804"/>
                    <a:invGamma/>
                  </a:srgbClr>
                </a:gs>
                <a:gs pos="50000">
                  <a:srgbClr val="FF0000"/>
                </a:gs>
                <a:gs pos="100000">
                  <a:srgbClr val="FF0000">
                    <a:gamma/>
                    <a:shade val="69804"/>
                    <a:invGamma/>
                  </a:srgbClr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WordArt 13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الإيرادات العامة موزعة حسب القطاعات والوزارات 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WordArt 14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59277050" y="0"/>
          <a:ext cx="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/>
          <a:r>
            <a:rPr lang="ar-BH" sz="1000" kern="10" spc="-50">
              <a:ln w="9525">
                <a:noFill/>
                <a:round/>
                <a:headEnd/>
                <a:tailEnd/>
              </a:ln>
              <a:gradFill rotWithShape="0">
                <a:gsLst>
                  <a:gs pos="0">
                    <a:srgbClr val="000000"/>
                  </a:gs>
                  <a:gs pos="50000">
                    <a:srgbClr val="000000">
                      <a:gamma/>
                      <a:tint val="80000"/>
                      <a:invGamma/>
                    </a:srgbClr>
                  </a:gs>
                  <a:gs pos="100000">
                    <a:srgbClr val="000000"/>
                  </a:gs>
                </a:gsLst>
                <a:lin ang="5400000" scaled="1"/>
              </a:gradFill>
              <a:effectLst>
                <a:outerShdw dist="35921" dir="2700000" algn="ctr" rotWithShape="0">
                  <a:srgbClr val="C0C0C0"/>
                </a:outerShdw>
              </a:effectLst>
              <a:latin typeface="AF_Unizah"/>
            </a:rPr>
            <a:t>للعام المالي 2001</a:t>
          </a:r>
          <a:endParaRPr lang="en-US" sz="1000" kern="10" spc="-50">
            <a:ln w="9525">
              <a:noFill/>
              <a:round/>
              <a:headEnd/>
              <a:tailEnd/>
            </a:ln>
            <a:gradFill rotWithShape="0">
              <a:gsLst>
                <a:gs pos="0">
                  <a:srgbClr val="000000"/>
                </a:gs>
                <a:gs pos="50000">
                  <a:srgbClr val="000000">
                    <a:gamma/>
                    <a:tint val="80000"/>
                    <a:invGamma/>
                  </a:srgbClr>
                </a:gs>
                <a:gs pos="100000">
                  <a:srgbClr val="000000"/>
                </a:gs>
              </a:gsLst>
              <a:lin ang="5400000" scaled="1"/>
            </a:gradFill>
            <a:effectLst>
              <a:outerShdw dist="35921" dir="2700000" algn="ctr" rotWithShape="0">
                <a:srgbClr val="C0C0C0"/>
              </a:outerShdw>
            </a:effectLst>
            <a:latin typeface="AF_Unizah"/>
          </a:endParaRPr>
        </a:p>
      </xdr:txBody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200025</xdr:rowOff>
    </xdr:to>
    <xdr:sp macro="" textlink="">
      <xdr:nvSpPr>
        <xdr:cNvPr id="264851" name="Text Box 15">
          <a:extLst>
            <a:ext uri="{FF2B5EF4-FFF2-40B4-BE49-F238E27FC236}">
              <a16:creationId xmlns:a16="http://schemas.microsoft.com/office/drawing/2014/main" id="{00000000-0008-0000-1900-0000930A0400}"/>
            </a:ext>
          </a:extLst>
        </xdr:cNvPr>
        <xdr:cNvSpPr txBox="1">
          <a:spLocks noChangeArrowheads="1"/>
        </xdr:cNvSpPr>
      </xdr:nvSpPr>
      <xdr:spPr bwMode="auto">
        <a:xfrm>
          <a:off x="154533600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22</xdr:row>
      <xdr:rowOff>28575</xdr:rowOff>
    </xdr:to>
    <xdr:sp macro="" textlink="">
      <xdr:nvSpPr>
        <xdr:cNvPr id="264852" name="Text Box 16">
          <a:extLst>
            <a:ext uri="{FF2B5EF4-FFF2-40B4-BE49-F238E27FC236}">
              <a16:creationId xmlns:a16="http://schemas.microsoft.com/office/drawing/2014/main" id="{00000000-0008-0000-1900-0000940A0400}"/>
            </a:ext>
          </a:extLst>
        </xdr:cNvPr>
        <xdr:cNvSpPr txBox="1">
          <a:spLocks noChangeArrowheads="1"/>
        </xdr:cNvSpPr>
      </xdr:nvSpPr>
      <xdr:spPr bwMode="auto">
        <a:xfrm>
          <a:off x="154533600" y="43338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76200</xdr:colOff>
      <xdr:row>1</xdr:row>
      <xdr:rowOff>200025</xdr:rowOff>
    </xdr:to>
    <xdr:sp macro="" textlink="">
      <xdr:nvSpPr>
        <xdr:cNvPr id="264853" name="Text Box 17">
          <a:extLst>
            <a:ext uri="{FF2B5EF4-FFF2-40B4-BE49-F238E27FC236}">
              <a16:creationId xmlns:a16="http://schemas.microsoft.com/office/drawing/2014/main" id="{00000000-0008-0000-1900-0000950A0400}"/>
            </a:ext>
          </a:extLst>
        </xdr:cNvPr>
        <xdr:cNvSpPr txBox="1">
          <a:spLocks noChangeArrowheads="1"/>
        </xdr:cNvSpPr>
      </xdr:nvSpPr>
      <xdr:spPr bwMode="auto">
        <a:xfrm>
          <a:off x="156848175" y="3238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srv\&#1575;&#1604;&#1585;&#1602;&#1575;&#1576;&#1577;%20&#1575;&#1604;&#1606;&#1592;&#1575;&#1605;&#1610;&#1577;\Documents%20and%20Settings\nac016\My%20Documents\Audit\&#1575;&#1604;&#1581;&#1587;&#1575;&#1576;%20&#1575;&#1604;&#1582;&#1578;&#1575;&#1605;&#1610;%20&#1604;&#1604;&#1583;&#1608;&#1604;&#1577;\&#1580;&#1583;&#1608;&#1604;%20&#1575;&#1604;&#1605;&#1589;&#1585;&#1608;&#1601;&#1575;&#1578;%20&#1575;&#1604;&#1605;&#1578;&#1603;&#1585;&#1585;&#1577;%20&#1576;&#1593;&#1583;%20&#1573;&#1583;&#1582;&#1575;&#1604;%20&#1605;&#1589;&#1585;&#1608;&#1601;&#1575;&#1578;%20&#1575;&#1604;&#1583;&#1575;&#1582;&#1604;&#1610;&#1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.bardooli\AppData\Local\Microsoft\Windows\Temporary%20Internet%20Files\Content.Outlook\05S77QD1\mohd%20bardooli\&#1575;&#1604;&#1581;&#1587;&#1575;&#1576;%20&#1575;&#1604;&#1582;&#1578;&#1575;&#1605;&#1610;%20&#1575;&#1604;&#1605;&#1608;&#1581;&#1583;%20&#1604;&#1604;&#1583;&#1608;&#1604;&#1577;%202017-%20Tes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alderazi\AppData\Local\Microsoft\Windows\INetCache\Content.Outlook\SRO988AI\Copy%20of%20&#1575;&#1604;&#1581;&#1587;&#1575;&#1576;%20&#1575;&#1604;&#1582;&#1578;&#1575;&#1605;&#1610;%20&#1575;&#1604;&#1605;&#1608;&#1581;&#1583;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صروفات  غير المسجلة"/>
      <sheetName val="تفصيل المصروفات (3)"/>
      <sheetName val="تفصيل المصروفات (4)"/>
    </sheetNames>
    <sheetDataSet>
      <sheetData sheetId="0" refreshError="1"/>
      <sheetData sheetId="1">
        <row r="3">
          <cell r="A3" t="str">
            <v>9- المصروفات المتكررة مصنفة حسب الأبواب والأقسام والبنود</v>
          </cell>
        </row>
        <row r="5">
          <cell r="A5" t="str">
            <v>التبويــب</v>
          </cell>
        </row>
        <row r="6">
          <cell r="A6" t="str">
            <v xml:space="preserve"> بند 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ta3"/>
      <sheetName val="Meta4"/>
      <sheetName val="Meta5&amp;9"/>
      <sheetName val="Meta8"/>
      <sheetName val="Meta11"/>
      <sheetName val="Meta"/>
      <sheetName val="المحتويات "/>
      <sheetName val="الحساب الختامي"/>
      <sheetName val="إيرادات النفط "/>
      <sheetName val="مصروفات وايرادات الوزارات"/>
      <sheetName val="الايرادات"/>
      <sheetName val="تفصيل الإيرادات"/>
      <sheetName val="الميزانية المعتمدة (2)"/>
      <sheetName val="مناقلات الميزانية (2)"/>
      <sheetName val="مصروفات الوزارات (2)"/>
      <sheetName val="تفصيل المصروفات  (2)"/>
      <sheetName val="مصروفات الميزانية التحويلية"/>
      <sheetName val="مشاريع"/>
      <sheetName val="الإعتمادات المدورة"/>
      <sheetName val="ملحقات"/>
      <sheetName val="المقبوضات والمدفوعات"/>
      <sheetName val="المطلوبات المستحقة (2)"/>
      <sheetName val="المصروفات المستحقة (2)"/>
      <sheetName val="الارتباطات (2)"/>
      <sheetName val="التمويـل"/>
      <sheetName val="التسهيلات الإئتمانية "/>
    </sheetNames>
    <sheetDataSet>
      <sheetData sheetId="0"/>
      <sheetData sheetId="1"/>
      <sheetData sheetId="2"/>
      <sheetData sheetId="3"/>
      <sheetData sheetId="4"/>
      <sheetData sheetId="5">
        <row r="1">
          <cell r="Q1" t="str">
            <v>Vertical Schedule</v>
          </cell>
        </row>
        <row r="2">
          <cell r="Q2" t="str">
            <v>Item</v>
          </cell>
          <cell r="R2" t="str">
            <v>Chp</v>
          </cell>
          <cell r="S2" t="str">
            <v>Sec</v>
          </cell>
          <cell r="T2" t="str">
            <v>Acct</v>
          </cell>
          <cell r="V2" t="str">
            <v>Budget</v>
          </cell>
          <cell r="W2" t="str">
            <v>Actual</v>
          </cell>
          <cell r="AA2" t="str">
            <v>التبويــب</v>
          </cell>
          <cell r="AE2" t="str">
            <v>البيان</v>
          </cell>
        </row>
        <row r="3">
          <cell r="Q3">
            <v>4</v>
          </cell>
          <cell r="R3">
            <v>1</v>
          </cell>
          <cell r="S3">
            <v>1</v>
          </cell>
          <cell r="T3">
            <v>40011</v>
          </cell>
          <cell r="V3">
            <v>148534000</v>
          </cell>
          <cell r="W3">
            <v>230724927</v>
          </cell>
          <cell r="AA3" t="str">
            <v>Code</v>
          </cell>
        </row>
        <row r="4">
          <cell r="Q4">
            <v>4</v>
          </cell>
          <cell r="R4">
            <v>1</v>
          </cell>
          <cell r="S4">
            <v>1</v>
          </cell>
          <cell r="T4">
            <v>40012</v>
          </cell>
          <cell r="V4">
            <v>1141434000</v>
          </cell>
          <cell r="W4">
            <v>957404837</v>
          </cell>
          <cell r="AA4" t="str">
            <v xml:space="preserve"> بند </v>
          </cell>
          <cell r="AB4" t="str">
            <v>قسم</v>
          </cell>
          <cell r="AC4" t="str">
            <v>باب</v>
          </cell>
          <cell r="AD4" t="str">
            <v>نوع</v>
          </cell>
        </row>
        <row r="5">
          <cell r="Q5">
            <v>4</v>
          </cell>
          <cell r="R5">
            <v>1</v>
          </cell>
          <cell r="S5">
            <v>1</v>
          </cell>
          <cell r="T5">
            <v>40014</v>
          </cell>
          <cell r="V5">
            <v>-20641000</v>
          </cell>
          <cell r="W5">
            <v>-17105245</v>
          </cell>
          <cell r="AA5" t="str">
            <v>Item</v>
          </cell>
          <cell r="AB5" t="str">
            <v>Sect.</v>
          </cell>
          <cell r="AC5" t="str">
            <v>Chpt.</v>
          </cell>
          <cell r="AD5" t="str">
            <v>Type</v>
          </cell>
        </row>
        <row r="6">
          <cell r="Q6">
            <v>4</v>
          </cell>
          <cell r="R6">
            <v>1</v>
          </cell>
          <cell r="S6">
            <v>2</v>
          </cell>
          <cell r="T6">
            <v>40032</v>
          </cell>
          <cell r="V6">
            <v>0</v>
          </cell>
          <cell r="W6">
            <v>0</v>
          </cell>
          <cell r="AC6">
            <v>1</v>
          </cell>
          <cell r="AD6">
            <v>4</v>
          </cell>
          <cell r="AE6" t="str">
            <v>النفط والغاز الطبيعي</v>
          </cell>
        </row>
        <row r="7">
          <cell r="Q7">
            <v>4</v>
          </cell>
          <cell r="R7">
            <v>1</v>
          </cell>
          <cell r="S7">
            <v>2</v>
          </cell>
          <cell r="T7">
            <v>40034</v>
          </cell>
          <cell r="V7">
            <v>0</v>
          </cell>
          <cell r="W7">
            <v>0</v>
          </cell>
          <cell r="AB7">
            <v>1</v>
          </cell>
          <cell r="AC7">
            <v>1</v>
          </cell>
          <cell r="AD7">
            <v>4</v>
          </cell>
          <cell r="AE7" t="str">
            <v>مبيعات النفط</v>
          </cell>
        </row>
        <row r="8">
          <cell r="Q8">
            <v>4</v>
          </cell>
          <cell r="R8">
            <v>1</v>
          </cell>
          <cell r="S8">
            <v>2</v>
          </cell>
          <cell r="T8">
            <v>40035</v>
          </cell>
          <cell r="V8">
            <v>64234000</v>
          </cell>
          <cell r="W8">
            <v>0</v>
          </cell>
          <cell r="AA8">
            <v>40011</v>
          </cell>
          <cell r="AB8">
            <v>1</v>
          </cell>
          <cell r="AC8">
            <v>1</v>
          </cell>
          <cell r="AD8">
            <v>4</v>
          </cell>
          <cell r="AE8" t="str">
            <v>حقل البحرين والمصفاة</v>
          </cell>
        </row>
        <row r="9">
          <cell r="Q9">
            <v>4</v>
          </cell>
          <cell r="R9">
            <v>1</v>
          </cell>
          <cell r="S9">
            <v>2</v>
          </cell>
          <cell r="T9">
            <v>40037</v>
          </cell>
          <cell r="V9">
            <v>51474000</v>
          </cell>
          <cell r="W9">
            <v>44113743</v>
          </cell>
          <cell r="AA9">
            <v>40012</v>
          </cell>
          <cell r="AB9">
            <v>1</v>
          </cell>
          <cell r="AC9">
            <v>1</v>
          </cell>
          <cell r="AD9">
            <v>4</v>
          </cell>
          <cell r="AE9" t="str">
            <v>حقل أبوسعفة</v>
          </cell>
        </row>
        <row r="10">
          <cell r="Q10">
            <v>4</v>
          </cell>
          <cell r="R10">
            <v>1</v>
          </cell>
          <cell r="S10">
            <v>2</v>
          </cell>
          <cell r="T10">
            <v>40051</v>
          </cell>
          <cell r="V10">
            <v>96495000</v>
          </cell>
          <cell r="W10">
            <v>90853535</v>
          </cell>
          <cell r="AA10">
            <v>40014</v>
          </cell>
          <cell r="AB10">
            <v>1</v>
          </cell>
          <cell r="AC10">
            <v>1</v>
          </cell>
          <cell r="AD10">
            <v>4</v>
          </cell>
          <cell r="AE10" t="str">
            <v>احتياطي الأجيال القادمة- حقل أبوسعفة</v>
          </cell>
        </row>
        <row r="11">
          <cell r="Q11">
            <v>4</v>
          </cell>
          <cell r="R11">
            <v>1</v>
          </cell>
          <cell r="S11">
            <v>2</v>
          </cell>
          <cell r="T11">
            <v>40052</v>
          </cell>
          <cell r="V11">
            <v>38598000</v>
          </cell>
          <cell r="W11">
            <v>43778809</v>
          </cell>
          <cell r="AB11">
            <v>2</v>
          </cell>
          <cell r="AC11">
            <v>1</v>
          </cell>
          <cell r="AD11">
            <v>4</v>
          </cell>
          <cell r="AE11" t="str">
            <v>مبيعات الغاز</v>
          </cell>
        </row>
        <row r="12">
          <cell r="Q12">
            <v>4</v>
          </cell>
          <cell r="R12">
            <v>1</v>
          </cell>
          <cell r="S12">
            <v>2</v>
          </cell>
          <cell r="T12">
            <v>40053</v>
          </cell>
          <cell r="V12">
            <v>33392000</v>
          </cell>
          <cell r="W12">
            <v>28565322</v>
          </cell>
          <cell r="AA12">
            <v>40035</v>
          </cell>
          <cell r="AB12">
            <v>2</v>
          </cell>
          <cell r="AC12">
            <v>1</v>
          </cell>
          <cell r="AD12">
            <v>4</v>
          </cell>
          <cell r="AE12" t="str">
            <v>محطة الحد للكهرباء</v>
          </cell>
        </row>
        <row r="13">
          <cell r="Q13">
            <v>4</v>
          </cell>
          <cell r="R13">
            <v>1</v>
          </cell>
          <cell r="S13">
            <v>2</v>
          </cell>
          <cell r="T13">
            <v>40054</v>
          </cell>
          <cell r="V13">
            <v>129954000</v>
          </cell>
          <cell r="W13">
            <v>204474412</v>
          </cell>
          <cell r="AA13">
            <v>40037</v>
          </cell>
          <cell r="AB13">
            <v>2</v>
          </cell>
          <cell r="AC13">
            <v>1</v>
          </cell>
          <cell r="AD13">
            <v>4</v>
          </cell>
          <cell r="AE13" t="str">
            <v>مبيعات الغاز- محطات الكهرباء والماء</v>
          </cell>
        </row>
        <row r="14">
          <cell r="Q14">
            <v>4</v>
          </cell>
          <cell r="R14">
            <v>1</v>
          </cell>
          <cell r="S14">
            <v>3</v>
          </cell>
          <cell r="T14">
            <v>42011</v>
          </cell>
          <cell r="V14">
            <v>11130000</v>
          </cell>
          <cell r="W14">
            <v>7282491</v>
          </cell>
          <cell r="AA14">
            <v>40051</v>
          </cell>
          <cell r="AB14">
            <v>2</v>
          </cell>
          <cell r="AC14">
            <v>1</v>
          </cell>
          <cell r="AD14">
            <v>4</v>
          </cell>
          <cell r="AE14" t="str">
            <v>شركة المنيوم البحرين (ألبا)</v>
          </cell>
        </row>
        <row r="15">
          <cell r="Q15">
            <v>4</v>
          </cell>
          <cell r="R15">
            <v>1</v>
          </cell>
          <cell r="S15">
            <v>3</v>
          </cell>
          <cell r="T15">
            <v>42013</v>
          </cell>
          <cell r="V15">
            <v>6183000</v>
          </cell>
          <cell r="W15">
            <v>4579560</v>
          </cell>
          <cell r="AA15">
            <v>40052</v>
          </cell>
          <cell r="AB15">
            <v>2</v>
          </cell>
          <cell r="AC15">
            <v>1</v>
          </cell>
          <cell r="AD15">
            <v>4</v>
          </cell>
          <cell r="AE15" t="str">
            <v>شركة نفط البحرين (بابكو)</v>
          </cell>
        </row>
        <row r="16">
          <cell r="Q16">
            <v>4</v>
          </cell>
          <cell r="R16">
            <v>2</v>
          </cell>
          <cell r="S16">
            <v>2</v>
          </cell>
          <cell r="T16">
            <v>42501</v>
          </cell>
          <cell r="V16">
            <v>48000000</v>
          </cell>
          <cell r="W16">
            <v>52459852</v>
          </cell>
          <cell r="AA16">
            <v>40053</v>
          </cell>
          <cell r="AB16">
            <v>2</v>
          </cell>
          <cell r="AC16">
            <v>1</v>
          </cell>
          <cell r="AD16">
            <v>4</v>
          </cell>
          <cell r="AE16" t="str">
            <v>شركة غاز البحرين الوطنية (بناغاز)</v>
          </cell>
        </row>
        <row r="17">
          <cell r="Q17">
            <v>4</v>
          </cell>
          <cell r="R17">
            <v>2</v>
          </cell>
          <cell r="S17">
            <v>2</v>
          </cell>
          <cell r="T17">
            <v>42503</v>
          </cell>
          <cell r="V17">
            <v>7500000</v>
          </cell>
          <cell r="W17">
            <v>18033658</v>
          </cell>
          <cell r="AA17">
            <v>40054</v>
          </cell>
          <cell r="AB17">
            <v>2</v>
          </cell>
          <cell r="AC17">
            <v>1</v>
          </cell>
          <cell r="AD17">
            <v>4</v>
          </cell>
          <cell r="AE17" t="str">
            <v>الشركات المحلية الاخرى</v>
          </cell>
        </row>
        <row r="18">
          <cell r="Q18">
            <v>4</v>
          </cell>
          <cell r="R18">
            <v>2</v>
          </cell>
          <cell r="S18">
            <v>2</v>
          </cell>
          <cell r="T18">
            <v>42504</v>
          </cell>
          <cell r="V18">
            <v>16000000</v>
          </cell>
          <cell r="W18">
            <v>18300861</v>
          </cell>
          <cell r="AB18">
            <v>3</v>
          </cell>
          <cell r="AC18">
            <v>1</v>
          </cell>
          <cell r="AD18">
            <v>4</v>
          </cell>
          <cell r="AE18" t="str">
            <v>الضرائب والرسوم النفطية</v>
          </cell>
        </row>
        <row r="19">
          <cell r="Q19">
            <v>4</v>
          </cell>
          <cell r="R19">
            <v>2</v>
          </cell>
          <cell r="S19">
            <v>2</v>
          </cell>
          <cell r="T19">
            <v>42505</v>
          </cell>
          <cell r="V19">
            <v>20000000</v>
          </cell>
          <cell r="W19">
            <v>19751712</v>
          </cell>
          <cell r="AA19">
            <v>42011</v>
          </cell>
          <cell r="AB19">
            <v>3</v>
          </cell>
          <cell r="AC19">
            <v>1</v>
          </cell>
          <cell r="AD19">
            <v>4</v>
          </cell>
          <cell r="AE19" t="str">
            <v>ضريبة دخل الغاز</v>
          </cell>
        </row>
        <row r="20">
          <cell r="Q20">
            <v>4</v>
          </cell>
          <cell r="R20">
            <v>2</v>
          </cell>
          <cell r="S20">
            <v>2</v>
          </cell>
          <cell r="T20">
            <v>42506</v>
          </cell>
          <cell r="V20">
            <v>400000</v>
          </cell>
          <cell r="W20">
            <v>80700</v>
          </cell>
          <cell r="AA20">
            <v>42013</v>
          </cell>
          <cell r="AB20">
            <v>3</v>
          </cell>
          <cell r="AC20">
            <v>1</v>
          </cell>
          <cell r="AD20">
            <v>4</v>
          </cell>
          <cell r="AE20" t="str">
            <v>ضريبة البنزين</v>
          </cell>
        </row>
        <row r="21">
          <cell r="Q21">
            <v>4</v>
          </cell>
          <cell r="R21">
            <v>2</v>
          </cell>
          <cell r="S21">
            <v>2</v>
          </cell>
          <cell r="T21">
            <v>42507</v>
          </cell>
          <cell r="V21">
            <v>570000</v>
          </cell>
          <cell r="W21">
            <v>578431</v>
          </cell>
          <cell r="AC21">
            <v>2</v>
          </cell>
          <cell r="AD21">
            <v>4</v>
          </cell>
          <cell r="AE21" t="str">
            <v>الضرائب والرسوم</v>
          </cell>
        </row>
        <row r="22">
          <cell r="Q22">
            <v>4</v>
          </cell>
          <cell r="R22">
            <v>2</v>
          </cell>
          <cell r="S22">
            <v>3</v>
          </cell>
          <cell r="T22">
            <v>43011</v>
          </cell>
          <cell r="V22">
            <v>30000</v>
          </cell>
          <cell r="W22">
            <v>78334</v>
          </cell>
          <cell r="AB22">
            <v>2</v>
          </cell>
          <cell r="AC22">
            <v>2</v>
          </cell>
          <cell r="AD22">
            <v>4</v>
          </cell>
          <cell r="AE22" t="str">
            <v>الضرائب والرسوم على التجارة الدولية</v>
          </cell>
        </row>
        <row r="23">
          <cell r="Q23">
            <v>4</v>
          </cell>
          <cell r="R23">
            <v>2</v>
          </cell>
          <cell r="S23">
            <v>3</v>
          </cell>
          <cell r="T23">
            <v>43021</v>
          </cell>
          <cell r="V23">
            <v>3000</v>
          </cell>
          <cell r="W23">
            <v>2541</v>
          </cell>
          <cell r="AA23">
            <v>42501</v>
          </cell>
          <cell r="AB23">
            <v>2</v>
          </cell>
          <cell r="AC23">
            <v>2</v>
          </cell>
          <cell r="AD23">
            <v>4</v>
          </cell>
          <cell r="AE23" t="str">
            <v>ضرائب جمركية على السلع الضرورية الأساسية</v>
          </cell>
        </row>
        <row r="24">
          <cell r="Q24">
            <v>4</v>
          </cell>
          <cell r="R24">
            <v>2</v>
          </cell>
          <cell r="S24">
            <v>3</v>
          </cell>
          <cell r="T24">
            <v>43031</v>
          </cell>
          <cell r="V24">
            <v>10000</v>
          </cell>
          <cell r="W24">
            <v>45427</v>
          </cell>
          <cell r="AA24">
            <v>42503</v>
          </cell>
          <cell r="AB24">
            <v>2</v>
          </cell>
          <cell r="AC24">
            <v>2</v>
          </cell>
          <cell r="AD24">
            <v>4</v>
          </cell>
          <cell r="AE24" t="str">
            <v>ضرائب جمركية على العربات</v>
          </cell>
        </row>
        <row r="25">
          <cell r="Q25">
            <v>4</v>
          </cell>
          <cell r="R25">
            <v>2</v>
          </cell>
          <cell r="S25">
            <v>3</v>
          </cell>
          <cell r="T25">
            <v>43041</v>
          </cell>
          <cell r="V25">
            <v>1065052</v>
          </cell>
          <cell r="W25">
            <v>1534627</v>
          </cell>
          <cell r="AA25">
            <v>42504</v>
          </cell>
          <cell r="AB25">
            <v>2</v>
          </cell>
          <cell r="AC25">
            <v>2</v>
          </cell>
          <cell r="AD25">
            <v>4</v>
          </cell>
          <cell r="AE25" t="str">
            <v>ضرائب جمركية على التبغ المصنع وغير المصنع ومشتقاته</v>
          </cell>
        </row>
        <row r="26">
          <cell r="Q26">
            <v>4</v>
          </cell>
          <cell r="R26">
            <v>2</v>
          </cell>
          <cell r="S26">
            <v>3</v>
          </cell>
          <cell r="T26">
            <v>43051</v>
          </cell>
          <cell r="V26">
            <v>14500</v>
          </cell>
          <cell r="W26">
            <v>11062</v>
          </cell>
          <cell r="AA26">
            <v>42505</v>
          </cell>
          <cell r="AB26">
            <v>2</v>
          </cell>
          <cell r="AC26">
            <v>2</v>
          </cell>
          <cell r="AD26">
            <v>4</v>
          </cell>
          <cell r="AE26" t="str">
            <v>ضرائب جمركية على السلع الكمالية</v>
          </cell>
        </row>
        <row r="27">
          <cell r="Q27">
            <v>4</v>
          </cell>
          <cell r="R27">
            <v>2</v>
          </cell>
          <cell r="S27">
            <v>3</v>
          </cell>
          <cell r="T27">
            <v>43071</v>
          </cell>
          <cell r="V27">
            <v>85000</v>
          </cell>
          <cell r="W27">
            <v>40000</v>
          </cell>
          <cell r="AA27">
            <v>42506</v>
          </cell>
          <cell r="AB27">
            <v>2</v>
          </cell>
          <cell r="AC27">
            <v>2</v>
          </cell>
          <cell r="AD27">
            <v>4</v>
          </cell>
          <cell r="AE27" t="str">
            <v>ضرائب جمركية على اليخوت والزوارق والقوارب</v>
          </cell>
        </row>
        <row r="28">
          <cell r="Q28">
            <v>4</v>
          </cell>
          <cell r="R28">
            <v>2</v>
          </cell>
          <cell r="S28">
            <v>3</v>
          </cell>
          <cell r="T28">
            <v>44041</v>
          </cell>
          <cell r="V28">
            <v>35000</v>
          </cell>
          <cell r="W28">
            <v>32111</v>
          </cell>
          <cell r="AA28">
            <v>42507</v>
          </cell>
          <cell r="AB28">
            <v>2</v>
          </cell>
          <cell r="AC28">
            <v>2</v>
          </cell>
          <cell r="AD28">
            <v>4</v>
          </cell>
          <cell r="AE28" t="str">
            <v>ضريبة حماية الصناعة الوطنية</v>
          </cell>
        </row>
        <row r="29">
          <cell r="Q29">
            <v>4</v>
          </cell>
          <cell r="R29">
            <v>2</v>
          </cell>
          <cell r="S29">
            <v>3</v>
          </cell>
          <cell r="T29">
            <v>44042</v>
          </cell>
          <cell r="V29">
            <v>120000</v>
          </cell>
          <cell r="W29">
            <v>113996</v>
          </cell>
          <cell r="AB29">
            <v>3</v>
          </cell>
          <cell r="AC29">
            <v>2</v>
          </cell>
          <cell r="AD29">
            <v>4</v>
          </cell>
          <cell r="AE29" t="str">
            <v>رسوم التسجيل والتراخيص</v>
          </cell>
        </row>
        <row r="30">
          <cell r="Q30">
            <v>4</v>
          </cell>
          <cell r="R30">
            <v>2</v>
          </cell>
          <cell r="S30">
            <v>3</v>
          </cell>
          <cell r="T30">
            <v>44043</v>
          </cell>
          <cell r="V30">
            <v>130000</v>
          </cell>
          <cell r="W30">
            <v>157809</v>
          </cell>
          <cell r="AA30">
            <v>43011</v>
          </cell>
          <cell r="AB30">
            <v>3</v>
          </cell>
          <cell r="AC30">
            <v>2</v>
          </cell>
          <cell r="AD30">
            <v>4</v>
          </cell>
          <cell r="AE30" t="str">
            <v>نشاطات التجارة العامة</v>
          </cell>
        </row>
        <row r="31">
          <cell r="Q31">
            <v>4</v>
          </cell>
          <cell r="R31">
            <v>2</v>
          </cell>
          <cell r="S31">
            <v>4</v>
          </cell>
          <cell r="T31">
            <v>44011</v>
          </cell>
          <cell r="V31">
            <v>1800000</v>
          </cell>
          <cell r="W31">
            <v>676517</v>
          </cell>
          <cell r="AA31">
            <v>43021</v>
          </cell>
          <cell r="AB31">
            <v>3</v>
          </cell>
          <cell r="AC31">
            <v>2</v>
          </cell>
          <cell r="AD31">
            <v>4</v>
          </cell>
          <cell r="AE31" t="str">
            <v>نشاطات الصناعة</v>
          </cell>
        </row>
        <row r="32">
          <cell r="Q32">
            <v>4</v>
          </cell>
          <cell r="R32">
            <v>2</v>
          </cell>
          <cell r="S32">
            <v>4</v>
          </cell>
          <cell r="T32">
            <v>44012</v>
          </cell>
          <cell r="V32">
            <v>2437000</v>
          </cell>
          <cell r="W32">
            <v>2321112</v>
          </cell>
          <cell r="AA32">
            <v>43031</v>
          </cell>
          <cell r="AB32">
            <v>3</v>
          </cell>
          <cell r="AC32">
            <v>2</v>
          </cell>
          <cell r="AD32">
            <v>4</v>
          </cell>
          <cell r="AE32" t="str">
            <v>نشاطات الخدمات المالية</v>
          </cell>
        </row>
        <row r="33">
          <cell r="Q33">
            <v>4</v>
          </cell>
          <cell r="R33">
            <v>2</v>
          </cell>
          <cell r="S33">
            <v>4</v>
          </cell>
          <cell r="T33">
            <v>44013</v>
          </cell>
          <cell r="V33">
            <v>9708000</v>
          </cell>
          <cell r="W33">
            <v>16781608</v>
          </cell>
          <cell r="AA33">
            <v>43041</v>
          </cell>
          <cell r="AB33">
            <v>3</v>
          </cell>
          <cell r="AC33">
            <v>2</v>
          </cell>
          <cell r="AD33">
            <v>4</v>
          </cell>
          <cell r="AE33" t="str">
            <v>نشاطات الخدمات المتنوعة</v>
          </cell>
        </row>
        <row r="34">
          <cell r="Q34">
            <v>4</v>
          </cell>
          <cell r="R34">
            <v>2</v>
          </cell>
          <cell r="S34">
            <v>4</v>
          </cell>
          <cell r="T34">
            <v>44015</v>
          </cell>
          <cell r="V34">
            <v>1510000</v>
          </cell>
          <cell r="W34">
            <v>2201066</v>
          </cell>
          <cell r="AA34">
            <v>43051</v>
          </cell>
          <cell r="AB34">
            <v>3</v>
          </cell>
          <cell r="AC34">
            <v>2</v>
          </cell>
          <cell r="AD34">
            <v>4</v>
          </cell>
          <cell r="AE34" t="str">
            <v>رسوم تسجيل الوكالات التجارية</v>
          </cell>
        </row>
        <row r="35">
          <cell r="Q35">
            <v>4</v>
          </cell>
          <cell r="R35">
            <v>2</v>
          </cell>
          <cell r="S35">
            <v>4</v>
          </cell>
          <cell r="T35">
            <v>44016</v>
          </cell>
          <cell r="V35">
            <v>85000</v>
          </cell>
          <cell r="W35">
            <v>1233</v>
          </cell>
          <cell r="AA35">
            <v>43071</v>
          </cell>
          <cell r="AB35">
            <v>3</v>
          </cell>
          <cell r="AC35">
            <v>2</v>
          </cell>
          <cell r="AD35">
            <v>4</v>
          </cell>
          <cell r="AE35" t="str">
            <v>رسوم تنظيم مزاولة المهن الهندسية</v>
          </cell>
        </row>
        <row r="36">
          <cell r="Q36">
            <v>4</v>
          </cell>
          <cell r="R36">
            <v>2</v>
          </cell>
          <cell r="S36">
            <v>4</v>
          </cell>
          <cell r="T36">
            <v>44021</v>
          </cell>
          <cell r="V36">
            <v>18500000</v>
          </cell>
          <cell r="W36">
            <v>19206857</v>
          </cell>
          <cell r="AA36">
            <v>44041</v>
          </cell>
          <cell r="AB36">
            <v>3</v>
          </cell>
          <cell r="AC36">
            <v>2</v>
          </cell>
          <cell r="AD36">
            <v>4</v>
          </cell>
          <cell r="AE36" t="str">
            <v>رسوم وتراخيص المواد الصيدلانية</v>
          </cell>
        </row>
        <row r="37">
          <cell r="Q37">
            <v>4</v>
          </cell>
          <cell r="R37">
            <v>2</v>
          </cell>
          <cell r="S37">
            <v>4</v>
          </cell>
          <cell r="T37">
            <v>44031</v>
          </cell>
          <cell r="V37">
            <v>0</v>
          </cell>
          <cell r="W37">
            <v>0</v>
          </cell>
          <cell r="AA37">
            <v>44042</v>
          </cell>
          <cell r="AB37">
            <v>3</v>
          </cell>
          <cell r="AC37">
            <v>2</v>
          </cell>
          <cell r="AD37">
            <v>4</v>
          </cell>
          <cell r="AE37" t="str">
            <v>رسوم وتراخيص المرافق الصحية</v>
          </cell>
        </row>
        <row r="38">
          <cell r="Q38">
            <v>4</v>
          </cell>
          <cell r="R38">
            <v>2</v>
          </cell>
          <cell r="S38">
            <v>4</v>
          </cell>
          <cell r="T38">
            <v>44032</v>
          </cell>
          <cell r="V38">
            <v>0</v>
          </cell>
          <cell r="W38">
            <v>0</v>
          </cell>
          <cell r="AA38">
            <v>44043</v>
          </cell>
          <cell r="AB38">
            <v>3</v>
          </cell>
          <cell r="AC38">
            <v>2</v>
          </cell>
          <cell r="AD38">
            <v>4</v>
          </cell>
          <cell r="AE38" t="str">
            <v>رسوم وتراخيص المهن الصحية</v>
          </cell>
        </row>
        <row r="39">
          <cell r="Q39">
            <v>4</v>
          </cell>
          <cell r="R39">
            <v>2</v>
          </cell>
          <cell r="S39">
            <v>4</v>
          </cell>
          <cell r="T39">
            <v>44051</v>
          </cell>
          <cell r="V39">
            <v>150000</v>
          </cell>
          <cell r="W39">
            <v>116381</v>
          </cell>
          <cell r="AB39">
            <v>4</v>
          </cell>
          <cell r="AC39">
            <v>2</v>
          </cell>
          <cell r="AD39">
            <v>4</v>
          </cell>
          <cell r="AE39" t="str">
            <v>الرسوم والأتعاب الإدارية</v>
          </cell>
        </row>
        <row r="40">
          <cell r="Q40">
            <v>4</v>
          </cell>
          <cell r="R40">
            <v>2</v>
          </cell>
          <cell r="S40">
            <v>4</v>
          </cell>
          <cell r="T40">
            <v>44052</v>
          </cell>
          <cell r="V40">
            <v>20000000</v>
          </cell>
          <cell r="W40">
            <v>20686702</v>
          </cell>
          <cell r="AA40">
            <v>44011</v>
          </cell>
          <cell r="AB40">
            <v>4</v>
          </cell>
          <cell r="AC40">
            <v>2</v>
          </cell>
          <cell r="AD40">
            <v>4</v>
          </cell>
          <cell r="AE40" t="str">
            <v>رسوم الجوازات</v>
          </cell>
        </row>
        <row r="41">
          <cell r="Q41">
            <v>4</v>
          </cell>
          <cell r="R41">
            <v>2</v>
          </cell>
          <cell r="S41">
            <v>4</v>
          </cell>
          <cell r="T41">
            <v>44071</v>
          </cell>
          <cell r="V41">
            <v>15296000</v>
          </cell>
          <cell r="W41">
            <v>15717790</v>
          </cell>
          <cell r="AA41">
            <v>44012</v>
          </cell>
          <cell r="AB41">
            <v>4</v>
          </cell>
          <cell r="AC41">
            <v>2</v>
          </cell>
          <cell r="AD41">
            <v>4</v>
          </cell>
          <cell r="AE41" t="str">
            <v>رسوم الإقامات</v>
          </cell>
        </row>
        <row r="42">
          <cell r="Q42">
            <v>4</v>
          </cell>
          <cell r="R42">
            <v>2</v>
          </cell>
          <cell r="S42">
            <v>4</v>
          </cell>
          <cell r="T42">
            <v>44072</v>
          </cell>
          <cell r="V42">
            <v>3727000</v>
          </cell>
          <cell r="W42">
            <v>4381225</v>
          </cell>
          <cell r="AA42">
            <v>44013</v>
          </cell>
          <cell r="AB42">
            <v>4</v>
          </cell>
          <cell r="AC42">
            <v>2</v>
          </cell>
          <cell r="AD42">
            <v>4</v>
          </cell>
          <cell r="AE42" t="str">
            <v>رسوم التأشيرات وشهادات عدم الممانعة</v>
          </cell>
        </row>
        <row r="43">
          <cell r="Q43">
            <v>4</v>
          </cell>
          <cell r="R43">
            <v>2</v>
          </cell>
          <cell r="S43">
            <v>4</v>
          </cell>
          <cell r="T43">
            <v>44091</v>
          </cell>
          <cell r="V43">
            <v>5104000</v>
          </cell>
          <cell r="W43">
            <v>5652851</v>
          </cell>
          <cell r="AA43">
            <v>44015</v>
          </cell>
          <cell r="AB43">
            <v>4</v>
          </cell>
          <cell r="AC43">
            <v>2</v>
          </cell>
          <cell r="AD43">
            <v>4</v>
          </cell>
          <cell r="AE43" t="str">
            <v>رسوم البطاقة السكانية</v>
          </cell>
        </row>
        <row r="44">
          <cell r="Q44">
            <v>4</v>
          </cell>
          <cell r="R44">
            <v>2</v>
          </cell>
          <cell r="S44">
            <v>4</v>
          </cell>
          <cell r="T44">
            <v>44092</v>
          </cell>
          <cell r="V44">
            <v>580000</v>
          </cell>
          <cell r="W44">
            <v>613478</v>
          </cell>
          <cell r="AA44">
            <v>44016</v>
          </cell>
          <cell r="AB44">
            <v>4</v>
          </cell>
          <cell r="AC44">
            <v>2</v>
          </cell>
          <cell r="AD44">
            <v>4</v>
          </cell>
          <cell r="AE44" t="str">
            <v>رسوم تقديم الخدمات الاستشارية</v>
          </cell>
        </row>
        <row r="45">
          <cell r="Q45">
            <v>4</v>
          </cell>
          <cell r="R45">
            <v>2</v>
          </cell>
          <cell r="S45">
            <v>4</v>
          </cell>
          <cell r="T45">
            <v>44093</v>
          </cell>
          <cell r="V45">
            <v>1660000</v>
          </cell>
          <cell r="W45">
            <v>1846493</v>
          </cell>
          <cell r="AA45">
            <v>44021</v>
          </cell>
          <cell r="AB45">
            <v>4</v>
          </cell>
          <cell r="AC45">
            <v>2</v>
          </cell>
          <cell r="AD45">
            <v>4</v>
          </cell>
          <cell r="AE45" t="str">
            <v>رسوم هيئة تنظيم سوق العمل</v>
          </cell>
        </row>
        <row r="46">
          <cell r="Q46">
            <v>4</v>
          </cell>
          <cell r="R46">
            <v>2</v>
          </cell>
          <cell r="S46">
            <v>4</v>
          </cell>
          <cell r="T46">
            <v>44111</v>
          </cell>
          <cell r="V46">
            <v>435500</v>
          </cell>
          <cell r="W46">
            <v>547350</v>
          </cell>
          <cell r="AA46">
            <v>44031</v>
          </cell>
          <cell r="AB46">
            <v>4</v>
          </cell>
          <cell r="AC46">
            <v>2</v>
          </cell>
          <cell r="AD46">
            <v>4</v>
          </cell>
          <cell r="AE46" t="str">
            <v>رسوم رخص العمل</v>
          </cell>
        </row>
        <row r="47">
          <cell r="Q47">
            <v>4</v>
          </cell>
          <cell r="R47">
            <v>2</v>
          </cell>
          <cell r="S47">
            <v>4</v>
          </cell>
          <cell r="T47">
            <v>44112</v>
          </cell>
          <cell r="V47">
            <v>10000000</v>
          </cell>
          <cell r="W47">
            <v>12651162</v>
          </cell>
          <cell r="AA47">
            <v>44032</v>
          </cell>
          <cell r="AB47">
            <v>4</v>
          </cell>
          <cell r="AC47">
            <v>2</v>
          </cell>
          <cell r="AD47">
            <v>4</v>
          </cell>
          <cell r="AE47" t="str">
            <v>رسوم تجديد رخص العمل</v>
          </cell>
        </row>
        <row r="48">
          <cell r="Q48">
            <v>4</v>
          </cell>
          <cell r="R48">
            <v>2</v>
          </cell>
          <cell r="S48">
            <v>4</v>
          </cell>
          <cell r="T48">
            <v>44131</v>
          </cell>
          <cell r="V48">
            <v>250000</v>
          </cell>
          <cell r="W48">
            <v>275209</v>
          </cell>
          <cell r="AA48">
            <v>44051</v>
          </cell>
          <cell r="AB48">
            <v>4</v>
          </cell>
          <cell r="AC48">
            <v>2</v>
          </cell>
          <cell r="AD48">
            <v>4</v>
          </cell>
          <cell r="AE48" t="str">
            <v>رسوم تسجيل الملكية</v>
          </cell>
        </row>
        <row r="49">
          <cell r="Q49">
            <v>4</v>
          </cell>
          <cell r="R49">
            <v>2</v>
          </cell>
          <cell r="S49">
            <v>4</v>
          </cell>
          <cell r="T49">
            <v>44132</v>
          </cell>
          <cell r="V49">
            <v>50000</v>
          </cell>
          <cell r="W49">
            <v>67315</v>
          </cell>
          <cell r="AA49">
            <v>44052</v>
          </cell>
          <cell r="AB49">
            <v>4</v>
          </cell>
          <cell r="AC49">
            <v>2</v>
          </cell>
          <cell r="AD49">
            <v>4</v>
          </cell>
          <cell r="AE49" t="str">
            <v>رسوم نقل الملكية</v>
          </cell>
        </row>
        <row r="50">
          <cell r="Q50">
            <v>4</v>
          </cell>
          <cell r="R50">
            <v>2</v>
          </cell>
          <cell r="S50">
            <v>4</v>
          </cell>
          <cell r="T50">
            <v>44151</v>
          </cell>
          <cell r="V50">
            <v>5000</v>
          </cell>
          <cell r="W50">
            <v>6981</v>
          </cell>
          <cell r="AA50">
            <v>44071</v>
          </cell>
          <cell r="AB50">
            <v>4</v>
          </cell>
          <cell r="AC50">
            <v>2</v>
          </cell>
          <cell r="AD50">
            <v>4</v>
          </cell>
          <cell r="AE50" t="str">
            <v>رسوم تسجيل العربات</v>
          </cell>
        </row>
        <row r="51">
          <cell r="Q51">
            <v>4</v>
          </cell>
          <cell r="R51">
            <v>2</v>
          </cell>
          <cell r="S51">
            <v>4</v>
          </cell>
          <cell r="T51">
            <v>44152</v>
          </cell>
          <cell r="V51">
            <v>1200000</v>
          </cell>
          <cell r="W51">
            <v>1349810</v>
          </cell>
          <cell r="AA51">
            <v>44072</v>
          </cell>
          <cell r="AB51">
            <v>4</v>
          </cell>
          <cell r="AC51">
            <v>2</v>
          </cell>
          <cell r="AD51">
            <v>4</v>
          </cell>
          <cell r="AE51" t="str">
            <v>رسوم رخص السياقة</v>
          </cell>
        </row>
        <row r="52">
          <cell r="Q52">
            <v>4</v>
          </cell>
          <cell r="R52">
            <v>2</v>
          </cell>
          <cell r="S52">
            <v>4</v>
          </cell>
          <cell r="T52">
            <v>44153</v>
          </cell>
          <cell r="V52">
            <v>3350000</v>
          </cell>
          <cell r="W52">
            <v>3599740</v>
          </cell>
          <cell r="AA52">
            <v>44091</v>
          </cell>
          <cell r="AB52">
            <v>4</v>
          </cell>
          <cell r="AC52">
            <v>2</v>
          </cell>
          <cell r="AD52">
            <v>4</v>
          </cell>
          <cell r="AE52" t="str">
            <v>رسوم قضائية</v>
          </cell>
        </row>
        <row r="53">
          <cell r="Q53">
            <v>4</v>
          </cell>
          <cell r="R53">
            <v>2</v>
          </cell>
          <cell r="S53">
            <v>4</v>
          </cell>
          <cell r="T53">
            <v>44171</v>
          </cell>
          <cell r="V53">
            <v>1140000</v>
          </cell>
          <cell r="W53">
            <v>2202764</v>
          </cell>
          <cell r="AA53">
            <v>44092</v>
          </cell>
          <cell r="AB53">
            <v>4</v>
          </cell>
          <cell r="AC53">
            <v>2</v>
          </cell>
          <cell r="AD53">
            <v>4</v>
          </cell>
          <cell r="AE53" t="str">
            <v>رسوم التوثيق</v>
          </cell>
        </row>
        <row r="54">
          <cell r="Q54">
            <v>4</v>
          </cell>
          <cell r="R54">
            <v>2</v>
          </cell>
          <cell r="S54">
            <v>4</v>
          </cell>
          <cell r="T54">
            <v>44172</v>
          </cell>
          <cell r="V54">
            <v>70000</v>
          </cell>
          <cell r="W54">
            <v>657474</v>
          </cell>
          <cell r="AA54">
            <v>44093</v>
          </cell>
          <cell r="AB54">
            <v>4</v>
          </cell>
          <cell r="AC54">
            <v>2</v>
          </cell>
          <cell r="AD54">
            <v>4</v>
          </cell>
          <cell r="AE54" t="str">
            <v>رسوم تصديق المعاملات الرسمية</v>
          </cell>
        </row>
        <row r="55">
          <cell r="Q55">
            <v>4</v>
          </cell>
          <cell r="R55">
            <v>2</v>
          </cell>
          <cell r="S55">
            <v>4</v>
          </cell>
          <cell r="T55">
            <v>44191</v>
          </cell>
          <cell r="V55">
            <v>190869</v>
          </cell>
          <cell r="W55">
            <v>146427</v>
          </cell>
          <cell r="AA55">
            <v>44111</v>
          </cell>
          <cell r="AB55">
            <v>4</v>
          </cell>
          <cell r="AC55">
            <v>2</v>
          </cell>
          <cell r="AD55">
            <v>4</v>
          </cell>
          <cell r="AE55" t="str">
            <v>رسوم تصنيف الفنادق</v>
          </cell>
        </row>
        <row r="56">
          <cell r="Q56">
            <v>4</v>
          </cell>
          <cell r="R56">
            <v>2</v>
          </cell>
          <cell r="S56">
            <v>4</v>
          </cell>
          <cell r="T56">
            <v>44211</v>
          </cell>
          <cell r="V56">
            <v>662109</v>
          </cell>
          <cell r="W56">
            <v>719869</v>
          </cell>
          <cell r="AA56">
            <v>44112</v>
          </cell>
          <cell r="AB56">
            <v>4</v>
          </cell>
          <cell r="AC56">
            <v>2</v>
          </cell>
          <cell r="AD56">
            <v>4</v>
          </cell>
          <cell r="AE56" t="str">
            <v>رسوم خدمات الفنادق</v>
          </cell>
        </row>
        <row r="57">
          <cell r="Q57">
            <v>4</v>
          </cell>
          <cell r="R57">
            <v>2</v>
          </cell>
          <cell r="S57">
            <v>4</v>
          </cell>
          <cell r="T57">
            <v>44212</v>
          </cell>
          <cell r="V57">
            <v>3000</v>
          </cell>
          <cell r="W57">
            <v>8214</v>
          </cell>
          <cell r="AA57">
            <v>44131</v>
          </cell>
          <cell r="AB57">
            <v>4</v>
          </cell>
          <cell r="AC57">
            <v>2</v>
          </cell>
          <cell r="AD57">
            <v>4</v>
          </cell>
          <cell r="AE57" t="str">
            <v>رسوم فحص الذهب</v>
          </cell>
        </row>
        <row r="58">
          <cell r="Q58">
            <v>4</v>
          </cell>
          <cell r="R58">
            <v>2</v>
          </cell>
          <cell r="S58">
            <v>4</v>
          </cell>
          <cell r="T58">
            <v>44904</v>
          </cell>
          <cell r="V58">
            <v>570000</v>
          </cell>
          <cell r="W58">
            <v>384449</v>
          </cell>
          <cell r="AA58">
            <v>44132</v>
          </cell>
          <cell r="AB58">
            <v>4</v>
          </cell>
          <cell r="AC58">
            <v>2</v>
          </cell>
          <cell r="AD58">
            <v>4</v>
          </cell>
          <cell r="AE58" t="str">
            <v>رسوم فحص اللؤلؤ</v>
          </cell>
        </row>
        <row r="59">
          <cell r="Q59">
            <v>4</v>
          </cell>
          <cell r="R59">
            <v>2</v>
          </cell>
          <cell r="S59">
            <v>4</v>
          </cell>
          <cell r="T59">
            <v>44905</v>
          </cell>
          <cell r="V59">
            <v>90500</v>
          </cell>
          <cell r="W59">
            <v>139701</v>
          </cell>
          <cell r="AA59">
            <v>44151</v>
          </cell>
          <cell r="AB59">
            <v>4</v>
          </cell>
          <cell r="AC59">
            <v>2</v>
          </cell>
          <cell r="AD59">
            <v>4</v>
          </cell>
          <cell r="AE59" t="str">
            <v>رسوم المواصفات والمقاييس</v>
          </cell>
        </row>
        <row r="60">
          <cell r="Q60">
            <v>4</v>
          </cell>
          <cell r="R60">
            <v>2</v>
          </cell>
          <cell r="S60">
            <v>4</v>
          </cell>
          <cell r="T60">
            <v>44908</v>
          </cell>
          <cell r="V60">
            <v>497523</v>
          </cell>
          <cell r="W60">
            <v>352826</v>
          </cell>
          <cell r="AA60">
            <v>44152</v>
          </cell>
          <cell r="AB60">
            <v>4</v>
          </cell>
          <cell r="AC60">
            <v>2</v>
          </cell>
          <cell r="AD60">
            <v>4</v>
          </cell>
          <cell r="AE60" t="str">
            <v>رسوم التصميمات والعلامات التجارية</v>
          </cell>
        </row>
        <row r="61">
          <cell r="Q61">
            <v>4</v>
          </cell>
          <cell r="R61">
            <v>3</v>
          </cell>
          <cell r="S61">
            <v>1</v>
          </cell>
          <cell r="T61">
            <v>41011</v>
          </cell>
          <cell r="V61">
            <v>500000</v>
          </cell>
          <cell r="W61">
            <v>418152</v>
          </cell>
          <cell r="AA61">
            <v>44153</v>
          </cell>
          <cell r="AB61">
            <v>4</v>
          </cell>
          <cell r="AC61">
            <v>2</v>
          </cell>
          <cell r="AD61">
            <v>4</v>
          </cell>
          <cell r="AE61" t="str">
            <v>رسوم تأشير السجل والعلامات التجارية</v>
          </cell>
        </row>
        <row r="62">
          <cell r="Q62">
            <v>4</v>
          </cell>
          <cell r="R62">
            <v>3</v>
          </cell>
          <cell r="S62">
            <v>1</v>
          </cell>
          <cell r="T62">
            <v>41012</v>
          </cell>
          <cell r="V62">
            <v>28800000</v>
          </cell>
          <cell r="W62">
            <v>28482392</v>
          </cell>
          <cell r="AA62">
            <v>44171</v>
          </cell>
          <cell r="AB62">
            <v>4</v>
          </cell>
          <cell r="AC62">
            <v>2</v>
          </cell>
          <cell r="AD62">
            <v>4</v>
          </cell>
          <cell r="AE62" t="str">
            <v>رسوم المغادرة</v>
          </cell>
        </row>
        <row r="63">
          <cell r="Q63">
            <v>4</v>
          </cell>
          <cell r="R63">
            <v>3</v>
          </cell>
          <cell r="S63">
            <v>1</v>
          </cell>
          <cell r="T63">
            <v>41013</v>
          </cell>
          <cell r="V63">
            <v>1450000</v>
          </cell>
          <cell r="W63">
            <v>1498793</v>
          </cell>
          <cell r="AA63">
            <v>44172</v>
          </cell>
          <cell r="AB63">
            <v>4</v>
          </cell>
          <cell r="AC63">
            <v>2</v>
          </cell>
          <cell r="AD63">
            <v>4</v>
          </cell>
          <cell r="AE63" t="str">
            <v>رسوم التصاريح</v>
          </cell>
        </row>
        <row r="64">
          <cell r="Q64">
            <v>4</v>
          </cell>
          <cell r="R64">
            <v>3</v>
          </cell>
          <cell r="S64">
            <v>1</v>
          </cell>
          <cell r="T64">
            <v>41014</v>
          </cell>
          <cell r="V64">
            <v>14000</v>
          </cell>
          <cell r="W64">
            <v>481754</v>
          </cell>
          <cell r="AA64">
            <v>44191</v>
          </cell>
          <cell r="AB64">
            <v>4</v>
          </cell>
          <cell r="AC64">
            <v>2</v>
          </cell>
          <cell r="AD64">
            <v>4</v>
          </cell>
          <cell r="AE64" t="str">
            <v>رسوم المناقصات</v>
          </cell>
        </row>
        <row r="65">
          <cell r="Q65">
            <v>4</v>
          </cell>
          <cell r="R65">
            <v>3</v>
          </cell>
          <cell r="S65">
            <v>1</v>
          </cell>
          <cell r="T65">
            <v>41015</v>
          </cell>
          <cell r="V65">
            <v>5000</v>
          </cell>
          <cell r="W65">
            <v>0</v>
          </cell>
          <cell r="AA65">
            <v>44211</v>
          </cell>
          <cell r="AB65">
            <v>4</v>
          </cell>
          <cell r="AC65">
            <v>2</v>
          </cell>
          <cell r="AD65">
            <v>4</v>
          </cell>
          <cell r="AE65" t="str">
            <v>رسوم الأجهزة اللاسلكية</v>
          </cell>
        </row>
        <row r="66">
          <cell r="Q66">
            <v>4</v>
          </cell>
          <cell r="R66">
            <v>3</v>
          </cell>
          <cell r="S66">
            <v>1</v>
          </cell>
          <cell r="T66">
            <v>41016</v>
          </cell>
          <cell r="V66">
            <v>10000</v>
          </cell>
          <cell r="W66">
            <v>0</v>
          </cell>
          <cell r="AA66">
            <v>44212</v>
          </cell>
          <cell r="AB66">
            <v>4</v>
          </cell>
          <cell r="AC66">
            <v>2</v>
          </cell>
          <cell r="AD66">
            <v>4</v>
          </cell>
          <cell r="AE66" t="str">
            <v>حقوق توزيع أشرطة الفيديو</v>
          </cell>
        </row>
        <row r="67">
          <cell r="Q67">
            <v>4</v>
          </cell>
          <cell r="R67">
            <v>3</v>
          </cell>
          <cell r="S67">
            <v>1</v>
          </cell>
          <cell r="T67">
            <v>41017</v>
          </cell>
          <cell r="V67">
            <v>1050000</v>
          </cell>
          <cell r="W67">
            <v>1408321</v>
          </cell>
          <cell r="AA67">
            <v>44904</v>
          </cell>
          <cell r="AB67">
            <v>4</v>
          </cell>
          <cell r="AC67">
            <v>2</v>
          </cell>
          <cell r="AD67">
            <v>4</v>
          </cell>
          <cell r="AE67" t="str">
            <v>رسوم رخص الوصول والمغادرة للسفن</v>
          </cell>
        </row>
        <row r="68">
          <cell r="Q68">
            <v>4</v>
          </cell>
          <cell r="R68">
            <v>3</v>
          </cell>
          <cell r="S68">
            <v>1</v>
          </cell>
          <cell r="T68">
            <v>41018</v>
          </cell>
          <cell r="V68">
            <v>135000</v>
          </cell>
          <cell r="W68">
            <v>112715</v>
          </cell>
          <cell r="AA68">
            <v>44905</v>
          </cell>
          <cell r="AB68">
            <v>4</v>
          </cell>
          <cell r="AC68">
            <v>2</v>
          </cell>
          <cell r="AD68">
            <v>4</v>
          </cell>
          <cell r="AE68" t="str">
            <v>رسوم المحاماة ومقاولي الحج</v>
          </cell>
        </row>
        <row r="69">
          <cell r="Q69">
            <v>4</v>
          </cell>
          <cell r="R69">
            <v>3</v>
          </cell>
          <cell r="S69">
            <v>1</v>
          </cell>
          <cell r="T69">
            <v>41019</v>
          </cell>
          <cell r="V69">
            <v>270000</v>
          </cell>
          <cell r="W69">
            <v>290000</v>
          </cell>
          <cell r="AA69">
            <v>44908</v>
          </cell>
          <cell r="AB69">
            <v>4</v>
          </cell>
          <cell r="AC69">
            <v>2</v>
          </cell>
          <cell r="AD69">
            <v>4</v>
          </cell>
          <cell r="AE69" t="str">
            <v>رسوم تقديم الطلبات</v>
          </cell>
        </row>
        <row r="70">
          <cell r="Q70">
            <v>4</v>
          </cell>
          <cell r="R70">
            <v>3</v>
          </cell>
          <cell r="S70">
            <v>1</v>
          </cell>
          <cell r="T70">
            <v>41020</v>
          </cell>
          <cell r="V70">
            <v>440000</v>
          </cell>
          <cell r="W70">
            <v>502674</v>
          </cell>
          <cell r="AC70">
            <v>3</v>
          </cell>
          <cell r="AD70">
            <v>4</v>
          </cell>
          <cell r="AE70" t="str">
            <v>المنتجات الخدمية والسلعية الحكومية</v>
          </cell>
        </row>
        <row r="71">
          <cell r="Q71">
            <v>4</v>
          </cell>
          <cell r="R71">
            <v>3</v>
          </cell>
          <cell r="S71">
            <v>1</v>
          </cell>
          <cell r="T71">
            <v>41021</v>
          </cell>
          <cell r="V71">
            <v>0</v>
          </cell>
          <cell r="W71">
            <v>0</v>
          </cell>
          <cell r="AB71">
            <v>1</v>
          </cell>
          <cell r="AC71">
            <v>3</v>
          </cell>
          <cell r="AD71">
            <v>4</v>
          </cell>
          <cell r="AE71" t="str">
            <v>المنتجات الخدمية الحكومية</v>
          </cell>
        </row>
        <row r="72">
          <cell r="Q72">
            <v>4</v>
          </cell>
          <cell r="R72">
            <v>3</v>
          </cell>
          <cell r="S72">
            <v>1</v>
          </cell>
          <cell r="T72">
            <v>41023</v>
          </cell>
          <cell r="V72">
            <v>35000</v>
          </cell>
          <cell r="W72">
            <v>66425</v>
          </cell>
          <cell r="AA72">
            <v>41011</v>
          </cell>
          <cell r="AB72">
            <v>1</v>
          </cell>
          <cell r="AC72">
            <v>3</v>
          </cell>
          <cell r="AD72">
            <v>4</v>
          </cell>
          <cell r="AE72" t="str">
            <v>الغرف الخاصة بالمستشفيات</v>
          </cell>
        </row>
        <row r="73">
          <cell r="Q73">
            <v>4</v>
          </cell>
          <cell r="R73">
            <v>3</v>
          </cell>
          <cell r="S73">
            <v>1</v>
          </cell>
          <cell r="T73">
            <v>41024</v>
          </cell>
          <cell r="V73">
            <v>90000</v>
          </cell>
          <cell r="W73">
            <v>266355</v>
          </cell>
          <cell r="AA73">
            <v>41012</v>
          </cell>
          <cell r="AB73">
            <v>1</v>
          </cell>
          <cell r="AC73">
            <v>3</v>
          </cell>
          <cell r="AD73">
            <v>4</v>
          </cell>
          <cell r="AE73" t="str">
            <v>الرعاية الصحية الأساسية</v>
          </cell>
        </row>
        <row r="74">
          <cell r="Q74">
            <v>4</v>
          </cell>
          <cell r="R74">
            <v>3</v>
          </cell>
          <cell r="S74">
            <v>1</v>
          </cell>
          <cell r="T74">
            <v>41025</v>
          </cell>
          <cell r="V74">
            <v>150000</v>
          </cell>
          <cell r="W74">
            <v>209750</v>
          </cell>
          <cell r="AA74">
            <v>41013</v>
          </cell>
          <cell r="AB74">
            <v>1</v>
          </cell>
          <cell r="AC74">
            <v>3</v>
          </cell>
          <cell r="AD74">
            <v>4</v>
          </cell>
          <cell r="AE74" t="str">
            <v>خدمات الصحة العامة</v>
          </cell>
        </row>
        <row r="75">
          <cell r="Q75">
            <v>4</v>
          </cell>
          <cell r="R75">
            <v>3</v>
          </cell>
          <cell r="S75">
            <v>1</v>
          </cell>
          <cell r="T75">
            <v>41026</v>
          </cell>
          <cell r="V75">
            <v>155000</v>
          </cell>
          <cell r="W75">
            <v>189687</v>
          </cell>
          <cell r="AA75">
            <v>41014</v>
          </cell>
          <cell r="AB75">
            <v>1</v>
          </cell>
          <cell r="AC75">
            <v>3</v>
          </cell>
          <cell r="AD75">
            <v>4</v>
          </cell>
          <cell r="AE75" t="str">
            <v>الخدمات الطبية الخاصة</v>
          </cell>
        </row>
        <row r="76">
          <cell r="Q76">
            <v>4</v>
          </cell>
          <cell r="R76">
            <v>3</v>
          </cell>
          <cell r="S76">
            <v>1</v>
          </cell>
          <cell r="T76">
            <v>41027</v>
          </cell>
          <cell r="V76">
            <v>54381</v>
          </cell>
          <cell r="W76">
            <v>0</v>
          </cell>
          <cell r="AA76">
            <v>41015</v>
          </cell>
          <cell r="AB76">
            <v>1</v>
          </cell>
          <cell r="AC76">
            <v>3</v>
          </cell>
          <cell r="AD76">
            <v>4</v>
          </cell>
          <cell r="AE76" t="str">
            <v>رسوم علاج اصابات حوادث الطرق</v>
          </cell>
        </row>
        <row r="77">
          <cell r="Q77">
            <v>4</v>
          </cell>
          <cell r="R77">
            <v>3</v>
          </cell>
          <cell r="S77">
            <v>1</v>
          </cell>
          <cell r="T77">
            <v>41029</v>
          </cell>
          <cell r="V77">
            <v>580060</v>
          </cell>
          <cell r="W77">
            <v>0</v>
          </cell>
          <cell r="AA77">
            <v>41016</v>
          </cell>
          <cell r="AB77">
            <v>1</v>
          </cell>
          <cell r="AC77">
            <v>3</v>
          </cell>
          <cell r="AD77">
            <v>4</v>
          </cell>
          <cell r="AE77" t="str">
            <v>الطب الخاص المحدود</v>
          </cell>
        </row>
        <row r="78">
          <cell r="Q78">
            <v>4</v>
          </cell>
          <cell r="R78">
            <v>3</v>
          </cell>
          <cell r="S78">
            <v>1</v>
          </cell>
          <cell r="T78">
            <v>41031</v>
          </cell>
          <cell r="V78">
            <v>900000</v>
          </cell>
          <cell r="W78">
            <v>837373</v>
          </cell>
          <cell r="AA78">
            <v>41017</v>
          </cell>
          <cell r="AB78">
            <v>1</v>
          </cell>
          <cell r="AC78">
            <v>3</v>
          </cell>
          <cell r="AD78">
            <v>4</v>
          </cell>
          <cell r="AE78" t="str">
            <v>المرضى الخارجيون</v>
          </cell>
        </row>
        <row r="79">
          <cell r="Q79">
            <v>4</v>
          </cell>
          <cell r="R79">
            <v>3</v>
          </cell>
          <cell r="S79">
            <v>1</v>
          </cell>
          <cell r="T79">
            <v>41032</v>
          </cell>
          <cell r="V79">
            <v>500000</v>
          </cell>
          <cell r="W79">
            <v>525848</v>
          </cell>
          <cell r="AA79">
            <v>41018</v>
          </cell>
          <cell r="AB79">
            <v>1</v>
          </cell>
          <cell r="AC79">
            <v>3</v>
          </cell>
          <cell r="AD79">
            <v>4</v>
          </cell>
          <cell r="AE79" t="str">
            <v>القومسيون الطبي</v>
          </cell>
        </row>
        <row r="80">
          <cell r="Q80">
            <v>4</v>
          </cell>
          <cell r="R80">
            <v>3</v>
          </cell>
          <cell r="S80">
            <v>1</v>
          </cell>
          <cell r="T80">
            <v>41033</v>
          </cell>
          <cell r="V80">
            <v>300000</v>
          </cell>
          <cell r="W80">
            <v>499831</v>
          </cell>
          <cell r="AA80">
            <v>41019</v>
          </cell>
          <cell r="AB80">
            <v>1</v>
          </cell>
          <cell r="AC80">
            <v>3</v>
          </cell>
          <cell r="AD80">
            <v>4</v>
          </cell>
          <cell r="AE80" t="str">
            <v>رسوم علاج اصابات العمل</v>
          </cell>
        </row>
        <row r="81">
          <cell r="Q81">
            <v>4</v>
          </cell>
          <cell r="R81">
            <v>3</v>
          </cell>
          <cell r="S81">
            <v>1</v>
          </cell>
          <cell r="T81">
            <v>41034</v>
          </cell>
          <cell r="V81">
            <v>800000</v>
          </cell>
          <cell r="W81">
            <v>803426</v>
          </cell>
          <cell r="AA81">
            <v>41020</v>
          </cell>
          <cell r="AB81">
            <v>1</v>
          </cell>
          <cell r="AC81">
            <v>3</v>
          </cell>
          <cell r="AD81">
            <v>4</v>
          </cell>
          <cell r="AE81" t="str">
            <v>رسوم الفحص الطبي للعمالة الجديدة</v>
          </cell>
        </row>
        <row r="82">
          <cell r="Q82">
            <v>4</v>
          </cell>
          <cell r="R82">
            <v>3</v>
          </cell>
          <cell r="S82">
            <v>1</v>
          </cell>
          <cell r="T82">
            <v>41035</v>
          </cell>
          <cell r="V82">
            <v>2700000</v>
          </cell>
          <cell r="W82">
            <v>2553570</v>
          </cell>
          <cell r="AA82">
            <v>41021</v>
          </cell>
          <cell r="AB82">
            <v>1</v>
          </cell>
          <cell r="AC82">
            <v>3</v>
          </cell>
          <cell r="AD82">
            <v>4</v>
          </cell>
          <cell r="AE82" t="str">
            <v>رسوم التسجيل في كلية العلوم الصحية</v>
          </cell>
        </row>
        <row r="83">
          <cell r="Q83">
            <v>4</v>
          </cell>
          <cell r="R83">
            <v>3</v>
          </cell>
          <cell r="S83">
            <v>1</v>
          </cell>
          <cell r="T83">
            <v>41051</v>
          </cell>
          <cell r="V83">
            <v>4000000</v>
          </cell>
          <cell r="W83">
            <v>5879788</v>
          </cell>
          <cell r="AA83">
            <v>41023</v>
          </cell>
          <cell r="AB83">
            <v>1</v>
          </cell>
          <cell r="AC83">
            <v>3</v>
          </cell>
          <cell r="AD83">
            <v>4</v>
          </cell>
          <cell r="AE83" t="str">
            <v>رسوم الأشعة</v>
          </cell>
        </row>
        <row r="84">
          <cell r="Q84">
            <v>4</v>
          </cell>
          <cell r="R84">
            <v>3</v>
          </cell>
          <cell r="S84">
            <v>1</v>
          </cell>
          <cell r="T84">
            <v>41052</v>
          </cell>
          <cell r="V84">
            <v>907000</v>
          </cell>
          <cell r="W84">
            <v>1344866</v>
          </cell>
          <cell r="AA84">
            <v>41024</v>
          </cell>
          <cell r="AB84">
            <v>1</v>
          </cell>
          <cell r="AC84">
            <v>3</v>
          </cell>
          <cell r="AD84">
            <v>4</v>
          </cell>
          <cell r="AE84" t="str">
            <v>رسوم المختبر</v>
          </cell>
        </row>
        <row r="85">
          <cell r="Q85">
            <v>4</v>
          </cell>
          <cell r="R85">
            <v>3</v>
          </cell>
          <cell r="S85">
            <v>1</v>
          </cell>
          <cell r="T85">
            <v>41053</v>
          </cell>
          <cell r="V85">
            <v>850000</v>
          </cell>
          <cell r="W85">
            <v>1278081</v>
          </cell>
          <cell r="AA85">
            <v>41025</v>
          </cell>
          <cell r="AB85">
            <v>1</v>
          </cell>
          <cell r="AC85">
            <v>3</v>
          </cell>
          <cell r="AD85">
            <v>4</v>
          </cell>
          <cell r="AE85" t="str">
            <v xml:space="preserve">رسوم العمليات </v>
          </cell>
        </row>
        <row r="86">
          <cell r="Q86">
            <v>4</v>
          </cell>
          <cell r="R86">
            <v>3</v>
          </cell>
          <cell r="S86">
            <v>1</v>
          </cell>
          <cell r="T86">
            <v>41054</v>
          </cell>
          <cell r="V86">
            <v>0</v>
          </cell>
          <cell r="W86">
            <v>0</v>
          </cell>
          <cell r="AA86">
            <v>41026</v>
          </cell>
          <cell r="AB86">
            <v>1</v>
          </cell>
          <cell r="AC86">
            <v>3</v>
          </cell>
          <cell r="AD86">
            <v>4</v>
          </cell>
          <cell r="AE86" t="str">
            <v>رسوم الولادة</v>
          </cell>
        </row>
        <row r="87">
          <cell r="Q87">
            <v>4</v>
          </cell>
          <cell r="R87">
            <v>3</v>
          </cell>
          <cell r="S87">
            <v>1</v>
          </cell>
          <cell r="T87">
            <v>41055</v>
          </cell>
          <cell r="V87">
            <v>55000</v>
          </cell>
          <cell r="W87">
            <v>56361</v>
          </cell>
          <cell r="AA87">
            <v>41027</v>
          </cell>
          <cell r="AB87">
            <v>1</v>
          </cell>
          <cell r="AC87">
            <v>3</v>
          </cell>
          <cell r="AD87">
            <v>4</v>
          </cell>
          <cell r="AE87" t="str">
            <v>رسوم تسجيل الطلبة غير البحرينين في الجامعات الحكومية</v>
          </cell>
        </row>
        <row r="88">
          <cell r="Q88">
            <v>4</v>
          </cell>
          <cell r="R88">
            <v>3</v>
          </cell>
          <cell r="S88">
            <v>1</v>
          </cell>
          <cell r="T88">
            <v>41071</v>
          </cell>
          <cell r="V88">
            <v>500000</v>
          </cell>
          <cell r="W88">
            <v>1413901</v>
          </cell>
          <cell r="AA88">
            <v>41029</v>
          </cell>
          <cell r="AB88">
            <v>1</v>
          </cell>
          <cell r="AC88">
            <v>3</v>
          </cell>
          <cell r="AD88">
            <v>4</v>
          </cell>
          <cell r="AE88" t="str">
            <v>رسوم تسجيل الطلبة البحرينين في الجامعات الحكومية</v>
          </cell>
        </row>
        <row r="89">
          <cell r="Q89">
            <v>4</v>
          </cell>
          <cell r="R89">
            <v>3</v>
          </cell>
          <cell r="S89">
            <v>1</v>
          </cell>
          <cell r="T89">
            <v>41072</v>
          </cell>
          <cell r="V89">
            <v>0</v>
          </cell>
          <cell r="W89">
            <v>175</v>
          </cell>
          <cell r="AA89">
            <v>41031</v>
          </cell>
          <cell r="AB89">
            <v>1</v>
          </cell>
          <cell r="AC89">
            <v>3</v>
          </cell>
          <cell r="AD89">
            <v>4</v>
          </cell>
          <cell r="AE89" t="str">
            <v>الطرود البريدية</v>
          </cell>
        </row>
        <row r="90">
          <cell r="Q90">
            <v>4</v>
          </cell>
          <cell r="R90">
            <v>3</v>
          </cell>
          <cell r="S90">
            <v>1</v>
          </cell>
          <cell r="T90">
            <v>41073</v>
          </cell>
          <cell r="V90">
            <v>15999300</v>
          </cell>
          <cell r="W90">
            <v>16521634</v>
          </cell>
          <cell r="AA90">
            <v>41032</v>
          </cell>
          <cell r="AB90">
            <v>1</v>
          </cell>
          <cell r="AC90">
            <v>3</v>
          </cell>
          <cell r="AD90">
            <v>4</v>
          </cell>
          <cell r="AE90" t="str">
            <v>صناديق البريد الخاصة</v>
          </cell>
        </row>
        <row r="91">
          <cell r="Q91">
            <v>4</v>
          </cell>
          <cell r="R91">
            <v>3</v>
          </cell>
          <cell r="S91">
            <v>1</v>
          </cell>
          <cell r="T91">
            <v>41091</v>
          </cell>
          <cell r="V91">
            <v>0</v>
          </cell>
          <cell r="W91">
            <v>51973</v>
          </cell>
          <cell r="AA91">
            <v>41033</v>
          </cell>
          <cell r="AB91">
            <v>1</v>
          </cell>
          <cell r="AC91">
            <v>3</v>
          </cell>
          <cell r="AD91">
            <v>4</v>
          </cell>
          <cell r="AE91" t="str">
            <v>بريد العبور</v>
          </cell>
        </row>
        <row r="92">
          <cell r="Q92">
            <v>4</v>
          </cell>
          <cell r="R92">
            <v>3</v>
          </cell>
          <cell r="S92">
            <v>1</v>
          </cell>
          <cell r="T92">
            <v>41111</v>
          </cell>
          <cell r="V92">
            <v>112000</v>
          </cell>
          <cell r="W92">
            <v>179791</v>
          </cell>
          <cell r="AA92">
            <v>41034</v>
          </cell>
          <cell r="AB92">
            <v>1</v>
          </cell>
          <cell r="AC92">
            <v>3</v>
          </cell>
          <cell r="AD92">
            <v>4</v>
          </cell>
          <cell r="AE92" t="str">
            <v>الطوابع البريدية</v>
          </cell>
        </row>
        <row r="93">
          <cell r="Q93">
            <v>4</v>
          </cell>
          <cell r="R93">
            <v>3</v>
          </cell>
          <cell r="S93">
            <v>1</v>
          </cell>
          <cell r="T93">
            <v>41112</v>
          </cell>
          <cell r="V93">
            <v>1061000</v>
          </cell>
          <cell r="W93">
            <v>1216415</v>
          </cell>
          <cell r="AA93">
            <v>41035</v>
          </cell>
          <cell r="AB93">
            <v>1</v>
          </cell>
          <cell r="AC93">
            <v>3</v>
          </cell>
          <cell r="AD93">
            <v>4</v>
          </cell>
          <cell r="AE93" t="str">
            <v>مكائن التخليص الآلي</v>
          </cell>
        </row>
        <row r="94">
          <cell r="Q94">
            <v>4</v>
          </cell>
          <cell r="R94">
            <v>3</v>
          </cell>
          <cell r="S94">
            <v>1</v>
          </cell>
          <cell r="T94">
            <v>41151</v>
          </cell>
          <cell r="V94">
            <v>727158</v>
          </cell>
          <cell r="W94">
            <v>1155858</v>
          </cell>
          <cell r="AA94">
            <v>41051</v>
          </cell>
          <cell r="AB94">
            <v>1</v>
          </cell>
          <cell r="AC94">
            <v>3</v>
          </cell>
          <cell r="AD94">
            <v>4</v>
          </cell>
          <cell r="AE94" t="str">
            <v>مناولة وتخزين الحاويات</v>
          </cell>
        </row>
        <row r="95">
          <cell r="Q95">
            <v>4</v>
          </cell>
          <cell r="R95">
            <v>3</v>
          </cell>
          <cell r="S95">
            <v>1</v>
          </cell>
          <cell r="T95">
            <v>41171</v>
          </cell>
          <cell r="V95">
            <v>4000000</v>
          </cell>
          <cell r="W95">
            <v>3639729</v>
          </cell>
          <cell r="AA95">
            <v>41052</v>
          </cell>
          <cell r="AB95">
            <v>1</v>
          </cell>
          <cell r="AC95">
            <v>3</v>
          </cell>
          <cell r="AD95">
            <v>4</v>
          </cell>
          <cell r="AE95" t="str">
            <v>خدمات المرفأ</v>
          </cell>
        </row>
        <row r="96">
          <cell r="Q96">
            <v>4</v>
          </cell>
          <cell r="R96">
            <v>3</v>
          </cell>
          <cell r="S96">
            <v>1</v>
          </cell>
          <cell r="T96">
            <v>41212</v>
          </cell>
          <cell r="V96">
            <v>815000</v>
          </cell>
          <cell r="W96">
            <v>466645</v>
          </cell>
          <cell r="AA96">
            <v>41053</v>
          </cell>
          <cell r="AB96">
            <v>1</v>
          </cell>
          <cell r="AC96">
            <v>3</v>
          </cell>
          <cell r="AD96">
            <v>4</v>
          </cell>
          <cell r="AE96" t="str">
            <v>عمليات الموانىء</v>
          </cell>
        </row>
        <row r="97">
          <cell r="Q97">
            <v>4</v>
          </cell>
          <cell r="R97">
            <v>3</v>
          </cell>
          <cell r="S97">
            <v>1</v>
          </cell>
          <cell r="T97">
            <v>41231</v>
          </cell>
          <cell r="V97">
            <v>10200</v>
          </cell>
          <cell r="W97">
            <v>3400</v>
          </cell>
          <cell r="AA97">
            <v>41055</v>
          </cell>
          <cell r="AB97">
            <v>1</v>
          </cell>
          <cell r="AC97">
            <v>3</v>
          </cell>
          <cell r="AD97">
            <v>4</v>
          </cell>
          <cell r="AE97" t="str">
            <v>قيمة الأختام الجمركية للحاويات</v>
          </cell>
        </row>
        <row r="98">
          <cell r="Q98">
            <v>4</v>
          </cell>
          <cell r="R98">
            <v>3</v>
          </cell>
          <cell r="S98">
            <v>1</v>
          </cell>
          <cell r="T98">
            <v>41232</v>
          </cell>
          <cell r="V98">
            <v>150000</v>
          </cell>
          <cell r="W98">
            <v>97242</v>
          </cell>
          <cell r="AA98">
            <v>41071</v>
          </cell>
          <cell r="AB98">
            <v>1</v>
          </cell>
          <cell r="AC98">
            <v>3</v>
          </cell>
          <cell r="AD98">
            <v>4</v>
          </cell>
          <cell r="AE98" t="str">
            <v>نزول الطائرات</v>
          </cell>
        </row>
        <row r="99">
          <cell r="Q99">
            <v>4</v>
          </cell>
          <cell r="R99">
            <v>3</v>
          </cell>
          <cell r="S99">
            <v>1</v>
          </cell>
          <cell r="T99">
            <v>41901</v>
          </cell>
          <cell r="V99">
            <v>685000</v>
          </cell>
          <cell r="W99">
            <v>870641</v>
          </cell>
          <cell r="AA99">
            <v>41072</v>
          </cell>
          <cell r="AB99">
            <v>1</v>
          </cell>
          <cell r="AC99">
            <v>3</v>
          </cell>
          <cell r="AD99">
            <v>4</v>
          </cell>
          <cell r="AE99" t="str">
            <v>وقوف الطائرات</v>
          </cell>
        </row>
        <row r="100">
          <cell r="Q100">
            <v>4</v>
          </cell>
          <cell r="R100">
            <v>3</v>
          </cell>
          <cell r="S100">
            <v>1</v>
          </cell>
          <cell r="T100">
            <v>41902</v>
          </cell>
          <cell r="V100">
            <v>29000</v>
          </cell>
          <cell r="W100">
            <v>29273</v>
          </cell>
          <cell r="AA100">
            <v>41073</v>
          </cell>
          <cell r="AB100">
            <v>1</v>
          </cell>
          <cell r="AC100">
            <v>3</v>
          </cell>
          <cell r="AD100">
            <v>4</v>
          </cell>
          <cell r="AE100" t="str">
            <v>تحليق وإرشاد الطائرات</v>
          </cell>
        </row>
        <row r="101">
          <cell r="Q101">
            <v>4</v>
          </cell>
          <cell r="R101">
            <v>3</v>
          </cell>
          <cell r="S101">
            <v>1</v>
          </cell>
          <cell r="T101">
            <v>41905</v>
          </cell>
          <cell r="V101">
            <v>36000</v>
          </cell>
          <cell r="W101">
            <v>199881</v>
          </cell>
          <cell r="AA101">
            <v>41091</v>
          </cell>
          <cell r="AB101">
            <v>1</v>
          </cell>
          <cell r="AC101">
            <v>3</v>
          </cell>
          <cell r="AD101">
            <v>4</v>
          </cell>
          <cell r="AE101" t="str">
            <v>استخدام الهواتف</v>
          </cell>
        </row>
        <row r="102">
          <cell r="Q102">
            <v>4</v>
          </cell>
          <cell r="R102">
            <v>3</v>
          </cell>
          <cell r="S102">
            <v>1</v>
          </cell>
          <cell r="T102">
            <v>41907</v>
          </cell>
          <cell r="V102">
            <v>100000</v>
          </cell>
          <cell r="W102">
            <v>0</v>
          </cell>
          <cell r="AA102">
            <v>41111</v>
          </cell>
          <cell r="AB102">
            <v>1</v>
          </cell>
          <cell r="AC102">
            <v>3</v>
          </cell>
          <cell r="AD102">
            <v>4</v>
          </cell>
          <cell r="AE102" t="str">
            <v>مواقف السيارات</v>
          </cell>
        </row>
        <row r="103">
          <cell r="Q103">
            <v>4</v>
          </cell>
          <cell r="R103">
            <v>3</v>
          </cell>
          <cell r="S103">
            <v>1</v>
          </cell>
          <cell r="T103">
            <v>41908</v>
          </cell>
          <cell r="V103">
            <v>0</v>
          </cell>
          <cell r="W103">
            <v>489118</v>
          </cell>
          <cell r="AA103">
            <v>41112</v>
          </cell>
          <cell r="AB103">
            <v>1</v>
          </cell>
          <cell r="AC103">
            <v>3</v>
          </cell>
          <cell r="AD103">
            <v>4</v>
          </cell>
          <cell r="AE103" t="str">
            <v>تدريب السياقة</v>
          </cell>
        </row>
        <row r="104">
          <cell r="Q104">
            <v>4</v>
          </cell>
          <cell r="R104">
            <v>3</v>
          </cell>
          <cell r="S104">
            <v>2</v>
          </cell>
          <cell r="T104">
            <v>40111</v>
          </cell>
          <cell r="V104">
            <v>27000</v>
          </cell>
          <cell r="W104">
            <v>25552</v>
          </cell>
          <cell r="AA104">
            <v>41151</v>
          </cell>
          <cell r="AB104">
            <v>1</v>
          </cell>
          <cell r="AC104">
            <v>3</v>
          </cell>
          <cell r="AD104">
            <v>4</v>
          </cell>
          <cell r="AE104" t="str">
            <v>الإعلانات</v>
          </cell>
        </row>
        <row r="105">
          <cell r="Q105">
            <v>4</v>
          </cell>
          <cell r="R105">
            <v>3</v>
          </cell>
          <cell r="S105">
            <v>2</v>
          </cell>
          <cell r="T105">
            <v>40112</v>
          </cell>
          <cell r="V105">
            <v>25000</v>
          </cell>
          <cell r="W105">
            <v>178257</v>
          </cell>
          <cell r="AA105">
            <v>41171</v>
          </cell>
          <cell r="AB105">
            <v>1</v>
          </cell>
          <cell r="AC105">
            <v>3</v>
          </cell>
          <cell r="AD105">
            <v>4</v>
          </cell>
          <cell r="AE105" t="str">
            <v>دخل الحراسة</v>
          </cell>
        </row>
        <row r="106">
          <cell r="Q106">
            <v>4</v>
          </cell>
          <cell r="R106">
            <v>3</v>
          </cell>
          <cell r="S106">
            <v>2</v>
          </cell>
          <cell r="T106">
            <v>40131</v>
          </cell>
          <cell r="V106">
            <v>45000</v>
          </cell>
          <cell r="W106">
            <v>58981</v>
          </cell>
          <cell r="AA106">
            <v>41212</v>
          </cell>
          <cell r="AB106">
            <v>1</v>
          </cell>
          <cell r="AC106">
            <v>3</v>
          </cell>
          <cell r="AD106">
            <v>4</v>
          </cell>
          <cell r="AE106" t="str">
            <v>اشتراكات البرامج التدريبية</v>
          </cell>
        </row>
        <row r="107">
          <cell r="Q107">
            <v>4</v>
          </cell>
          <cell r="R107">
            <v>3</v>
          </cell>
          <cell r="S107">
            <v>2</v>
          </cell>
          <cell r="T107">
            <v>40132</v>
          </cell>
          <cell r="V107">
            <v>76958</v>
          </cell>
          <cell r="W107">
            <v>62300</v>
          </cell>
          <cell r="AA107">
            <v>41231</v>
          </cell>
          <cell r="AB107">
            <v>1</v>
          </cell>
          <cell r="AC107">
            <v>3</v>
          </cell>
          <cell r="AD107">
            <v>4</v>
          </cell>
          <cell r="AE107" t="str">
            <v>حفر آبار المياه</v>
          </cell>
        </row>
        <row r="108">
          <cell r="Q108">
            <v>4</v>
          </cell>
          <cell r="R108">
            <v>3</v>
          </cell>
          <cell r="S108">
            <v>2</v>
          </cell>
          <cell r="T108">
            <v>40133</v>
          </cell>
          <cell r="V108">
            <v>41000</v>
          </cell>
          <cell r="W108">
            <v>47858</v>
          </cell>
          <cell r="AA108">
            <v>41232</v>
          </cell>
          <cell r="AB108">
            <v>1</v>
          </cell>
          <cell r="AC108">
            <v>3</v>
          </cell>
          <cell r="AD108">
            <v>4</v>
          </cell>
          <cell r="AE108" t="str">
            <v>مسح الأراضي</v>
          </cell>
        </row>
        <row r="109">
          <cell r="Q109">
            <v>4</v>
          </cell>
          <cell r="R109">
            <v>3</v>
          </cell>
          <cell r="S109">
            <v>2</v>
          </cell>
          <cell r="T109">
            <v>40134</v>
          </cell>
          <cell r="V109">
            <v>11300</v>
          </cell>
          <cell r="W109">
            <v>9077</v>
          </cell>
          <cell r="AA109">
            <v>41901</v>
          </cell>
          <cell r="AB109">
            <v>1</v>
          </cell>
          <cell r="AC109">
            <v>3</v>
          </cell>
          <cell r="AD109">
            <v>4</v>
          </cell>
          <cell r="AE109" t="str">
            <v>اصدار الشهادات</v>
          </cell>
        </row>
        <row r="110">
          <cell r="Q110">
            <v>4</v>
          </cell>
          <cell r="R110">
            <v>3</v>
          </cell>
          <cell r="S110">
            <v>2</v>
          </cell>
          <cell r="T110">
            <v>40135</v>
          </cell>
          <cell r="V110">
            <v>312000</v>
          </cell>
          <cell r="W110">
            <v>318584</v>
          </cell>
          <cell r="AA110">
            <v>41902</v>
          </cell>
          <cell r="AB110">
            <v>1</v>
          </cell>
          <cell r="AC110">
            <v>3</v>
          </cell>
          <cell r="AD110">
            <v>4</v>
          </cell>
          <cell r="AE110" t="str">
            <v>رسوم الإمتحانات</v>
          </cell>
        </row>
        <row r="111">
          <cell r="Q111">
            <v>4</v>
          </cell>
          <cell r="R111">
            <v>3</v>
          </cell>
          <cell r="S111">
            <v>2</v>
          </cell>
          <cell r="T111">
            <v>40136</v>
          </cell>
          <cell r="V111">
            <v>5000</v>
          </cell>
          <cell r="W111">
            <v>6295</v>
          </cell>
        </row>
        <row r="112">
          <cell r="Q112">
            <v>4</v>
          </cell>
          <cell r="R112">
            <v>3</v>
          </cell>
          <cell r="S112">
            <v>2</v>
          </cell>
          <cell r="T112">
            <v>40151</v>
          </cell>
          <cell r="V112">
            <v>12000</v>
          </cell>
          <cell r="W112">
            <v>11917</v>
          </cell>
          <cell r="AA112">
            <v>41905</v>
          </cell>
          <cell r="AB112">
            <v>1</v>
          </cell>
          <cell r="AC112">
            <v>3</v>
          </cell>
          <cell r="AD112">
            <v>4</v>
          </cell>
          <cell r="AE112" t="str">
            <v>الأخبار والخدمات الإعلامية</v>
          </cell>
        </row>
        <row r="113">
          <cell r="Q113">
            <v>4</v>
          </cell>
          <cell r="R113">
            <v>3</v>
          </cell>
          <cell r="S113">
            <v>2</v>
          </cell>
          <cell r="T113">
            <v>40914</v>
          </cell>
          <cell r="V113">
            <v>10000</v>
          </cell>
          <cell r="W113">
            <v>2209</v>
          </cell>
          <cell r="AA113">
            <v>41907</v>
          </cell>
          <cell r="AB113">
            <v>1</v>
          </cell>
          <cell r="AC113">
            <v>3</v>
          </cell>
          <cell r="AD113">
            <v>4</v>
          </cell>
          <cell r="AE113" t="str">
            <v>رسوم الخدمات الالكترونية</v>
          </cell>
        </row>
        <row r="114">
          <cell r="Q114">
            <v>4</v>
          </cell>
          <cell r="R114">
            <v>3</v>
          </cell>
          <cell r="S114">
            <v>2</v>
          </cell>
          <cell r="T114">
            <v>40915</v>
          </cell>
          <cell r="V114">
            <v>0</v>
          </cell>
          <cell r="W114">
            <v>13523</v>
          </cell>
          <cell r="AB114">
            <v>2</v>
          </cell>
          <cell r="AC114">
            <v>3</v>
          </cell>
          <cell r="AD114">
            <v>4</v>
          </cell>
          <cell r="AE114" t="str">
            <v>المنتجات السلعية الحكومية</v>
          </cell>
        </row>
        <row r="115">
          <cell r="Q115">
            <v>4</v>
          </cell>
          <cell r="R115">
            <v>4</v>
          </cell>
          <cell r="S115">
            <v>1</v>
          </cell>
          <cell r="T115">
            <v>45011</v>
          </cell>
          <cell r="V115">
            <v>1000000</v>
          </cell>
          <cell r="W115">
            <v>3360000</v>
          </cell>
          <cell r="AA115">
            <v>40111</v>
          </cell>
          <cell r="AB115">
            <v>2</v>
          </cell>
          <cell r="AC115">
            <v>3</v>
          </cell>
          <cell r="AD115">
            <v>4</v>
          </cell>
          <cell r="AE115" t="str">
            <v>مبيعات زراعية</v>
          </cell>
        </row>
        <row r="116">
          <cell r="Q116">
            <v>4</v>
          </cell>
          <cell r="R116">
            <v>4</v>
          </cell>
          <cell r="S116">
            <v>1</v>
          </cell>
          <cell r="T116">
            <v>45014</v>
          </cell>
          <cell r="V116">
            <v>56400000</v>
          </cell>
          <cell r="W116">
            <v>56400000</v>
          </cell>
          <cell r="AA116">
            <v>40112</v>
          </cell>
          <cell r="AB116">
            <v>2</v>
          </cell>
          <cell r="AC116">
            <v>3</v>
          </cell>
          <cell r="AD116">
            <v>4</v>
          </cell>
          <cell r="AE116" t="str">
            <v>مبيعات المنتجات الحيوانية</v>
          </cell>
        </row>
        <row r="117">
          <cell r="Q117">
            <v>4</v>
          </cell>
          <cell r="R117">
            <v>4</v>
          </cell>
          <cell r="S117">
            <v>1</v>
          </cell>
          <cell r="T117">
            <v>45501</v>
          </cell>
          <cell r="V117">
            <v>460000</v>
          </cell>
          <cell r="W117">
            <v>1442422</v>
          </cell>
          <cell r="AA117">
            <v>40131</v>
          </cell>
          <cell r="AB117">
            <v>2</v>
          </cell>
          <cell r="AC117">
            <v>3</v>
          </cell>
          <cell r="AD117">
            <v>4</v>
          </cell>
          <cell r="AE117" t="str">
            <v>مبيعات المطبعة</v>
          </cell>
        </row>
        <row r="118">
          <cell r="Q118">
            <v>4</v>
          </cell>
          <cell r="R118">
            <v>4</v>
          </cell>
          <cell r="S118">
            <v>2</v>
          </cell>
          <cell r="T118">
            <v>46011</v>
          </cell>
          <cell r="V118">
            <v>748000</v>
          </cell>
          <cell r="W118">
            <v>744744</v>
          </cell>
          <cell r="AA118">
            <v>40132</v>
          </cell>
          <cell r="AB118">
            <v>2</v>
          </cell>
          <cell r="AC118">
            <v>3</v>
          </cell>
          <cell r="AD118">
            <v>4</v>
          </cell>
          <cell r="AE118" t="str">
            <v>مبيعات المطبوعات</v>
          </cell>
        </row>
        <row r="119">
          <cell r="Q119">
            <v>4</v>
          </cell>
          <cell r="R119">
            <v>4</v>
          </cell>
          <cell r="S119">
            <v>2</v>
          </cell>
          <cell r="T119">
            <v>46021</v>
          </cell>
          <cell r="V119">
            <v>4253000</v>
          </cell>
          <cell r="W119">
            <v>7837944</v>
          </cell>
          <cell r="AA119">
            <v>40133</v>
          </cell>
          <cell r="AB119">
            <v>2</v>
          </cell>
          <cell r="AC119">
            <v>3</v>
          </cell>
          <cell r="AD119">
            <v>4</v>
          </cell>
          <cell r="AE119" t="str">
            <v>مبيعات الكتب</v>
          </cell>
        </row>
        <row r="120">
          <cell r="Q120">
            <v>4</v>
          </cell>
          <cell r="R120">
            <v>4</v>
          </cell>
          <cell r="S120">
            <v>2</v>
          </cell>
          <cell r="T120">
            <v>46031</v>
          </cell>
          <cell r="V120">
            <v>408213</v>
          </cell>
          <cell r="W120">
            <v>2052466</v>
          </cell>
          <cell r="AA120">
            <v>40134</v>
          </cell>
          <cell r="AB120">
            <v>2</v>
          </cell>
          <cell r="AC120">
            <v>3</v>
          </cell>
          <cell r="AD120">
            <v>4</v>
          </cell>
          <cell r="AE120" t="str">
            <v>مبيعات المجلات والجرائد</v>
          </cell>
        </row>
        <row r="121">
          <cell r="Q121">
            <v>4</v>
          </cell>
          <cell r="R121">
            <v>4</v>
          </cell>
          <cell r="S121">
            <v>2</v>
          </cell>
          <cell r="T121">
            <v>46041</v>
          </cell>
          <cell r="V121">
            <v>136017</v>
          </cell>
          <cell r="W121">
            <v>182087</v>
          </cell>
          <cell r="AA121">
            <v>40135</v>
          </cell>
          <cell r="AB121">
            <v>2</v>
          </cell>
          <cell r="AC121">
            <v>3</v>
          </cell>
          <cell r="AD121">
            <v>4</v>
          </cell>
          <cell r="AE121" t="str">
            <v>مبيعات الإستمارات والأوراق الرسمية</v>
          </cell>
        </row>
        <row r="122">
          <cell r="Q122">
            <v>4</v>
          </cell>
          <cell r="R122">
            <v>4</v>
          </cell>
          <cell r="S122">
            <v>2</v>
          </cell>
          <cell r="T122">
            <v>46051</v>
          </cell>
          <cell r="V122">
            <v>0</v>
          </cell>
          <cell r="W122">
            <v>17900</v>
          </cell>
          <cell r="AA122">
            <v>40136</v>
          </cell>
          <cell r="AB122">
            <v>2</v>
          </cell>
          <cell r="AC122">
            <v>3</v>
          </cell>
          <cell r="AD122">
            <v>4</v>
          </cell>
          <cell r="AE122" t="str">
            <v>تزويد المطار بالمعلومات</v>
          </cell>
        </row>
        <row r="123">
          <cell r="Q123">
            <v>4</v>
          </cell>
          <cell r="R123">
            <v>4</v>
          </cell>
          <cell r="S123">
            <v>2</v>
          </cell>
          <cell r="T123">
            <v>46071</v>
          </cell>
          <cell r="V123">
            <v>12000</v>
          </cell>
          <cell r="W123">
            <v>5618</v>
          </cell>
          <cell r="AA123">
            <v>40151</v>
          </cell>
          <cell r="AB123">
            <v>2</v>
          </cell>
          <cell r="AC123">
            <v>3</v>
          </cell>
          <cell r="AD123">
            <v>4</v>
          </cell>
          <cell r="AE123" t="str">
            <v>مبيعات مكتب الهواه</v>
          </cell>
        </row>
        <row r="124">
          <cell r="Q124">
            <v>4</v>
          </cell>
          <cell r="R124">
            <v>4</v>
          </cell>
          <cell r="S124">
            <v>2</v>
          </cell>
          <cell r="T124">
            <v>46081</v>
          </cell>
          <cell r="V124">
            <v>24500</v>
          </cell>
          <cell r="W124">
            <v>70421</v>
          </cell>
          <cell r="AA124">
            <v>40914</v>
          </cell>
          <cell r="AB124">
            <v>2</v>
          </cell>
          <cell r="AC124">
            <v>3</v>
          </cell>
          <cell r="AD124">
            <v>4</v>
          </cell>
          <cell r="AE124" t="str">
            <v>مبيعات الحرف اليدوية</v>
          </cell>
        </row>
        <row r="125">
          <cell r="Q125">
            <v>4</v>
          </cell>
          <cell r="R125">
            <v>4</v>
          </cell>
          <cell r="S125">
            <v>3</v>
          </cell>
          <cell r="T125">
            <v>40201</v>
          </cell>
          <cell r="V125">
            <v>0</v>
          </cell>
          <cell r="W125">
            <v>0</v>
          </cell>
          <cell r="AA125">
            <v>40915</v>
          </cell>
          <cell r="AB125">
            <v>2</v>
          </cell>
          <cell r="AC125">
            <v>3</v>
          </cell>
          <cell r="AD125">
            <v>4</v>
          </cell>
          <cell r="AE125" t="str">
            <v>مبيعات منتجات أخرى</v>
          </cell>
        </row>
        <row r="126">
          <cell r="Q126">
            <v>4</v>
          </cell>
          <cell r="R126">
            <v>4</v>
          </cell>
          <cell r="S126">
            <v>3</v>
          </cell>
          <cell r="T126">
            <v>45103</v>
          </cell>
          <cell r="V126">
            <v>8775000</v>
          </cell>
          <cell r="W126">
            <v>11393226</v>
          </cell>
          <cell r="AC126">
            <v>4</v>
          </cell>
          <cell r="AD126">
            <v>4</v>
          </cell>
          <cell r="AE126" t="str">
            <v>الإستثمارات والأملاك الحكومية</v>
          </cell>
        </row>
        <row r="127">
          <cell r="Q127">
            <v>4</v>
          </cell>
          <cell r="R127">
            <v>5</v>
          </cell>
          <cell r="S127">
            <v>1</v>
          </cell>
          <cell r="T127">
            <v>47011</v>
          </cell>
          <cell r="V127">
            <v>28200000</v>
          </cell>
          <cell r="W127">
            <v>28169590</v>
          </cell>
          <cell r="AB127">
            <v>1</v>
          </cell>
          <cell r="AC127">
            <v>4</v>
          </cell>
          <cell r="AD127">
            <v>4</v>
          </cell>
          <cell r="AE127" t="str">
            <v>الإستثمارات</v>
          </cell>
        </row>
        <row r="128">
          <cell r="Q128">
            <v>4</v>
          </cell>
          <cell r="R128">
            <v>6</v>
          </cell>
          <cell r="S128">
            <v>1</v>
          </cell>
          <cell r="T128">
            <v>48011</v>
          </cell>
          <cell r="V128">
            <v>80600</v>
          </cell>
          <cell r="W128">
            <v>18391</v>
          </cell>
          <cell r="AA128">
            <v>45011</v>
          </cell>
          <cell r="AB128">
            <v>1</v>
          </cell>
          <cell r="AC128">
            <v>4</v>
          </cell>
          <cell r="AD128">
            <v>4</v>
          </cell>
          <cell r="AE128" t="str">
            <v>عوائد الأسهم وحصص رأس المال</v>
          </cell>
        </row>
        <row r="129">
          <cell r="Q129">
            <v>4</v>
          </cell>
          <cell r="R129">
            <v>6</v>
          </cell>
          <cell r="S129">
            <v>1</v>
          </cell>
          <cell r="T129">
            <v>48012</v>
          </cell>
          <cell r="V129">
            <v>92000</v>
          </cell>
          <cell r="W129">
            <v>122136</v>
          </cell>
          <cell r="AA129">
            <v>45014</v>
          </cell>
          <cell r="AB129">
            <v>1</v>
          </cell>
          <cell r="AC129">
            <v>4</v>
          </cell>
          <cell r="AD129">
            <v>4</v>
          </cell>
          <cell r="AE129" t="str">
            <v>عوائد الشركة القابضة للنفط والغاز</v>
          </cell>
        </row>
        <row r="130">
          <cell r="Q130">
            <v>4</v>
          </cell>
          <cell r="R130">
            <v>6</v>
          </cell>
          <cell r="S130">
            <v>1</v>
          </cell>
          <cell r="T130">
            <v>48013</v>
          </cell>
          <cell r="V130">
            <v>13000</v>
          </cell>
          <cell r="W130">
            <v>0</v>
          </cell>
          <cell r="AA130">
            <v>45501</v>
          </cell>
          <cell r="AB130">
            <v>1</v>
          </cell>
          <cell r="AC130">
            <v>4</v>
          </cell>
          <cell r="AD130">
            <v>4</v>
          </cell>
          <cell r="AE130" t="str">
            <v>فوائد الأمانات</v>
          </cell>
        </row>
        <row r="131">
          <cell r="Q131">
            <v>4</v>
          </cell>
          <cell r="R131">
            <v>6</v>
          </cell>
          <cell r="S131">
            <v>1</v>
          </cell>
          <cell r="T131">
            <v>48014</v>
          </cell>
          <cell r="V131">
            <v>20000</v>
          </cell>
          <cell r="W131">
            <v>13300</v>
          </cell>
          <cell r="AB131">
            <v>2</v>
          </cell>
          <cell r="AC131">
            <v>4</v>
          </cell>
          <cell r="AD131">
            <v>4</v>
          </cell>
          <cell r="AE131" t="str">
            <v>الإيجارات</v>
          </cell>
        </row>
        <row r="132">
          <cell r="Q132">
            <v>4</v>
          </cell>
          <cell r="R132">
            <v>6</v>
          </cell>
          <cell r="S132">
            <v>1</v>
          </cell>
          <cell r="T132">
            <v>48015</v>
          </cell>
          <cell r="V132">
            <v>10000</v>
          </cell>
          <cell r="W132">
            <v>1775</v>
          </cell>
          <cell r="AA132">
            <v>46011</v>
          </cell>
          <cell r="AB132">
            <v>2</v>
          </cell>
          <cell r="AC132">
            <v>4</v>
          </cell>
          <cell r="AD132">
            <v>4</v>
          </cell>
          <cell r="AE132" t="str">
            <v>إيجار الأراضي</v>
          </cell>
        </row>
        <row r="133">
          <cell r="Q133">
            <v>4</v>
          </cell>
          <cell r="R133">
            <v>6</v>
          </cell>
          <cell r="S133">
            <v>2</v>
          </cell>
          <cell r="T133">
            <v>48101</v>
          </cell>
          <cell r="V133">
            <v>0</v>
          </cell>
          <cell r="W133">
            <v>0</v>
          </cell>
          <cell r="AA133">
            <v>46021</v>
          </cell>
          <cell r="AB133">
            <v>2</v>
          </cell>
          <cell r="AC133">
            <v>4</v>
          </cell>
          <cell r="AD133">
            <v>4</v>
          </cell>
          <cell r="AE133" t="str">
            <v>إيجار المناطق الصناعية</v>
          </cell>
        </row>
        <row r="134">
          <cell r="Q134">
            <v>4</v>
          </cell>
          <cell r="R134">
            <v>6</v>
          </cell>
          <cell r="S134">
            <v>3</v>
          </cell>
          <cell r="T134">
            <v>48501</v>
          </cell>
          <cell r="V134">
            <v>182720</v>
          </cell>
          <cell r="W134">
            <v>408679</v>
          </cell>
          <cell r="AA134">
            <v>46031</v>
          </cell>
          <cell r="AB134">
            <v>2</v>
          </cell>
          <cell r="AC134">
            <v>4</v>
          </cell>
          <cell r="AD134">
            <v>4</v>
          </cell>
          <cell r="AE134" t="str">
            <v>إيجار البيوت والمباني</v>
          </cell>
        </row>
        <row r="135">
          <cell r="Q135">
            <v>4</v>
          </cell>
          <cell r="R135">
            <v>7</v>
          </cell>
          <cell r="S135">
            <v>1</v>
          </cell>
          <cell r="T135">
            <v>49011</v>
          </cell>
          <cell r="V135">
            <v>5201500</v>
          </cell>
          <cell r="W135">
            <v>9615971</v>
          </cell>
          <cell r="AA135">
            <v>46041</v>
          </cell>
          <cell r="AB135">
            <v>2</v>
          </cell>
          <cell r="AC135">
            <v>4</v>
          </cell>
          <cell r="AD135">
            <v>4</v>
          </cell>
          <cell r="AE135" t="str">
            <v>إيجار المحلات التجارية</v>
          </cell>
        </row>
        <row r="136">
          <cell r="Q136">
            <v>4</v>
          </cell>
          <cell r="R136">
            <v>7</v>
          </cell>
          <cell r="S136">
            <v>1</v>
          </cell>
          <cell r="T136">
            <v>49021</v>
          </cell>
          <cell r="V136">
            <v>266000</v>
          </cell>
          <cell r="W136">
            <v>630945</v>
          </cell>
          <cell r="AA136">
            <v>46051</v>
          </cell>
          <cell r="AB136">
            <v>2</v>
          </cell>
          <cell r="AC136">
            <v>4</v>
          </cell>
          <cell r="AD136">
            <v>4</v>
          </cell>
          <cell r="AE136" t="str">
            <v>إيجار الصالات والمسارح</v>
          </cell>
        </row>
        <row r="137">
          <cell r="Q137">
            <v>4</v>
          </cell>
          <cell r="R137">
            <v>7</v>
          </cell>
          <cell r="S137">
            <v>1</v>
          </cell>
          <cell r="T137">
            <v>49031</v>
          </cell>
          <cell r="V137">
            <v>23000</v>
          </cell>
          <cell r="W137">
            <v>82231</v>
          </cell>
          <cell r="AA137">
            <v>46071</v>
          </cell>
          <cell r="AB137">
            <v>2</v>
          </cell>
          <cell r="AC137">
            <v>4</v>
          </cell>
          <cell r="AD137">
            <v>4</v>
          </cell>
          <cell r="AE137" t="str">
            <v>إيجار المعدات</v>
          </cell>
        </row>
        <row r="138">
          <cell r="Q138">
            <v>4</v>
          </cell>
          <cell r="R138">
            <v>7</v>
          </cell>
          <cell r="S138">
            <v>1</v>
          </cell>
          <cell r="T138">
            <v>49051</v>
          </cell>
          <cell r="V138">
            <v>94000</v>
          </cell>
          <cell r="W138">
            <v>120678</v>
          </cell>
          <cell r="AA138">
            <v>46081</v>
          </cell>
          <cell r="AB138">
            <v>2</v>
          </cell>
          <cell r="AC138">
            <v>4</v>
          </cell>
          <cell r="AD138">
            <v>4</v>
          </cell>
          <cell r="AE138" t="str">
            <v>إيجار المعارض</v>
          </cell>
        </row>
        <row r="139">
          <cell r="Q139">
            <v>4</v>
          </cell>
          <cell r="R139">
            <v>7</v>
          </cell>
          <cell r="S139">
            <v>1</v>
          </cell>
          <cell r="T139">
            <v>49052</v>
          </cell>
          <cell r="V139">
            <v>732000</v>
          </cell>
          <cell r="W139">
            <v>764586</v>
          </cell>
          <cell r="AB139">
            <v>3</v>
          </cell>
          <cell r="AC139">
            <v>4</v>
          </cell>
          <cell r="AD139">
            <v>4</v>
          </cell>
          <cell r="AE139" t="str">
            <v>الإمتيازات</v>
          </cell>
        </row>
        <row r="140">
          <cell r="Q140">
            <v>4</v>
          </cell>
          <cell r="R140">
            <v>7</v>
          </cell>
          <cell r="S140">
            <v>1</v>
          </cell>
          <cell r="T140">
            <v>49061</v>
          </cell>
          <cell r="V140">
            <v>6000000</v>
          </cell>
          <cell r="W140">
            <v>6208755</v>
          </cell>
          <cell r="AA140">
            <v>40201</v>
          </cell>
          <cell r="AB140">
            <v>3</v>
          </cell>
          <cell r="AC140">
            <v>4</v>
          </cell>
          <cell r="AD140">
            <v>4</v>
          </cell>
          <cell r="AE140" t="str">
            <v>مبيعات المخزون</v>
          </cell>
        </row>
        <row r="141">
          <cell r="Q141">
            <v>4</v>
          </cell>
          <cell r="R141">
            <v>7</v>
          </cell>
          <cell r="S141">
            <v>2</v>
          </cell>
          <cell r="T141">
            <v>31012</v>
          </cell>
          <cell r="V141">
            <v>256240</v>
          </cell>
          <cell r="W141">
            <v>4434910</v>
          </cell>
          <cell r="AA141">
            <v>45103</v>
          </cell>
          <cell r="AB141">
            <v>3</v>
          </cell>
          <cell r="AC141">
            <v>4</v>
          </cell>
          <cell r="AD141">
            <v>4</v>
          </cell>
          <cell r="AE141" t="str">
            <v>الإمتيازات الحكومية</v>
          </cell>
        </row>
        <row r="142">
          <cell r="Q142">
            <v>4</v>
          </cell>
          <cell r="R142">
            <v>7</v>
          </cell>
          <cell r="S142">
            <v>2</v>
          </cell>
          <cell r="T142">
            <v>49901</v>
          </cell>
          <cell r="V142">
            <v>0</v>
          </cell>
          <cell r="W142">
            <v>124</v>
          </cell>
          <cell r="AC142">
            <v>5</v>
          </cell>
          <cell r="AD142">
            <v>4</v>
          </cell>
          <cell r="AE142" t="str">
            <v>الإعانات</v>
          </cell>
        </row>
        <row r="143">
          <cell r="Q143">
            <v>4</v>
          </cell>
          <cell r="R143">
            <v>7</v>
          </cell>
          <cell r="S143">
            <v>2</v>
          </cell>
          <cell r="T143">
            <v>49902</v>
          </cell>
          <cell r="V143">
            <v>176000</v>
          </cell>
          <cell r="W143">
            <v>171559</v>
          </cell>
          <cell r="AB143">
            <v>1</v>
          </cell>
          <cell r="AC143">
            <v>5</v>
          </cell>
          <cell r="AD143">
            <v>4</v>
          </cell>
          <cell r="AE143" t="str">
            <v>الإعانات الخارجية</v>
          </cell>
        </row>
        <row r="144">
          <cell r="Q144">
            <v>4</v>
          </cell>
          <cell r="R144">
            <v>7</v>
          </cell>
          <cell r="S144">
            <v>2</v>
          </cell>
          <cell r="T144">
            <v>49903</v>
          </cell>
          <cell r="V144">
            <v>1010000</v>
          </cell>
          <cell r="W144">
            <v>764873</v>
          </cell>
          <cell r="AA144">
            <v>47011</v>
          </cell>
          <cell r="AB144">
            <v>1</v>
          </cell>
          <cell r="AC144">
            <v>5</v>
          </cell>
          <cell r="AD144">
            <v>4</v>
          </cell>
          <cell r="AE144" t="str">
            <v>الإعانات الخارجية</v>
          </cell>
        </row>
        <row r="145">
          <cell r="Q145">
            <v>4</v>
          </cell>
          <cell r="R145">
            <v>7</v>
          </cell>
          <cell r="S145">
            <v>2</v>
          </cell>
          <cell r="T145">
            <v>49905</v>
          </cell>
          <cell r="V145">
            <v>0</v>
          </cell>
          <cell r="W145">
            <v>0</v>
          </cell>
          <cell r="AC145">
            <v>6</v>
          </cell>
          <cell r="AD145">
            <v>4</v>
          </cell>
          <cell r="AE145" t="str">
            <v>مبيعات الأصول الرأسمالية</v>
          </cell>
        </row>
        <row r="146">
          <cell r="Q146">
            <v>4</v>
          </cell>
          <cell r="R146">
            <v>7</v>
          </cell>
          <cell r="S146">
            <v>2</v>
          </cell>
          <cell r="T146">
            <v>49906</v>
          </cell>
          <cell r="V146">
            <v>524000</v>
          </cell>
          <cell r="W146">
            <v>799513</v>
          </cell>
          <cell r="AB146">
            <v>1</v>
          </cell>
          <cell r="AC146">
            <v>6</v>
          </cell>
          <cell r="AD146">
            <v>4</v>
          </cell>
          <cell r="AE146" t="str">
            <v>مبيعات المعدات والأدوات</v>
          </cell>
        </row>
        <row r="147">
          <cell r="Q147">
            <v>4</v>
          </cell>
          <cell r="R147">
            <v>7</v>
          </cell>
          <cell r="S147">
            <v>2</v>
          </cell>
          <cell r="T147">
            <v>49999</v>
          </cell>
          <cell r="V147">
            <v>3869800</v>
          </cell>
          <cell r="W147">
            <v>4362437</v>
          </cell>
          <cell r="AA147">
            <v>48011</v>
          </cell>
          <cell r="AB147">
            <v>1</v>
          </cell>
          <cell r="AC147">
            <v>6</v>
          </cell>
          <cell r="AD147">
            <v>4</v>
          </cell>
          <cell r="AE147" t="str">
            <v>مبيعات المعدات</v>
          </cell>
        </row>
        <row r="148">
          <cell r="Q148">
            <v>4</v>
          </cell>
          <cell r="R148">
            <v>7</v>
          </cell>
          <cell r="S148">
            <v>3</v>
          </cell>
          <cell r="T148">
            <v>49907</v>
          </cell>
          <cell r="V148">
            <v>0</v>
          </cell>
          <cell r="W148">
            <v>18250</v>
          </cell>
          <cell r="AA148">
            <v>48012</v>
          </cell>
          <cell r="AB148">
            <v>1</v>
          </cell>
          <cell r="AC148">
            <v>6</v>
          </cell>
          <cell r="AD148">
            <v>4</v>
          </cell>
          <cell r="AE148" t="str">
            <v>مبيعات المواد</v>
          </cell>
        </row>
        <row r="149">
          <cell r="Q149">
            <v>4</v>
          </cell>
          <cell r="R149">
            <v>7</v>
          </cell>
          <cell r="S149">
            <v>3</v>
          </cell>
          <cell r="T149">
            <v>49908</v>
          </cell>
          <cell r="V149">
            <v>15000000</v>
          </cell>
          <cell r="W149">
            <v>7958417</v>
          </cell>
          <cell r="AA149">
            <v>48013</v>
          </cell>
          <cell r="AB149">
            <v>1</v>
          </cell>
          <cell r="AC149">
            <v>6</v>
          </cell>
          <cell r="AD149">
            <v>4</v>
          </cell>
          <cell r="AE149" t="str">
            <v>مبيعات الأجهزة</v>
          </cell>
        </row>
        <row r="150">
          <cell r="Q150" t="str">
            <v>Item</v>
          </cell>
          <cell r="R150" t="str">
            <v>Chp</v>
          </cell>
          <cell r="S150" t="str">
            <v>Sec</v>
          </cell>
          <cell r="T150" t="str">
            <v>Acct</v>
          </cell>
          <cell r="V150" t="str">
            <v>Budget</v>
          </cell>
          <cell r="W150" t="str">
            <v>Actual</v>
          </cell>
          <cell r="AA150">
            <v>48014</v>
          </cell>
          <cell r="AB150">
            <v>1</v>
          </cell>
          <cell r="AC150">
            <v>6</v>
          </cell>
          <cell r="AD150">
            <v>4</v>
          </cell>
          <cell r="AE150" t="str">
            <v>مبيعات السيارات</v>
          </cell>
        </row>
        <row r="151">
          <cell r="Q151">
            <v>6</v>
          </cell>
          <cell r="R151">
            <v>1</v>
          </cell>
          <cell r="S151">
            <v>1</v>
          </cell>
          <cell r="T151">
            <v>60011</v>
          </cell>
          <cell r="V151">
            <v>764080709</v>
          </cell>
          <cell r="W151">
            <v>834560786</v>
          </cell>
          <cell r="AA151">
            <v>48015</v>
          </cell>
          <cell r="AB151">
            <v>1</v>
          </cell>
          <cell r="AC151">
            <v>6</v>
          </cell>
          <cell r="AD151">
            <v>4</v>
          </cell>
          <cell r="AE151" t="str">
            <v xml:space="preserve">مبيعات الاثاث </v>
          </cell>
        </row>
        <row r="152">
          <cell r="Q152">
            <v>6</v>
          </cell>
          <cell r="R152">
            <v>1</v>
          </cell>
          <cell r="S152">
            <v>1</v>
          </cell>
          <cell r="T152">
            <v>60021</v>
          </cell>
          <cell r="V152">
            <v>20089889</v>
          </cell>
          <cell r="W152">
            <v>20475248</v>
          </cell>
          <cell r="AB152">
            <v>2</v>
          </cell>
          <cell r="AC152">
            <v>6</v>
          </cell>
          <cell r="AD152">
            <v>4</v>
          </cell>
          <cell r="AE152" t="str">
            <v>مبيعات الأراضى</v>
          </cell>
        </row>
        <row r="153">
          <cell r="Q153">
            <v>6</v>
          </cell>
          <cell r="R153">
            <v>1</v>
          </cell>
          <cell r="S153">
            <v>1</v>
          </cell>
          <cell r="T153">
            <v>61011</v>
          </cell>
          <cell r="V153">
            <v>45363243</v>
          </cell>
          <cell r="W153">
            <v>49175974</v>
          </cell>
          <cell r="AA153">
            <v>48101</v>
          </cell>
          <cell r="AB153">
            <v>2</v>
          </cell>
          <cell r="AC153">
            <v>6</v>
          </cell>
          <cell r="AD153">
            <v>4</v>
          </cell>
          <cell r="AE153" t="str">
            <v>مبيعات الأراضى</v>
          </cell>
        </row>
        <row r="154">
          <cell r="Q154">
            <v>6</v>
          </cell>
          <cell r="R154">
            <v>1</v>
          </cell>
          <cell r="S154">
            <v>1</v>
          </cell>
          <cell r="T154">
            <v>61012</v>
          </cell>
          <cell r="V154">
            <v>58074410</v>
          </cell>
          <cell r="W154">
            <v>58803859</v>
          </cell>
          <cell r="AB154">
            <v>3</v>
          </cell>
          <cell r="AC154">
            <v>6</v>
          </cell>
          <cell r="AD154">
            <v>4</v>
          </cell>
          <cell r="AE154" t="str">
            <v>مبيعات المزادات</v>
          </cell>
        </row>
        <row r="155">
          <cell r="Q155">
            <v>6</v>
          </cell>
          <cell r="R155">
            <v>1</v>
          </cell>
          <cell r="S155">
            <v>1</v>
          </cell>
          <cell r="T155">
            <v>61021</v>
          </cell>
          <cell r="V155">
            <v>24587785</v>
          </cell>
          <cell r="W155">
            <v>26725731</v>
          </cell>
          <cell r="AA155">
            <v>48501</v>
          </cell>
          <cell r="AB155">
            <v>3</v>
          </cell>
          <cell r="AC155">
            <v>6</v>
          </cell>
          <cell r="AD155">
            <v>4</v>
          </cell>
          <cell r="AE155" t="str">
            <v>مبيعات المزادات</v>
          </cell>
        </row>
        <row r="156">
          <cell r="Q156">
            <v>6</v>
          </cell>
          <cell r="R156">
            <v>1</v>
          </cell>
          <cell r="S156">
            <v>1</v>
          </cell>
          <cell r="T156">
            <v>61022</v>
          </cell>
          <cell r="V156">
            <v>3746176</v>
          </cell>
          <cell r="W156">
            <v>4032911</v>
          </cell>
          <cell r="AC156">
            <v>7</v>
          </cell>
          <cell r="AD156">
            <v>4</v>
          </cell>
          <cell r="AE156" t="str">
            <v>الغرامات والجزاءات والإيرادات المتنوعة</v>
          </cell>
        </row>
        <row r="157">
          <cell r="Q157">
            <v>6</v>
          </cell>
          <cell r="R157">
            <v>1</v>
          </cell>
          <cell r="S157">
            <v>1</v>
          </cell>
          <cell r="T157">
            <v>61031</v>
          </cell>
          <cell r="V157">
            <v>40959553</v>
          </cell>
          <cell r="W157">
            <v>47060073</v>
          </cell>
          <cell r="AB157">
            <v>1</v>
          </cell>
          <cell r="AC157">
            <v>7</v>
          </cell>
          <cell r="AD157">
            <v>4</v>
          </cell>
          <cell r="AE157" t="str">
            <v>الغرامات والجزاءات</v>
          </cell>
        </row>
        <row r="158">
          <cell r="Q158">
            <v>6</v>
          </cell>
          <cell r="R158">
            <v>1</v>
          </cell>
          <cell r="S158">
            <v>1</v>
          </cell>
          <cell r="T158">
            <v>61032</v>
          </cell>
          <cell r="V158">
            <v>99816</v>
          </cell>
          <cell r="W158">
            <v>1810</v>
          </cell>
          <cell r="AA158">
            <v>49011</v>
          </cell>
          <cell r="AB158">
            <v>1</v>
          </cell>
          <cell r="AC158">
            <v>7</v>
          </cell>
          <cell r="AD158">
            <v>4</v>
          </cell>
          <cell r="AE158" t="str">
            <v>الغرامات</v>
          </cell>
        </row>
        <row r="159">
          <cell r="Q159">
            <v>6</v>
          </cell>
          <cell r="R159">
            <v>1</v>
          </cell>
          <cell r="S159">
            <v>1</v>
          </cell>
          <cell r="T159">
            <v>61033</v>
          </cell>
          <cell r="V159">
            <v>5400</v>
          </cell>
          <cell r="W159">
            <v>2500</v>
          </cell>
          <cell r="AA159">
            <v>49021</v>
          </cell>
          <cell r="AB159">
            <v>1</v>
          </cell>
          <cell r="AC159">
            <v>7</v>
          </cell>
          <cell r="AD159">
            <v>4</v>
          </cell>
          <cell r="AE159" t="str">
            <v>غرامات التأخير في تنفيذ الأعمال</v>
          </cell>
        </row>
        <row r="160">
          <cell r="Q160">
            <v>6</v>
          </cell>
          <cell r="R160">
            <v>1</v>
          </cell>
          <cell r="S160">
            <v>1</v>
          </cell>
          <cell r="T160">
            <v>61034</v>
          </cell>
          <cell r="V160">
            <v>59920</v>
          </cell>
          <cell r="W160">
            <v>71800</v>
          </cell>
          <cell r="AA160">
            <v>49031</v>
          </cell>
          <cell r="AB160">
            <v>1</v>
          </cell>
          <cell r="AC160">
            <v>7</v>
          </cell>
          <cell r="AD160">
            <v>4</v>
          </cell>
          <cell r="AE160" t="str">
            <v>التعويضات</v>
          </cell>
        </row>
        <row r="161">
          <cell r="Q161">
            <v>6</v>
          </cell>
          <cell r="R161">
            <v>1</v>
          </cell>
          <cell r="S161">
            <v>1</v>
          </cell>
          <cell r="T161">
            <v>61035</v>
          </cell>
          <cell r="V161">
            <v>2615766</v>
          </cell>
          <cell r="W161">
            <v>2921255</v>
          </cell>
          <cell r="AA161">
            <v>49051</v>
          </cell>
          <cell r="AB161">
            <v>1</v>
          </cell>
          <cell r="AC161">
            <v>7</v>
          </cell>
          <cell r="AD161">
            <v>4</v>
          </cell>
          <cell r="AE161" t="str">
            <v>سحب العربات</v>
          </cell>
        </row>
        <row r="162">
          <cell r="Q162">
            <v>6</v>
          </cell>
          <cell r="R162">
            <v>1</v>
          </cell>
          <cell r="S162">
            <v>1</v>
          </cell>
          <cell r="T162">
            <v>61036</v>
          </cell>
          <cell r="V162">
            <v>3513447</v>
          </cell>
          <cell r="W162">
            <v>3790432</v>
          </cell>
          <cell r="AA162">
            <v>49052</v>
          </cell>
          <cell r="AB162">
            <v>1</v>
          </cell>
          <cell r="AC162">
            <v>7</v>
          </cell>
          <cell r="AD162">
            <v>4</v>
          </cell>
          <cell r="AE162" t="str">
            <v>الحوادث المرورية وتقاريرها</v>
          </cell>
        </row>
        <row r="163">
          <cell r="Q163">
            <v>6</v>
          </cell>
          <cell r="R163">
            <v>1</v>
          </cell>
          <cell r="S163">
            <v>1</v>
          </cell>
          <cell r="T163">
            <v>61038</v>
          </cell>
          <cell r="V163">
            <v>1507600</v>
          </cell>
          <cell r="W163">
            <v>1147798</v>
          </cell>
          <cell r="AA163">
            <v>49061</v>
          </cell>
          <cell r="AB163">
            <v>1</v>
          </cell>
          <cell r="AC163">
            <v>7</v>
          </cell>
          <cell r="AD163">
            <v>4</v>
          </cell>
          <cell r="AE163" t="str">
            <v>مصادرة الكفالات المالية</v>
          </cell>
        </row>
        <row r="164">
          <cell r="Q164">
            <v>6</v>
          </cell>
          <cell r="R164">
            <v>1</v>
          </cell>
          <cell r="S164">
            <v>1</v>
          </cell>
          <cell r="T164">
            <v>61039</v>
          </cell>
          <cell r="V164">
            <v>558600</v>
          </cell>
          <cell r="W164">
            <v>499269</v>
          </cell>
          <cell r="AB164">
            <v>2</v>
          </cell>
          <cell r="AC164">
            <v>7</v>
          </cell>
          <cell r="AD164">
            <v>4</v>
          </cell>
          <cell r="AE164" t="str">
            <v>إيرادات أخرى</v>
          </cell>
        </row>
        <row r="165">
          <cell r="Q165">
            <v>6</v>
          </cell>
          <cell r="R165">
            <v>1</v>
          </cell>
          <cell r="S165">
            <v>1</v>
          </cell>
          <cell r="T165">
            <v>61043</v>
          </cell>
          <cell r="V165">
            <v>6642</v>
          </cell>
          <cell r="W165">
            <v>3330</v>
          </cell>
          <cell r="AA165">
            <v>31012</v>
          </cell>
          <cell r="AB165">
            <v>2</v>
          </cell>
          <cell r="AC165">
            <v>7</v>
          </cell>
          <cell r="AD165">
            <v>4</v>
          </cell>
          <cell r="AE165" t="str">
            <v>استرجاع مصروفات السنوات السابقة</v>
          </cell>
        </row>
        <row r="166">
          <cell r="Q166">
            <v>6</v>
          </cell>
          <cell r="R166">
            <v>1</v>
          </cell>
          <cell r="S166">
            <v>1</v>
          </cell>
          <cell r="T166">
            <v>61044</v>
          </cell>
          <cell r="V166">
            <v>4355625</v>
          </cell>
          <cell r="W166">
            <v>3743807</v>
          </cell>
          <cell r="AA166">
            <v>49901</v>
          </cell>
          <cell r="AB166">
            <v>2</v>
          </cell>
          <cell r="AC166">
            <v>7</v>
          </cell>
          <cell r="AD166">
            <v>4</v>
          </cell>
          <cell r="AE166" t="str">
            <v>تغطية المصروفات الثابتة</v>
          </cell>
        </row>
        <row r="167">
          <cell r="Q167">
            <v>6</v>
          </cell>
          <cell r="R167">
            <v>1</v>
          </cell>
          <cell r="S167">
            <v>1</v>
          </cell>
          <cell r="T167">
            <v>61991</v>
          </cell>
          <cell r="V167">
            <v>11543933</v>
          </cell>
          <cell r="W167">
            <v>14108484</v>
          </cell>
          <cell r="AA167">
            <v>49902</v>
          </cell>
          <cell r="AB167">
            <v>2</v>
          </cell>
          <cell r="AC167">
            <v>7</v>
          </cell>
          <cell r="AD167">
            <v>4</v>
          </cell>
          <cell r="AE167" t="str">
            <v>كلفة العمال والموظفين</v>
          </cell>
        </row>
        <row r="168">
          <cell r="Q168">
            <v>6</v>
          </cell>
          <cell r="R168">
            <v>1</v>
          </cell>
          <cell r="S168">
            <v>2</v>
          </cell>
          <cell r="T168">
            <v>60011</v>
          </cell>
          <cell r="V168">
            <v>143743688</v>
          </cell>
          <cell r="W168">
            <v>77858448</v>
          </cell>
          <cell r="AA168">
            <v>49903</v>
          </cell>
          <cell r="AB168">
            <v>2</v>
          </cell>
          <cell r="AC168">
            <v>7</v>
          </cell>
          <cell r="AD168">
            <v>4</v>
          </cell>
          <cell r="AE168" t="str">
            <v>فروق مبيعات الطوابع المالية</v>
          </cell>
        </row>
        <row r="169">
          <cell r="Q169">
            <v>6</v>
          </cell>
          <cell r="R169">
            <v>1</v>
          </cell>
          <cell r="S169">
            <v>2</v>
          </cell>
          <cell r="T169">
            <v>60021</v>
          </cell>
          <cell r="V169">
            <v>2707068</v>
          </cell>
          <cell r="W169">
            <v>3315661</v>
          </cell>
          <cell r="AA169">
            <v>49905</v>
          </cell>
          <cell r="AB169">
            <v>2</v>
          </cell>
          <cell r="AC169">
            <v>7</v>
          </cell>
          <cell r="AD169">
            <v>4</v>
          </cell>
          <cell r="AE169" t="str">
            <v>مقابل الالتزامات</v>
          </cell>
        </row>
        <row r="170">
          <cell r="Q170">
            <v>6</v>
          </cell>
          <cell r="R170">
            <v>1</v>
          </cell>
          <cell r="S170">
            <v>2</v>
          </cell>
          <cell r="T170">
            <v>61011</v>
          </cell>
          <cell r="V170">
            <v>5976812</v>
          </cell>
          <cell r="W170">
            <v>4089127</v>
          </cell>
          <cell r="AA170">
            <v>49906</v>
          </cell>
          <cell r="AB170">
            <v>2</v>
          </cell>
          <cell r="AC170">
            <v>7</v>
          </cell>
          <cell r="AD170">
            <v>4</v>
          </cell>
          <cell r="AE170" t="str">
            <v>إيرادات  أخرى</v>
          </cell>
        </row>
        <row r="171">
          <cell r="Q171">
            <v>6</v>
          </cell>
          <cell r="R171">
            <v>1</v>
          </cell>
          <cell r="S171">
            <v>2</v>
          </cell>
          <cell r="T171">
            <v>61012</v>
          </cell>
          <cell r="V171">
            <v>51715</v>
          </cell>
          <cell r="W171">
            <v>59205</v>
          </cell>
          <cell r="AA171">
            <v>49999</v>
          </cell>
          <cell r="AB171">
            <v>2</v>
          </cell>
          <cell r="AC171">
            <v>7</v>
          </cell>
          <cell r="AD171">
            <v>4</v>
          </cell>
          <cell r="AE171" t="str">
            <v>إيرادات غير مصنفة</v>
          </cell>
        </row>
        <row r="172">
          <cell r="Q172">
            <v>6</v>
          </cell>
          <cell r="R172">
            <v>1</v>
          </cell>
          <cell r="S172">
            <v>2</v>
          </cell>
          <cell r="T172">
            <v>61021</v>
          </cell>
          <cell r="V172">
            <v>3268148</v>
          </cell>
          <cell r="W172">
            <v>1601990</v>
          </cell>
          <cell r="AB172">
            <v>3</v>
          </cell>
          <cell r="AC172">
            <v>7</v>
          </cell>
          <cell r="AD172">
            <v>4</v>
          </cell>
          <cell r="AE172" t="str">
            <v>فوائض نقدية</v>
          </cell>
        </row>
        <row r="173">
          <cell r="Q173">
            <v>6</v>
          </cell>
          <cell r="R173">
            <v>1</v>
          </cell>
          <cell r="S173">
            <v>2</v>
          </cell>
          <cell r="T173">
            <v>61022</v>
          </cell>
          <cell r="V173">
            <v>193589</v>
          </cell>
          <cell r="W173">
            <v>245348</v>
          </cell>
          <cell r="AA173">
            <v>49907</v>
          </cell>
          <cell r="AB173">
            <v>3</v>
          </cell>
          <cell r="AC173">
            <v>7</v>
          </cell>
          <cell r="AD173">
            <v>4</v>
          </cell>
          <cell r="AE173" t="str">
            <v>الفوائض التشغيلية</v>
          </cell>
        </row>
        <row r="174">
          <cell r="Q174">
            <v>6</v>
          </cell>
          <cell r="R174">
            <v>1</v>
          </cell>
          <cell r="S174">
            <v>2</v>
          </cell>
          <cell r="T174">
            <v>61031</v>
          </cell>
          <cell r="V174">
            <v>12635456</v>
          </cell>
          <cell r="W174">
            <v>4934774</v>
          </cell>
          <cell r="AA174">
            <v>49908</v>
          </cell>
          <cell r="AB174">
            <v>3</v>
          </cell>
          <cell r="AC174">
            <v>7</v>
          </cell>
          <cell r="AD174">
            <v>4</v>
          </cell>
          <cell r="AE174" t="str">
            <v>الفوائض في الاعتمادات</v>
          </cell>
        </row>
        <row r="175">
          <cell r="Q175">
            <v>6</v>
          </cell>
          <cell r="R175">
            <v>1</v>
          </cell>
          <cell r="S175">
            <v>2</v>
          </cell>
          <cell r="T175">
            <v>61034</v>
          </cell>
          <cell r="V175">
            <v>2200</v>
          </cell>
          <cell r="W175">
            <v>21800</v>
          </cell>
          <cell r="AA175">
            <v>48012</v>
          </cell>
          <cell r="AB175">
            <v>1</v>
          </cell>
          <cell r="AC175">
            <v>6</v>
          </cell>
          <cell r="AD175">
            <v>4</v>
          </cell>
          <cell r="AE175" t="str">
            <v>مبيعات المواد</v>
          </cell>
        </row>
        <row r="176">
          <cell r="Q176">
            <v>6</v>
          </cell>
          <cell r="R176">
            <v>1</v>
          </cell>
          <cell r="S176">
            <v>2</v>
          </cell>
          <cell r="T176">
            <v>61035</v>
          </cell>
          <cell r="V176">
            <v>38906</v>
          </cell>
          <cell r="W176">
            <v>34336</v>
          </cell>
          <cell r="AA176">
            <v>48013</v>
          </cell>
          <cell r="AB176">
            <v>1</v>
          </cell>
          <cell r="AC176">
            <v>6</v>
          </cell>
          <cell r="AD176">
            <v>4</v>
          </cell>
          <cell r="AE176" t="str">
            <v>مبيعات الأجهزة</v>
          </cell>
        </row>
        <row r="177">
          <cell r="Q177">
            <v>6</v>
          </cell>
          <cell r="R177">
            <v>1</v>
          </cell>
          <cell r="S177">
            <v>2</v>
          </cell>
          <cell r="T177">
            <v>61041</v>
          </cell>
          <cell r="V177">
            <v>291849</v>
          </cell>
          <cell r="W177">
            <v>378266</v>
          </cell>
          <cell r="AA177">
            <v>48014</v>
          </cell>
          <cell r="AB177">
            <v>1</v>
          </cell>
          <cell r="AC177">
            <v>6</v>
          </cell>
          <cell r="AD177">
            <v>4</v>
          </cell>
          <cell r="AE177" t="str">
            <v>مبيعات السيارات</v>
          </cell>
        </row>
        <row r="178">
          <cell r="Q178">
            <v>6</v>
          </cell>
          <cell r="R178">
            <v>1</v>
          </cell>
          <cell r="S178">
            <v>2</v>
          </cell>
          <cell r="T178">
            <v>61042</v>
          </cell>
          <cell r="V178">
            <v>24743512</v>
          </cell>
          <cell r="W178">
            <v>14775083</v>
          </cell>
          <cell r="AA178">
            <v>48015</v>
          </cell>
          <cell r="AB178">
            <v>1</v>
          </cell>
          <cell r="AC178">
            <v>6</v>
          </cell>
          <cell r="AD178">
            <v>4</v>
          </cell>
          <cell r="AE178" t="str">
            <v>مبيعات الأثاث</v>
          </cell>
        </row>
        <row r="179">
          <cell r="Q179">
            <v>6</v>
          </cell>
          <cell r="R179">
            <v>1</v>
          </cell>
          <cell r="S179">
            <v>2</v>
          </cell>
          <cell r="T179">
            <v>61043</v>
          </cell>
          <cell r="V179">
            <v>14852568</v>
          </cell>
          <cell r="W179">
            <v>16422102</v>
          </cell>
          <cell r="AA179">
            <v>48101</v>
          </cell>
          <cell r="AB179">
            <v>2</v>
          </cell>
          <cell r="AC179">
            <v>6</v>
          </cell>
          <cell r="AD179">
            <v>4</v>
          </cell>
          <cell r="AE179" t="str">
            <v>Income on sale of land</v>
          </cell>
        </row>
        <row r="180">
          <cell r="Q180">
            <v>6</v>
          </cell>
          <cell r="R180">
            <v>1</v>
          </cell>
          <cell r="S180">
            <v>2</v>
          </cell>
          <cell r="T180">
            <v>61991</v>
          </cell>
          <cell r="V180">
            <v>5356258</v>
          </cell>
          <cell r="W180">
            <v>10122207</v>
          </cell>
          <cell r="AB180">
            <v>3</v>
          </cell>
          <cell r="AC180">
            <v>6</v>
          </cell>
          <cell r="AD180">
            <v>4</v>
          </cell>
          <cell r="AE180" t="str">
            <v>مبيعات المزادات</v>
          </cell>
        </row>
        <row r="181">
          <cell r="Q181">
            <v>6</v>
          </cell>
          <cell r="R181">
            <v>1</v>
          </cell>
          <cell r="S181">
            <v>2</v>
          </cell>
          <cell r="T181">
            <v>64021</v>
          </cell>
          <cell r="V181">
            <v>2141</v>
          </cell>
          <cell r="W181">
            <v>18875</v>
          </cell>
          <cell r="AA181">
            <v>48501</v>
          </cell>
          <cell r="AB181">
            <v>3</v>
          </cell>
          <cell r="AC181">
            <v>6</v>
          </cell>
          <cell r="AD181">
            <v>4</v>
          </cell>
          <cell r="AE181" t="str">
            <v>مبيعات المزادات</v>
          </cell>
        </row>
        <row r="182">
          <cell r="Q182">
            <v>6</v>
          </cell>
          <cell r="R182">
            <v>1</v>
          </cell>
          <cell r="S182">
            <v>3</v>
          </cell>
          <cell r="T182">
            <v>60011</v>
          </cell>
          <cell r="V182">
            <v>2805311</v>
          </cell>
          <cell r="W182">
            <v>2935311</v>
          </cell>
          <cell r="AC182">
            <v>7</v>
          </cell>
          <cell r="AD182">
            <v>4</v>
          </cell>
          <cell r="AE182" t="str">
            <v>الغرامات والجزاءات والايرادات المتنوعة</v>
          </cell>
        </row>
        <row r="183">
          <cell r="Q183">
            <v>6</v>
          </cell>
          <cell r="R183">
            <v>1</v>
          </cell>
          <cell r="S183">
            <v>3</v>
          </cell>
          <cell r="T183">
            <v>60021</v>
          </cell>
          <cell r="V183">
            <v>5641</v>
          </cell>
          <cell r="W183">
            <v>6574</v>
          </cell>
          <cell r="AB183">
            <v>1</v>
          </cell>
          <cell r="AC183">
            <v>7</v>
          </cell>
          <cell r="AD183">
            <v>4</v>
          </cell>
          <cell r="AE183" t="str">
            <v>الغرامات والجزاءات</v>
          </cell>
        </row>
        <row r="184">
          <cell r="Q184">
            <v>6</v>
          </cell>
          <cell r="R184">
            <v>1</v>
          </cell>
          <cell r="S184">
            <v>3</v>
          </cell>
          <cell r="T184">
            <v>61011</v>
          </cell>
          <cell r="V184">
            <v>19385</v>
          </cell>
          <cell r="W184">
            <v>17856</v>
          </cell>
          <cell r="AA184">
            <v>49011</v>
          </cell>
          <cell r="AB184">
            <v>1</v>
          </cell>
          <cell r="AC184">
            <v>7</v>
          </cell>
          <cell r="AD184">
            <v>4</v>
          </cell>
          <cell r="AE184" t="str">
            <v>الغرامات</v>
          </cell>
        </row>
        <row r="185">
          <cell r="Q185">
            <v>6</v>
          </cell>
          <cell r="R185">
            <v>1</v>
          </cell>
          <cell r="S185">
            <v>3</v>
          </cell>
          <cell r="T185">
            <v>61021</v>
          </cell>
          <cell r="V185">
            <v>7887</v>
          </cell>
          <cell r="W185">
            <v>6124</v>
          </cell>
          <cell r="AA185">
            <v>49021</v>
          </cell>
          <cell r="AB185">
            <v>1</v>
          </cell>
          <cell r="AC185">
            <v>7</v>
          </cell>
          <cell r="AD185">
            <v>4</v>
          </cell>
          <cell r="AE185" t="str">
            <v>غرامات التأخير في تنفيذ الأعمال</v>
          </cell>
        </row>
        <row r="186">
          <cell r="Q186">
            <v>6</v>
          </cell>
          <cell r="R186">
            <v>1</v>
          </cell>
          <cell r="S186">
            <v>3</v>
          </cell>
          <cell r="T186">
            <v>61022</v>
          </cell>
          <cell r="V186">
            <v>300</v>
          </cell>
          <cell r="W186">
            <v>300</v>
          </cell>
          <cell r="AA186">
            <v>49031</v>
          </cell>
          <cell r="AB186">
            <v>1</v>
          </cell>
          <cell r="AC186">
            <v>7</v>
          </cell>
          <cell r="AD186">
            <v>4</v>
          </cell>
          <cell r="AE186" t="str">
            <v>التعويضات</v>
          </cell>
        </row>
        <row r="187">
          <cell r="Q187">
            <v>6</v>
          </cell>
          <cell r="R187">
            <v>1</v>
          </cell>
          <cell r="S187">
            <v>3</v>
          </cell>
          <cell r="T187">
            <v>61031</v>
          </cell>
          <cell r="V187">
            <v>1345</v>
          </cell>
          <cell r="W187">
            <v>349</v>
          </cell>
          <cell r="AA187">
            <v>49051</v>
          </cell>
          <cell r="AB187">
            <v>1</v>
          </cell>
          <cell r="AC187">
            <v>7</v>
          </cell>
          <cell r="AD187">
            <v>4</v>
          </cell>
          <cell r="AE187" t="str">
            <v>سحب العربات</v>
          </cell>
        </row>
        <row r="188">
          <cell r="Q188">
            <v>6</v>
          </cell>
          <cell r="R188">
            <v>1</v>
          </cell>
          <cell r="S188">
            <v>3</v>
          </cell>
          <cell r="T188">
            <v>61991</v>
          </cell>
          <cell r="V188">
            <v>0</v>
          </cell>
          <cell r="W188">
            <v>3400</v>
          </cell>
          <cell r="AA188">
            <v>49052</v>
          </cell>
          <cell r="AB188">
            <v>1</v>
          </cell>
          <cell r="AC188">
            <v>7</v>
          </cell>
          <cell r="AD188">
            <v>4</v>
          </cell>
          <cell r="AE188" t="str">
            <v>الحوادث المرورية وتقاريرها</v>
          </cell>
        </row>
        <row r="189">
          <cell r="Q189">
            <v>6</v>
          </cell>
          <cell r="R189">
            <v>1</v>
          </cell>
          <cell r="S189">
            <v>4</v>
          </cell>
          <cell r="T189">
            <v>60011</v>
          </cell>
          <cell r="V189">
            <v>43451</v>
          </cell>
          <cell r="W189">
            <v>19594</v>
          </cell>
          <cell r="AA189">
            <v>49061</v>
          </cell>
          <cell r="AB189">
            <v>1</v>
          </cell>
          <cell r="AC189">
            <v>7</v>
          </cell>
          <cell r="AD189">
            <v>4</v>
          </cell>
          <cell r="AE189" t="str">
            <v>مصادرة الكفالات المالية</v>
          </cell>
        </row>
        <row r="190">
          <cell r="Q190">
            <v>6</v>
          </cell>
          <cell r="R190">
            <v>1</v>
          </cell>
          <cell r="S190">
            <v>4</v>
          </cell>
          <cell r="T190">
            <v>60021</v>
          </cell>
          <cell r="V190">
            <v>2297</v>
          </cell>
          <cell r="W190">
            <v>693</v>
          </cell>
          <cell r="AB190">
            <v>2</v>
          </cell>
          <cell r="AC190">
            <v>7</v>
          </cell>
          <cell r="AD190">
            <v>4</v>
          </cell>
          <cell r="AE190" t="str">
            <v>ايرادات أخرى</v>
          </cell>
        </row>
        <row r="191">
          <cell r="Q191">
            <v>6</v>
          </cell>
          <cell r="R191">
            <v>1</v>
          </cell>
          <cell r="S191">
            <v>4</v>
          </cell>
          <cell r="T191">
            <v>61011</v>
          </cell>
          <cell r="V191">
            <v>4403</v>
          </cell>
          <cell r="W191">
            <v>1907</v>
          </cell>
          <cell r="AA191">
            <v>31012</v>
          </cell>
          <cell r="AB191">
            <v>2</v>
          </cell>
          <cell r="AC191">
            <v>7</v>
          </cell>
          <cell r="AD191">
            <v>4</v>
          </cell>
          <cell r="AE191" t="str">
            <v>استرجاع مصروفات السنوات السابقة</v>
          </cell>
        </row>
        <row r="192">
          <cell r="Q192">
            <v>6</v>
          </cell>
          <cell r="R192">
            <v>1</v>
          </cell>
          <cell r="S192">
            <v>4</v>
          </cell>
          <cell r="T192">
            <v>61021</v>
          </cell>
          <cell r="V192">
            <v>1536</v>
          </cell>
          <cell r="W192">
            <v>693</v>
          </cell>
          <cell r="AA192">
            <v>49062</v>
          </cell>
          <cell r="AB192">
            <v>2</v>
          </cell>
          <cell r="AC192">
            <v>7</v>
          </cell>
          <cell r="AD192">
            <v>4</v>
          </cell>
          <cell r="AE192" t="str">
            <v>التركات المصادرة</v>
          </cell>
        </row>
        <row r="193">
          <cell r="Q193">
            <v>6</v>
          </cell>
          <cell r="R193">
            <v>1</v>
          </cell>
          <cell r="S193">
            <v>5</v>
          </cell>
          <cell r="T193">
            <v>61051</v>
          </cell>
          <cell r="V193">
            <v>122559</v>
          </cell>
          <cell r="W193">
            <v>126184</v>
          </cell>
          <cell r="AA193">
            <v>49901</v>
          </cell>
          <cell r="AB193">
            <v>2</v>
          </cell>
          <cell r="AC193">
            <v>7</v>
          </cell>
          <cell r="AD193">
            <v>4</v>
          </cell>
          <cell r="AE193" t="str">
            <v>تغطية المصروفات الثابتة</v>
          </cell>
        </row>
        <row r="194">
          <cell r="Q194">
            <v>6</v>
          </cell>
          <cell r="R194">
            <v>1</v>
          </cell>
          <cell r="S194">
            <v>5</v>
          </cell>
          <cell r="T194">
            <v>61052</v>
          </cell>
          <cell r="V194">
            <v>2950</v>
          </cell>
          <cell r="W194">
            <v>0</v>
          </cell>
          <cell r="AA194">
            <v>49902</v>
          </cell>
          <cell r="AB194">
            <v>2</v>
          </cell>
          <cell r="AC194">
            <v>7</v>
          </cell>
          <cell r="AD194">
            <v>4</v>
          </cell>
          <cell r="AE194" t="str">
            <v>كلفة العمال والموظفين</v>
          </cell>
        </row>
        <row r="195">
          <cell r="Q195">
            <v>6</v>
          </cell>
          <cell r="R195">
            <v>1</v>
          </cell>
          <cell r="S195">
            <v>5</v>
          </cell>
          <cell r="T195">
            <v>62011</v>
          </cell>
          <cell r="V195">
            <v>7163308</v>
          </cell>
          <cell r="W195">
            <v>9262210</v>
          </cell>
          <cell r="AA195">
            <v>49903</v>
          </cell>
          <cell r="AB195">
            <v>2</v>
          </cell>
          <cell r="AC195">
            <v>7</v>
          </cell>
          <cell r="AD195">
            <v>4</v>
          </cell>
          <cell r="AE195" t="str">
            <v>فروق مبيعات الطوابع المالية</v>
          </cell>
        </row>
        <row r="196">
          <cell r="Q196">
            <v>6</v>
          </cell>
          <cell r="R196">
            <v>1</v>
          </cell>
          <cell r="S196">
            <v>5</v>
          </cell>
          <cell r="T196">
            <v>62012</v>
          </cell>
          <cell r="V196">
            <v>20550</v>
          </cell>
          <cell r="W196">
            <v>36</v>
          </cell>
          <cell r="AA196">
            <v>49999</v>
          </cell>
          <cell r="AB196">
            <v>2</v>
          </cell>
          <cell r="AC196">
            <v>7</v>
          </cell>
          <cell r="AD196">
            <v>4</v>
          </cell>
          <cell r="AE196" t="str">
            <v>إيرادات غير مصنفة</v>
          </cell>
        </row>
        <row r="197">
          <cell r="Q197">
            <v>6</v>
          </cell>
          <cell r="R197">
            <v>1</v>
          </cell>
          <cell r="S197">
            <v>5</v>
          </cell>
          <cell r="T197">
            <v>62014</v>
          </cell>
          <cell r="V197">
            <v>18495</v>
          </cell>
          <cell r="W197">
            <v>4180</v>
          </cell>
        </row>
        <row r="198">
          <cell r="Q198">
            <v>6</v>
          </cell>
          <cell r="R198">
            <v>1</v>
          </cell>
          <cell r="S198">
            <v>5</v>
          </cell>
          <cell r="T198">
            <v>62024</v>
          </cell>
          <cell r="V198">
            <v>107348</v>
          </cell>
          <cell r="W198">
            <v>68242</v>
          </cell>
          <cell r="AA198" t="str">
            <v>التبويــب</v>
          </cell>
          <cell r="AE198" t="str">
            <v>البيان</v>
          </cell>
        </row>
        <row r="199">
          <cell r="Q199">
            <v>6</v>
          </cell>
          <cell r="R199">
            <v>1</v>
          </cell>
          <cell r="S199">
            <v>5</v>
          </cell>
          <cell r="T199">
            <v>74021</v>
          </cell>
          <cell r="V199">
            <v>15074</v>
          </cell>
          <cell r="W199">
            <v>12118</v>
          </cell>
          <cell r="AA199" t="str">
            <v>Code</v>
          </cell>
        </row>
        <row r="200">
          <cell r="Q200">
            <v>6</v>
          </cell>
          <cell r="R200">
            <v>1</v>
          </cell>
          <cell r="S200">
            <v>5</v>
          </cell>
          <cell r="T200">
            <v>74022</v>
          </cell>
          <cell r="V200">
            <v>0</v>
          </cell>
          <cell r="W200">
            <v>14515</v>
          </cell>
          <cell r="AA200" t="str">
            <v xml:space="preserve"> بند </v>
          </cell>
          <cell r="AB200" t="str">
            <v>قسم</v>
          </cell>
          <cell r="AC200" t="str">
            <v>باب</v>
          </cell>
          <cell r="AD200" t="str">
            <v>نوع</v>
          </cell>
        </row>
        <row r="201">
          <cell r="Q201">
            <v>6</v>
          </cell>
          <cell r="R201">
            <v>1</v>
          </cell>
          <cell r="S201">
            <v>6</v>
          </cell>
          <cell r="T201">
            <v>61051</v>
          </cell>
          <cell r="V201">
            <v>11013580</v>
          </cell>
          <cell r="W201">
            <v>12161086</v>
          </cell>
          <cell r="AA201" t="str">
            <v>Item</v>
          </cell>
          <cell r="AB201" t="str">
            <v>Sect.</v>
          </cell>
          <cell r="AC201" t="str">
            <v>Chpt.</v>
          </cell>
          <cell r="AD201" t="str">
            <v>Type</v>
          </cell>
        </row>
        <row r="202">
          <cell r="Q202">
            <v>6</v>
          </cell>
          <cell r="R202">
            <v>1</v>
          </cell>
          <cell r="S202">
            <v>6</v>
          </cell>
          <cell r="T202">
            <v>61052</v>
          </cell>
          <cell r="V202">
            <v>1000</v>
          </cell>
          <cell r="W202">
            <v>1200</v>
          </cell>
          <cell r="AC202">
            <v>1</v>
          </cell>
          <cell r="AD202">
            <v>6</v>
          </cell>
          <cell r="AE202" t="str">
            <v>نفقات القوى العاملة</v>
          </cell>
        </row>
        <row r="203">
          <cell r="Q203">
            <v>6</v>
          </cell>
          <cell r="R203">
            <v>1</v>
          </cell>
          <cell r="S203">
            <v>6</v>
          </cell>
          <cell r="T203">
            <v>61059</v>
          </cell>
          <cell r="V203">
            <v>191415</v>
          </cell>
          <cell r="W203">
            <v>215622</v>
          </cell>
          <cell r="AB203">
            <v>1</v>
          </cell>
          <cell r="AC203">
            <v>1</v>
          </cell>
          <cell r="AD203">
            <v>6</v>
          </cell>
          <cell r="AE203" t="str">
            <v>وظائف البحرينيين</v>
          </cell>
        </row>
        <row r="204">
          <cell r="Q204">
            <v>6</v>
          </cell>
          <cell r="R204">
            <v>1</v>
          </cell>
          <cell r="S204">
            <v>6</v>
          </cell>
          <cell r="T204">
            <v>61992</v>
          </cell>
          <cell r="V204">
            <v>0</v>
          </cell>
          <cell r="W204">
            <v>0</v>
          </cell>
          <cell r="AA204">
            <v>60011</v>
          </cell>
          <cell r="AB204">
            <v>1</v>
          </cell>
          <cell r="AC204">
            <v>1</v>
          </cell>
          <cell r="AD204">
            <v>6</v>
          </cell>
          <cell r="AE204" t="str">
            <v>الرواتب الأساسية</v>
          </cell>
        </row>
        <row r="205">
          <cell r="Q205">
            <v>6</v>
          </cell>
          <cell r="R205">
            <v>1</v>
          </cell>
          <cell r="S205">
            <v>6</v>
          </cell>
          <cell r="T205">
            <v>62011</v>
          </cell>
          <cell r="V205">
            <v>7882087</v>
          </cell>
          <cell r="W205">
            <v>8145482</v>
          </cell>
          <cell r="AA205">
            <v>60021</v>
          </cell>
          <cell r="AB205">
            <v>1</v>
          </cell>
          <cell r="AC205">
            <v>1</v>
          </cell>
          <cell r="AD205">
            <v>6</v>
          </cell>
          <cell r="AE205" t="str">
            <v>العمل الإضافي</v>
          </cell>
        </row>
        <row r="206">
          <cell r="Q206">
            <v>6</v>
          </cell>
          <cell r="R206">
            <v>1</v>
          </cell>
          <cell r="S206">
            <v>6</v>
          </cell>
          <cell r="T206">
            <v>62012</v>
          </cell>
          <cell r="V206">
            <v>1142</v>
          </cell>
          <cell r="W206">
            <v>0</v>
          </cell>
          <cell r="AA206">
            <v>61011</v>
          </cell>
          <cell r="AB206">
            <v>1</v>
          </cell>
          <cell r="AC206">
            <v>1</v>
          </cell>
          <cell r="AD206">
            <v>6</v>
          </cell>
          <cell r="AE206" t="str">
            <v>العلاوة الإجتماعية</v>
          </cell>
        </row>
        <row r="207">
          <cell r="Q207">
            <v>6</v>
          </cell>
          <cell r="R207">
            <v>1</v>
          </cell>
          <cell r="S207">
            <v>6</v>
          </cell>
          <cell r="T207">
            <v>62014</v>
          </cell>
          <cell r="V207">
            <v>1116</v>
          </cell>
          <cell r="W207">
            <v>0</v>
          </cell>
          <cell r="AA207">
            <v>61012</v>
          </cell>
          <cell r="AB207">
            <v>1</v>
          </cell>
          <cell r="AC207">
            <v>1</v>
          </cell>
          <cell r="AD207">
            <v>6</v>
          </cell>
          <cell r="AE207" t="str">
            <v>علاوة تحسين معيشة</v>
          </cell>
        </row>
        <row r="208">
          <cell r="Q208">
            <v>6</v>
          </cell>
          <cell r="R208">
            <v>1</v>
          </cell>
          <cell r="S208">
            <v>6</v>
          </cell>
          <cell r="T208">
            <v>62024</v>
          </cell>
          <cell r="V208">
            <v>68282</v>
          </cell>
          <cell r="W208">
            <v>34658</v>
          </cell>
          <cell r="AA208">
            <v>61021</v>
          </cell>
          <cell r="AB208">
            <v>1</v>
          </cell>
          <cell r="AC208">
            <v>1</v>
          </cell>
          <cell r="AD208">
            <v>6</v>
          </cell>
          <cell r="AE208" t="str">
            <v>علاوة السيارة والمواصلات</v>
          </cell>
        </row>
        <row r="209">
          <cell r="Q209">
            <v>6</v>
          </cell>
          <cell r="R209">
            <v>1</v>
          </cell>
          <cell r="S209">
            <v>6</v>
          </cell>
          <cell r="T209">
            <v>64021</v>
          </cell>
          <cell r="V209">
            <v>4480766</v>
          </cell>
          <cell r="W209">
            <v>5047424</v>
          </cell>
          <cell r="AA209">
            <v>61022</v>
          </cell>
          <cell r="AB209">
            <v>1</v>
          </cell>
          <cell r="AC209">
            <v>1</v>
          </cell>
          <cell r="AD209">
            <v>6</v>
          </cell>
          <cell r="AE209" t="str">
            <v>علاوة الهاتف</v>
          </cell>
        </row>
        <row r="210">
          <cell r="Q210">
            <v>6</v>
          </cell>
          <cell r="R210">
            <v>1</v>
          </cell>
          <cell r="S210">
            <v>6</v>
          </cell>
          <cell r="T210">
            <v>64022</v>
          </cell>
          <cell r="V210">
            <v>226</v>
          </cell>
          <cell r="W210">
            <v>190</v>
          </cell>
          <cell r="AA210">
            <v>61031</v>
          </cell>
          <cell r="AB210">
            <v>1</v>
          </cell>
          <cell r="AC210">
            <v>1</v>
          </cell>
          <cell r="AD210">
            <v>6</v>
          </cell>
          <cell r="AE210" t="str">
            <v>علاوات شخصية أخرى</v>
          </cell>
        </row>
        <row r="211">
          <cell r="Q211">
            <v>6</v>
          </cell>
          <cell r="R211">
            <v>1</v>
          </cell>
          <cell r="S211">
            <v>6</v>
          </cell>
          <cell r="T211">
            <v>74021</v>
          </cell>
          <cell r="V211">
            <v>6472</v>
          </cell>
          <cell r="W211">
            <v>10518</v>
          </cell>
          <cell r="AA211">
            <v>61032</v>
          </cell>
          <cell r="AB211">
            <v>1</v>
          </cell>
          <cell r="AC211">
            <v>1</v>
          </cell>
          <cell r="AD211">
            <v>6</v>
          </cell>
          <cell r="AE211" t="str">
            <v>مكافأة خاصة</v>
          </cell>
        </row>
        <row r="212">
          <cell r="Q212">
            <v>6</v>
          </cell>
          <cell r="R212">
            <v>1</v>
          </cell>
          <cell r="S212">
            <v>7</v>
          </cell>
          <cell r="T212">
            <v>63011</v>
          </cell>
          <cell r="V212">
            <v>80848146</v>
          </cell>
          <cell r="W212">
            <v>79271352</v>
          </cell>
          <cell r="AA212">
            <v>61033</v>
          </cell>
          <cell r="AB212">
            <v>1</v>
          </cell>
          <cell r="AC212">
            <v>1</v>
          </cell>
          <cell r="AD212">
            <v>6</v>
          </cell>
          <cell r="AE212" t="str">
            <v>مكافأة أداء</v>
          </cell>
        </row>
        <row r="213">
          <cell r="Q213">
            <v>6</v>
          </cell>
          <cell r="R213">
            <v>1</v>
          </cell>
          <cell r="S213">
            <v>7</v>
          </cell>
          <cell r="T213">
            <v>63012</v>
          </cell>
          <cell r="V213">
            <v>58745000</v>
          </cell>
          <cell r="W213">
            <v>56700811</v>
          </cell>
          <cell r="AA213">
            <v>61034</v>
          </cell>
          <cell r="AB213">
            <v>1</v>
          </cell>
          <cell r="AC213">
            <v>1</v>
          </cell>
          <cell r="AD213">
            <v>6</v>
          </cell>
          <cell r="AE213" t="str">
            <v xml:space="preserve">علاوة انضباط </v>
          </cell>
        </row>
        <row r="214">
          <cell r="Q214">
            <v>6</v>
          </cell>
          <cell r="R214">
            <v>1</v>
          </cell>
          <cell r="S214">
            <v>7</v>
          </cell>
          <cell r="T214">
            <v>63013</v>
          </cell>
          <cell r="V214">
            <v>7650000</v>
          </cell>
          <cell r="W214">
            <v>6738839</v>
          </cell>
          <cell r="AA214">
            <v>61035</v>
          </cell>
          <cell r="AB214">
            <v>1</v>
          </cell>
          <cell r="AC214">
            <v>1</v>
          </cell>
          <cell r="AD214">
            <v>6</v>
          </cell>
          <cell r="AE214" t="str">
            <v>بدل علاوة الأطباء الاستشاريين</v>
          </cell>
        </row>
        <row r="215">
          <cell r="Q215">
            <v>6</v>
          </cell>
          <cell r="R215">
            <v>1</v>
          </cell>
          <cell r="S215">
            <v>7</v>
          </cell>
          <cell r="T215">
            <v>63014</v>
          </cell>
          <cell r="V215">
            <v>8332390</v>
          </cell>
          <cell r="W215">
            <v>8706551</v>
          </cell>
          <cell r="AA215">
            <v>61036</v>
          </cell>
          <cell r="AB215">
            <v>1</v>
          </cell>
          <cell r="AC215">
            <v>1</v>
          </cell>
          <cell r="AD215">
            <v>6</v>
          </cell>
          <cell r="AE215" t="str">
            <v>بدل التفرغ للأطباء الاستشاريين</v>
          </cell>
        </row>
        <row r="216">
          <cell r="Q216">
            <v>6</v>
          </cell>
          <cell r="R216">
            <v>1</v>
          </cell>
          <cell r="S216">
            <v>7</v>
          </cell>
          <cell r="T216">
            <v>63015</v>
          </cell>
          <cell r="V216">
            <v>3688499</v>
          </cell>
          <cell r="W216">
            <v>3524493</v>
          </cell>
          <cell r="AA216">
            <v>61038</v>
          </cell>
          <cell r="AB216">
            <v>1</v>
          </cell>
          <cell r="AC216">
            <v>1</v>
          </cell>
          <cell r="AD216">
            <v>6</v>
          </cell>
          <cell r="AE216" t="str">
            <v>بدل الملاحة الجوية</v>
          </cell>
        </row>
        <row r="217">
          <cell r="Q217">
            <v>6</v>
          </cell>
          <cell r="R217">
            <v>1</v>
          </cell>
          <cell r="S217">
            <v>7</v>
          </cell>
          <cell r="T217">
            <v>75031</v>
          </cell>
          <cell r="V217">
            <v>7084437</v>
          </cell>
          <cell r="W217">
            <v>7177923</v>
          </cell>
          <cell r="AA217">
            <v>61039</v>
          </cell>
          <cell r="AB217">
            <v>1</v>
          </cell>
          <cell r="AC217">
            <v>1</v>
          </cell>
          <cell r="AD217">
            <v>6</v>
          </cell>
          <cell r="AE217" t="str">
            <v>علاوة تمريض</v>
          </cell>
        </row>
        <row r="218">
          <cell r="Q218">
            <v>6</v>
          </cell>
          <cell r="R218">
            <v>1</v>
          </cell>
          <cell r="S218">
            <v>7</v>
          </cell>
          <cell r="T218">
            <v>75033</v>
          </cell>
          <cell r="V218">
            <v>12126611</v>
          </cell>
          <cell r="W218">
            <v>19519860</v>
          </cell>
          <cell r="AA218">
            <v>61043</v>
          </cell>
          <cell r="AB218">
            <v>1</v>
          </cell>
          <cell r="AC218">
            <v>1</v>
          </cell>
          <cell r="AD218">
            <v>6</v>
          </cell>
          <cell r="AE218" t="str">
            <v>تكاليف السكن</v>
          </cell>
        </row>
        <row r="219">
          <cell r="Q219">
            <v>6</v>
          </cell>
          <cell r="R219">
            <v>1</v>
          </cell>
          <cell r="S219">
            <v>8</v>
          </cell>
          <cell r="T219">
            <v>65041</v>
          </cell>
          <cell r="V219">
            <v>1110892</v>
          </cell>
          <cell r="W219">
            <v>803731</v>
          </cell>
          <cell r="AA219">
            <v>61044</v>
          </cell>
          <cell r="AB219">
            <v>1</v>
          </cell>
          <cell r="AC219">
            <v>1</v>
          </cell>
          <cell r="AD219">
            <v>6</v>
          </cell>
          <cell r="AE219" t="str">
            <v>علاوة خاصة</v>
          </cell>
        </row>
        <row r="220">
          <cell r="Q220">
            <v>6</v>
          </cell>
          <cell r="R220">
            <v>1</v>
          </cell>
          <cell r="S220">
            <v>8</v>
          </cell>
          <cell r="T220">
            <v>65042</v>
          </cell>
          <cell r="V220">
            <v>4264798</v>
          </cell>
          <cell r="W220">
            <v>3891843</v>
          </cell>
          <cell r="AA220">
            <v>61991</v>
          </cell>
          <cell r="AB220">
            <v>1</v>
          </cell>
          <cell r="AC220">
            <v>1</v>
          </cell>
          <cell r="AD220">
            <v>6</v>
          </cell>
          <cell r="AE220" t="str">
            <v xml:space="preserve">تكاليف وتكاليف أخرى </v>
          </cell>
        </row>
        <row r="221">
          <cell r="Q221">
            <v>6</v>
          </cell>
          <cell r="R221">
            <v>2</v>
          </cell>
          <cell r="S221">
            <v>1</v>
          </cell>
          <cell r="T221">
            <v>62021</v>
          </cell>
          <cell r="V221">
            <v>962252</v>
          </cell>
          <cell r="W221">
            <v>934821</v>
          </cell>
          <cell r="AB221">
            <v>2</v>
          </cell>
          <cell r="AC221">
            <v>1</v>
          </cell>
          <cell r="AD221">
            <v>6</v>
          </cell>
          <cell r="AE221" t="str">
            <v>وظائف غير البحرينيين</v>
          </cell>
        </row>
        <row r="222">
          <cell r="Q222">
            <v>6</v>
          </cell>
          <cell r="R222">
            <v>2</v>
          </cell>
          <cell r="S222">
            <v>1</v>
          </cell>
          <cell r="T222">
            <v>62022</v>
          </cell>
          <cell r="V222">
            <v>7773789</v>
          </cell>
          <cell r="W222">
            <v>11672476</v>
          </cell>
          <cell r="AA222">
            <v>60011</v>
          </cell>
          <cell r="AB222">
            <v>2</v>
          </cell>
          <cell r="AC222">
            <v>1</v>
          </cell>
          <cell r="AD222">
            <v>6</v>
          </cell>
          <cell r="AE222" t="str">
            <v>الرواتب الأساسية</v>
          </cell>
        </row>
        <row r="223">
          <cell r="Q223">
            <v>6</v>
          </cell>
          <cell r="R223">
            <v>2</v>
          </cell>
          <cell r="S223">
            <v>1</v>
          </cell>
          <cell r="T223">
            <v>62023</v>
          </cell>
          <cell r="V223">
            <v>171408</v>
          </cell>
          <cell r="W223">
            <v>146314</v>
          </cell>
          <cell r="AA223">
            <v>60021</v>
          </cell>
          <cell r="AB223">
            <v>2</v>
          </cell>
          <cell r="AC223">
            <v>1</v>
          </cell>
          <cell r="AD223">
            <v>6</v>
          </cell>
          <cell r="AE223" t="str">
            <v>العمل الإضافي</v>
          </cell>
        </row>
        <row r="224">
          <cell r="Q224">
            <v>6</v>
          </cell>
          <cell r="R224">
            <v>2</v>
          </cell>
          <cell r="S224">
            <v>1</v>
          </cell>
          <cell r="T224">
            <v>62031</v>
          </cell>
          <cell r="V224">
            <v>2030978</v>
          </cell>
          <cell r="W224">
            <v>1995027</v>
          </cell>
          <cell r="AA224">
            <v>61011</v>
          </cell>
          <cell r="AB224">
            <v>2</v>
          </cell>
          <cell r="AC224">
            <v>1</v>
          </cell>
          <cell r="AD224">
            <v>6</v>
          </cell>
          <cell r="AE224" t="str">
            <v>العلاوة الإجتماعية</v>
          </cell>
        </row>
        <row r="225">
          <cell r="Q225">
            <v>6</v>
          </cell>
          <cell r="R225">
            <v>2</v>
          </cell>
          <cell r="S225">
            <v>1</v>
          </cell>
          <cell r="T225">
            <v>62041</v>
          </cell>
          <cell r="V225">
            <v>23000</v>
          </cell>
          <cell r="W225">
            <v>20524</v>
          </cell>
          <cell r="AA225">
            <v>61012</v>
          </cell>
          <cell r="AB225">
            <v>2</v>
          </cell>
          <cell r="AC225">
            <v>1</v>
          </cell>
          <cell r="AD225">
            <v>6</v>
          </cell>
          <cell r="AE225" t="str">
            <v>علاوة تحسين معيشة</v>
          </cell>
        </row>
        <row r="226">
          <cell r="Q226">
            <v>6</v>
          </cell>
          <cell r="R226">
            <v>2</v>
          </cell>
          <cell r="S226">
            <v>1</v>
          </cell>
          <cell r="T226">
            <v>62042</v>
          </cell>
          <cell r="V226">
            <v>910180</v>
          </cell>
          <cell r="W226">
            <v>907532</v>
          </cell>
          <cell r="AA226">
            <v>61021</v>
          </cell>
          <cell r="AB226">
            <v>2</v>
          </cell>
          <cell r="AC226">
            <v>1</v>
          </cell>
          <cell r="AD226">
            <v>6</v>
          </cell>
          <cell r="AE226" t="str">
            <v>علاوة السيارة والمواصلات</v>
          </cell>
        </row>
        <row r="227">
          <cell r="Q227">
            <v>6</v>
          </cell>
          <cell r="R227">
            <v>2</v>
          </cell>
          <cell r="S227">
            <v>1</v>
          </cell>
          <cell r="T227">
            <v>68021</v>
          </cell>
          <cell r="V227">
            <v>4422532</v>
          </cell>
          <cell r="W227">
            <v>3732131</v>
          </cell>
          <cell r="AA227">
            <v>61022</v>
          </cell>
          <cell r="AB227">
            <v>2</v>
          </cell>
          <cell r="AC227">
            <v>1</v>
          </cell>
          <cell r="AD227">
            <v>6</v>
          </cell>
          <cell r="AE227" t="str">
            <v>علاوة الهاتف</v>
          </cell>
        </row>
        <row r="228">
          <cell r="Q228">
            <v>6</v>
          </cell>
          <cell r="R228">
            <v>2</v>
          </cell>
          <cell r="S228">
            <v>2</v>
          </cell>
          <cell r="T228">
            <v>66011</v>
          </cell>
          <cell r="V228">
            <v>7524423</v>
          </cell>
          <cell r="W228">
            <v>8276759</v>
          </cell>
          <cell r="AA228">
            <v>61031</v>
          </cell>
          <cell r="AB228">
            <v>2</v>
          </cell>
          <cell r="AC228">
            <v>1</v>
          </cell>
          <cell r="AD228">
            <v>6</v>
          </cell>
          <cell r="AE228" t="str">
            <v>علاوات شخصية أخرى</v>
          </cell>
        </row>
        <row r="229">
          <cell r="Q229">
            <v>6</v>
          </cell>
          <cell r="R229">
            <v>2</v>
          </cell>
          <cell r="S229">
            <v>2</v>
          </cell>
          <cell r="T229">
            <v>66021</v>
          </cell>
          <cell r="V229">
            <v>0</v>
          </cell>
          <cell r="W229">
            <v>7369</v>
          </cell>
          <cell r="AA229">
            <v>61034</v>
          </cell>
          <cell r="AB229">
            <v>2</v>
          </cell>
          <cell r="AC229">
            <v>1</v>
          </cell>
          <cell r="AD229">
            <v>6</v>
          </cell>
          <cell r="AE229" t="str">
            <v>مكافأة انضباط</v>
          </cell>
        </row>
        <row r="230">
          <cell r="Q230">
            <v>6</v>
          </cell>
          <cell r="R230">
            <v>2</v>
          </cell>
          <cell r="S230">
            <v>2</v>
          </cell>
          <cell r="T230">
            <v>66031</v>
          </cell>
          <cell r="V230">
            <v>16163</v>
          </cell>
          <cell r="W230">
            <v>2106</v>
          </cell>
          <cell r="AA230">
            <v>61035</v>
          </cell>
          <cell r="AB230">
            <v>2</v>
          </cell>
          <cell r="AC230">
            <v>1</v>
          </cell>
          <cell r="AD230">
            <v>6</v>
          </cell>
          <cell r="AE230" t="str">
            <v>بدل علاوة الأطباء الاستشاريين</v>
          </cell>
        </row>
        <row r="231">
          <cell r="Q231">
            <v>6</v>
          </cell>
          <cell r="R231">
            <v>2</v>
          </cell>
          <cell r="S231">
            <v>2</v>
          </cell>
          <cell r="T231">
            <v>66032</v>
          </cell>
          <cell r="V231">
            <v>37100</v>
          </cell>
          <cell r="W231">
            <v>39749</v>
          </cell>
          <cell r="AA231">
            <v>61041</v>
          </cell>
          <cell r="AB231">
            <v>2</v>
          </cell>
          <cell r="AC231">
            <v>1</v>
          </cell>
          <cell r="AD231">
            <v>6</v>
          </cell>
          <cell r="AE231" t="str">
            <v xml:space="preserve">بدل اغتراب </v>
          </cell>
        </row>
        <row r="232">
          <cell r="Q232">
            <v>6</v>
          </cell>
          <cell r="R232">
            <v>2</v>
          </cell>
          <cell r="S232">
            <v>2</v>
          </cell>
          <cell r="T232">
            <v>66033</v>
          </cell>
          <cell r="V232">
            <v>22735</v>
          </cell>
          <cell r="W232">
            <v>17375</v>
          </cell>
          <cell r="AA232">
            <v>61042</v>
          </cell>
          <cell r="AB232">
            <v>2</v>
          </cell>
          <cell r="AC232">
            <v>1</v>
          </cell>
          <cell r="AD232">
            <v>6</v>
          </cell>
          <cell r="AE232" t="str">
            <v>توظيف وإجازة وإنهاء عقود الموظفين</v>
          </cell>
        </row>
        <row r="233">
          <cell r="Q233">
            <v>6</v>
          </cell>
          <cell r="R233">
            <v>2</v>
          </cell>
          <cell r="S233">
            <v>2</v>
          </cell>
          <cell r="T233">
            <v>66034</v>
          </cell>
          <cell r="V233">
            <v>294417</v>
          </cell>
          <cell r="W233">
            <v>231940</v>
          </cell>
          <cell r="AA233">
            <v>61043</v>
          </cell>
          <cell r="AB233">
            <v>2</v>
          </cell>
          <cell r="AC233">
            <v>1</v>
          </cell>
          <cell r="AD233">
            <v>6</v>
          </cell>
          <cell r="AE233" t="str">
            <v>تكاليف السكن</v>
          </cell>
        </row>
        <row r="234">
          <cell r="Q234">
            <v>6</v>
          </cell>
          <cell r="R234">
            <v>2</v>
          </cell>
          <cell r="S234">
            <v>2</v>
          </cell>
          <cell r="T234">
            <v>66041</v>
          </cell>
          <cell r="V234">
            <v>391796</v>
          </cell>
          <cell r="W234">
            <v>977735</v>
          </cell>
          <cell r="AA234">
            <v>61991</v>
          </cell>
          <cell r="AB234">
            <v>2</v>
          </cell>
          <cell r="AC234">
            <v>1</v>
          </cell>
          <cell r="AD234">
            <v>6</v>
          </cell>
          <cell r="AE234" t="str">
            <v>علاوات وتكاليف أخرى</v>
          </cell>
        </row>
        <row r="235">
          <cell r="Q235">
            <v>6</v>
          </cell>
          <cell r="R235">
            <v>2</v>
          </cell>
          <cell r="S235">
            <v>2</v>
          </cell>
          <cell r="T235">
            <v>66042</v>
          </cell>
          <cell r="V235">
            <v>95384</v>
          </cell>
          <cell r="W235">
            <v>156443</v>
          </cell>
          <cell r="AA235">
            <v>64021</v>
          </cell>
          <cell r="AB235">
            <v>2</v>
          </cell>
          <cell r="AC235">
            <v>1</v>
          </cell>
          <cell r="AD235">
            <v>6</v>
          </cell>
          <cell r="AE235" t="str">
            <v>أجور السفر</v>
          </cell>
        </row>
        <row r="236">
          <cell r="Q236">
            <v>6</v>
          </cell>
          <cell r="R236">
            <v>2</v>
          </cell>
          <cell r="S236">
            <v>2</v>
          </cell>
          <cell r="T236">
            <v>66043</v>
          </cell>
          <cell r="V236">
            <v>590414</v>
          </cell>
          <cell r="W236">
            <v>552853</v>
          </cell>
          <cell r="AB236">
            <v>3</v>
          </cell>
          <cell r="AC236">
            <v>1</v>
          </cell>
          <cell r="AD236">
            <v>6</v>
          </cell>
          <cell r="AE236" t="str">
            <v>الوظائف المؤقتة للبحرينيين</v>
          </cell>
        </row>
        <row r="237">
          <cell r="Q237">
            <v>6</v>
          </cell>
          <cell r="R237">
            <v>2</v>
          </cell>
          <cell r="S237">
            <v>2</v>
          </cell>
          <cell r="T237">
            <v>66044</v>
          </cell>
          <cell r="V237">
            <v>510341</v>
          </cell>
          <cell r="W237">
            <v>486214</v>
          </cell>
          <cell r="AA237">
            <v>60011</v>
          </cell>
          <cell r="AB237">
            <v>3</v>
          </cell>
          <cell r="AC237">
            <v>1</v>
          </cell>
          <cell r="AD237">
            <v>6</v>
          </cell>
          <cell r="AE237" t="str">
            <v>الرواتب الأساسية</v>
          </cell>
        </row>
        <row r="238">
          <cell r="Q238">
            <v>6</v>
          </cell>
          <cell r="R238">
            <v>2</v>
          </cell>
          <cell r="S238">
            <v>2</v>
          </cell>
          <cell r="T238">
            <v>66045</v>
          </cell>
          <cell r="V238">
            <v>163845</v>
          </cell>
          <cell r="W238">
            <v>127279</v>
          </cell>
          <cell r="AA238">
            <v>60021</v>
          </cell>
          <cell r="AB238">
            <v>3</v>
          </cell>
          <cell r="AC238">
            <v>1</v>
          </cell>
          <cell r="AD238">
            <v>6</v>
          </cell>
          <cell r="AE238" t="str">
            <v>العمل الإضافي</v>
          </cell>
        </row>
        <row r="239">
          <cell r="Q239">
            <v>6</v>
          </cell>
          <cell r="R239">
            <v>2</v>
          </cell>
          <cell r="S239">
            <v>2</v>
          </cell>
          <cell r="T239">
            <v>66046</v>
          </cell>
          <cell r="V239">
            <v>23400</v>
          </cell>
          <cell r="W239">
            <v>32765</v>
          </cell>
          <cell r="AA239">
            <v>61011</v>
          </cell>
          <cell r="AB239">
            <v>3</v>
          </cell>
          <cell r="AC239">
            <v>1</v>
          </cell>
          <cell r="AD239">
            <v>6</v>
          </cell>
          <cell r="AE239" t="str">
            <v>العلاوة الإجتماعية</v>
          </cell>
        </row>
        <row r="240">
          <cell r="Q240">
            <v>6</v>
          </cell>
          <cell r="R240">
            <v>2</v>
          </cell>
          <cell r="S240">
            <v>2</v>
          </cell>
          <cell r="T240">
            <v>66047</v>
          </cell>
          <cell r="V240">
            <v>68426</v>
          </cell>
          <cell r="W240">
            <v>104338</v>
          </cell>
          <cell r="AA240">
            <v>61021</v>
          </cell>
          <cell r="AB240">
            <v>3</v>
          </cell>
          <cell r="AC240">
            <v>1</v>
          </cell>
          <cell r="AD240">
            <v>6</v>
          </cell>
          <cell r="AE240" t="str">
            <v>علاوة السيارة والمواصلات</v>
          </cell>
        </row>
        <row r="241">
          <cell r="Q241">
            <v>6</v>
          </cell>
          <cell r="R241">
            <v>2</v>
          </cell>
          <cell r="S241">
            <v>2</v>
          </cell>
          <cell r="T241">
            <v>66048</v>
          </cell>
          <cell r="V241">
            <v>785927</v>
          </cell>
          <cell r="W241">
            <v>789176</v>
          </cell>
          <cell r="AA241">
            <v>61022</v>
          </cell>
          <cell r="AB241">
            <v>3</v>
          </cell>
          <cell r="AC241">
            <v>1</v>
          </cell>
          <cell r="AD241">
            <v>6</v>
          </cell>
          <cell r="AE241" t="str">
            <v>علاوة الهاتف</v>
          </cell>
        </row>
        <row r="242">
          <cell r="Q242">
            <v>6</v>
          </cell>
          <cell r="R242">
            <v>2</v>
          </cell>
          <cell r="S242">
            <v>2</v>
          </cell>
          <cell r="T242">
            <v>66049</v>
          </cell>
          <cell r="V242">
            <v>10000</v>
          </cell>
          <cell r="W242">
            <v>4736</v>
          </cell>
          <cell r="AA242">
            <v>61031</v>
          </cell>
          <cell r="AB242">
            <v>3</v>
          </cell>
          <cell r="AC242">
            <v>1</v>
          </cell>
          <cell r="AD242">
            <v>6</v>
          </cell>
          <cell r="AE242" t="str">
            <v>علاوات شخصية أخرى</v>
          </cell>
        </row>
        <row r="243">
          <cell r="Q243">
            <v>6</v>
          </cell>
          <cell r="R243">
            <v>2</v>
          </cell>
          <cell r="S243">
            <v>2</v>
          </cell>
          <cell r="T243">
            <v>67011</v>
          </cell>
          <cell r="V243">
            <v>230801</v>
          </cell>
          <cell r="W243">
            <v>194584</v>
          </cell>
          <cell r="AA243">
            <v>61991</v>
          </cell>
          <cell r="AB243">
            <v>3</v>
          </cell>
          <cell r="AC243">
            <v>1</v>
          </cell>
          <cell r="AD243">
            <v>6</v>
          </cell>
          <cell r="AE243" t="str">
            <v>علاوات وتكاليف أخرى</v>
          </cell>
        </row>
        <row r="244">
          <cell r="Q244">
            <v>6</v>
          </cell>
          <cell r="R244">
            <v>2</v>
          </cell>
          <cell r="S244">
            <v>3</v>
          </cell>
          <cell r="T244">
            <v>69011</v>
          </cell>
          <cell r="V244">
            <v>2723228</v>
          </cell>
          <cell r="W244">
            <v>1851253</v>
          </cell>
          <cell r="AB244">
            <v>4</v>
          </cell>
          <cell r="AC244">
            <v>1</v>
          </cell>
          <cell r="AD244">
            <v>6</v>
          </cell>
          <cell r="AE244" t="str">
            <v>الوظائف المؤقتة لغير البحرينيين</v>
          </cell>
        </row>
        <row r="245">
          <cell r="Q245">
            <v>6</v>
          </cell>
          <cell r="R245">
            <v>2</v>
          </cell>
          <cell r="S245">
            <v>3</v>
          </cell>
          <cell r="T245">
            <v>69021</v>
          </cell>
          <cell r="V245">
            <v>11748142</v>
          </cell>
          <cell r="W245">
            <v>16886891</v>
          </cell>
          <cell r="AA245">
            <v>60011</v>
          </cell>
          <cell r="AB245">
            <v>4</v>
          </cell>
          <cell r="AC245">
            <v>1</v>
          </cell>
          <cell r="AD245">
            <v>6</v>
          </cell>
          <cell r="AE245" t="str">
            <v>الرواتب الأساسية</v>
          </cell>
        </row>
        <row r="246">
          <cell r="Q246">
            <v>6</v>
          </cell>
          <cell r="R246">
            <v>2</v>
          </cell>
          <cell r="S246">
            <v>3</v>
          </cell>
          <cell r="T246">
            <v>69026</v>
          </cell>
          <cell r="V246">
            <v>3689</v>
          </cell>
          <cell r="W246">
            <v>4014</v>
          </cell>
          <cell r="AA246">
            <v>60021</v>
          </cell>
          <cell r="AB246">
            <v>4</v>
          </cell>
          <cell r="AC246">
            <v>1</v>
          </cell>
          <cell r="AD246">
            <v>6</v>
          </cell>
          <cell r="AE246" t="str">
            <v>العمل الإضافي</v>
          </cell>
        </row>
        <row r="247">
          <cell r="Q247">
            <v>6</v>
          </cell>
          <cell r="R247">
            <v>2</v>
          </cell>
          <cell r="S247">
            <v>3</v>
          </cell>
          <cell r="T247">
            <v>69039</v>
          </cell>
          <cell r="V247">
            <v>499796</v>
          </cell>
          <cell r="W247">
            <v>486743</v>
          </cell>
          <cell r="AA247">
            <v>61011</v>
          </cell>
          <cell r="AB247">
            <v>4</v>
          </cell>
          <cell r="AC247">
            <v>1</v>
          </cell>
          <cell r="AD247">
            <v>6</v>
          </cell>
          <cell r="AE247" t="str">
            <v>العلاوة الإجتماعية</v>
          </cell>
        </row>
        <row r="248">
          <cell r="Q248">
            <v>6</v>
          </cell>
          <cell r="R248">
            <v>2</v>
          </cell>
          <cell r="S248">
            <v>4</v>
          </cell>
          <cell r="T248">
            <v>70011</v>
          </cell>
          <cell r="V248">
            <v>548555</v>
          </cell>
          <cell r="W248">
            <v>713814</v>
          </cell>
          <cell r="AA248">
            <v>61021</v>
          </cell>
          <cell r="AB248">
            <v>4</v>
          </cell>
          <cell r="AC248">
            <v>1</v>
          </cell>
          <cell r="AD248">
            <v>6</v>
          </cell>
          <cell r="AE248" t="str">
            <v>علاوة السيارة والمواصلات</v>
          </cell>
        </row>
        <row r="249">
          <cell r="Q249">
            <v>6</v>
          </cell>
          <cell r="R249">
            <v>2</v>
          </cell>
          <cell r="S249">
            <v>4</v>
          </cell>
          <cell r="T249">
            <v>70012</v>
          </cell>
          <cell r="V249">
            <v>8884768</v>
          </cell>
          <cell r="W249">
            <v>9598464</v>
          </cell>
          <cell r="AB249">
            <v>5</v>
          </cell>
          <cell r="AC249">
            <v>1</v>
          </cell>
          <cell r="AD249">
            <v>6</v>
          </cell>
          <cell r="AE249" t="str">
            <v>تدريب الموظفين داخل البحرين</v>
          </cell>
        </row>
        <row r="250">
          <cell r="Q250">
            <v>6</v>
          </cell>
          <cell r="R250">
            <v>2</v>
          </cell>
          <cell r="S250">
            <v>4</v>
          </cell>
          <cell r="T250">
            <v>70014</v>
          </cell>
          <cell r="V250">
            <v>18173552</v>
          </cell>
          <cell r="W250">
            <v>18844222</v>
          </cell>
          <cell r="AA250">
            <v>61051</v>
          </cell>
          <cell r="AB250">
            <v>5</v>
          </cell>
          <cell r="AC250">
            <v>1</v>
          </cell>
          <cell r="AD250">
            <v>6</v>
          </cell>
          <cell r="AE250" t="str">
            <v>مخصصات التدريب</v>
          </cell>
        </row>
        <row r="251">
          <cell r="Q251">
            <v>6</v>
          </cell>
          <cell r="R251">
            <v>2</v>
          </cell>
          <cell r="S251">
            <v>4</v>
          </cell>
          <cell r="T251">
            <v>70021</v>
          </cell>
          <cell r="V251">
            <v>0</v>
          </cell>
          <cell r="W251">
            <v>177906</v>
          </cell>
          <cell r="AA251">
            <v>61052</v>
          </cell>
          <cell r="AB251">
            <v>5</v>
          </cell>
          <cell r="AC251">
            <v>1</v>
          </cell>
          <cell r="AD251">
            <v>6</v>
          </cell>
          <cell r="AE251" t="str">
            <v>مخصصات التدريب لتقنية المعلومات</v>
          </cell>
        </row>
        <row r="252">
          <cell r="Q252">
            <v>6</v>
          </cell>
          <cell r="R252">
            <v>2</v>
          </cell>
          <cell r="S252">
            <v>4</v>
          </cell>
          <cell r="T252">
            <v>70022</v>
          </cell>
          <cell r="V252">
            <v>0</v>
          </cell>
          <cell r="W252">
            <v>227454</v>
          </cell>
          <cell r="AA252">
            <v>62011</v>
          </cell>
          <cell r="AB252">
            <v>5</v>
          </cell>
          <cell r="AC252">
            <v>1</v>
          </cell>
          <cell r="AD252">
            <v>6</v>
          </cell>
          <cell r="AE252" t="str">
            <v>تكاليف المقررات والرسوم الدراسية</v>
          </cell>
        </row>
        <row r="253">
          <cell r="Q253">
            <v>6</v>
          </cell>
          <cell r="R253">
            <v>2</v>
          </cell>
          <cell r="S253">
            <v>4</v>
          </cell>
          <cell r="T253">
            <v>70023</v>
          </cell>
          <cell r="V253">
            <v>2000</v>
          </cell>
          <cell r="W253">
            <v>217933</v>
          </cell>
          <cell r="AA253">
            <v>62012</v>
          </cell>
          <cell r="AB253">
            <v>5</v>
          </cell>
          <cell r="AC253">
            <v>1</v>
          </cell>
          <cell r="AD253">
            <v>6</v>
          </cell>
          <cell r="AE253" t="str">
            <v>تكاليف المقررات الدراسية للحاسب الآلي</v>
          </cell>
        </row>
        <row r="254">
          <cell r="Q254">
            <v>6</v>
          </cell>
          <cell r="R254">
            <v>2</v>
          </cell>
          <cell r="S254">
            <v>4</v>
          </cell>
          <cell r="T254">
            <v>70024</v>
          </cell>
          <cell r="V254">
            <v>0</v>
          </cell>
          <cell r="W254">
            <v>456</v>
          </cell>
          <cell r="AA254">
            <v>62014</v>
          </cell>
          <cell r="AB254">
            <v>5</v>
          </cell>
          <cell r="AC254">
            <v>1</v>
          </cell>
          <cell r="AD254">
            <v>6</v>
          </cell>
          <cell r="AE254" t="str">
            <v>تكاليف المقررات والرسوم الدراسية لتقنية المعلومات</v>
          </cell>
        </row>
        <row r="255">
          <cell r="Q255">
            <v>6</v>
          </cell>
          <cell r="R255">
            <v>2</v>
          </cell>
          <cell r="S255">
            <v>4</v>
          </cell>
          <cell r="T255">
            <v>70025</v>
          </cell>
          <cell r="V255">
            <v>3692200</v>
          </cell>
          <cell r="W255">
            <v>2248126</v>
          </cell>
          <cell r="AA255">
            <v>62024</v>
          </cell>
          <cell r="AB255">
            <v>5</v>
          </cell>
          <cell r="AC255">
            <v>1</v>
          </cell>
          <cell r="AD255">
            <v>6</v>
          </cell>
          <cell r="AE255" t="str">
            <v>تكاليف الدراسة الأكاديمية والمهنية</v>
          </cell>
        </row>
        <row r="256">
          <cell r="Q256">
            <v>6</v>
          </cell>
          <cell r="R256">
            <v>2</v>
          </cell>
          <cell r="S256">
            <v>4</v>
          </cell>
          <cell r="T256">
            <v>70031</v>
          </cell>
          <cell r="V256">
            <v>10797456</v>
          </cell>
          <cell r="W256">
            <v>13897341</v>
          </cell>
          <cell r="AA256">
            <v>74021</v>
          </cell>
          <cell r="AB256">
            <v>5</v>
          </cell>
          <cell r="AC256">
            <v>1</v>
          </cell>
          <cell r="AD256">
            <v>6</v>
          </cell>
          <cell r="AE256" t="str">
            <v>تكاليف الكتب وأدوات القرطاسية</v>
          </cell>
        </row>
        <row r="257">
          <cell r="Q257">
            <v>6</v>
          </cell>
          <cell r="R257">
            <v>2</v>
          </cell>
          <cell r="S257">
            <v>4</v>
          </cell>
          <cell r="T257">
            <v>70032</v>
          </cell>
          <cell r="V257">
            <v>308796</v>
          </cell>
          <cell r="W257">
            <v>422295</v>
          </cell>
          <cell r="AA257">
            <v>74022</v>
          </cell>
          <cell r="AB257">
            <v>5</v>
          </cell>
          <cell r="AC257">
            <v>1</v>
          </cell>
          <cell r="AD257">
            <v>6</v>
          </cell>
          <cell r="AE257" t="str">
            <v>تكاليف المواد الدراسية لتقنية المعلومات</v>
          </cell>
        </row>
        <row r="258">
          <cell r="Q258">
            <v>6</v>
          </cell>
          <cell r="R258">
            <v>2</v>
          </cell>
          <cell r="S258">
            <v>4</v>
          </cell>
          <cell r="T258">
            <v>70039</v>
          </cell>
          <cell r="V258">
            <v>297519</v>
          </cell>
          <cell r="W258">
            <v>293659</v>
          </cell>
          <cell r="AB258">
            <v>6</v>
          </cell>
          <cell r="AC258">
            <v>1</v>
          </cell>
          <cell r="AD258">
            <v>6</v>
          </cell>
          <cell r="AE258" t="str">
            <v>تدريب الموظفين خارج البحرين</v>
          </cell>
        </row>
        <row r="259">
          <cell r="Q259">
            <v>6</v>
          </cell>
          <cell r="R259">
            <v>2</v>
          </cell>
          <cell r="S259">
            <v>5</v>
          </cell>
          <cell r="T259">
            <v>65011</v>
          </cell>
          <cell r="V259">
            <v>11486421</v>
          </cell>
          <cell r="W259">
            <v>15793034</v>
          </cell>
          <cell r="AA259">
            <v>61051</v>
          </cell>
          <cell r="AB259">
            <v>6</v>
          </cell>
          <cell r="AC259">
            <v>1</v>
          </cell>
          <cell r="AD259">
            <v>6</v>
          </cell>
          <cell r="AE259" t="str">
            <v>مخصصات التدريب</v>
          </cell>
        </row>
        <row r="260">
          <cell r="Q260">
            <v>6</v>
          </cell>
          <cell r="R260">
            <v>2</v>
          </cell>
          <cell r="S260">
            <v>5</v>
          </cell>
          <cell r="T260">
            <v>67029</v>
          </cell>
          <cell r="V260">
            <v>1797094</v>
          </cell>
          <cell r="W260">
            <v>1472047</v>
          </cell>
          <cell r="AA260">
            <v>61052</v>
          </cell>
          <cell r="AB260">
            <v>6</v>
          </cell>
          <cell r="AC260">
            <v>1</v>
          </cell>
          <cell r="AD260">
            <v>6</v>
          </cell>
          <cell r="AE260" t="str">
            <v>مخصصات التدريب لتقنية المعلومات</v>
          </cell>
        </row>
        <row r="261">
          <cell r="Q261">
            <v>6</v>
          </cell>
          <cell r="R261">
            <v>2</v>
          </cell>
          <cell r="S261">
            <v>5</v>
          </cell>
          <cell r="T261">
            <v>71011</v>
          </cell>
          <cell r="V261">
            <v>500</v>
          </cell>
          <cell r="W261">
            <v>230</v>
          </cell>
          <cell r="AA261">
            <v>61059</v>
          </cell>
          <cell r="AB261">
            <v>6</v>
          </cell>
          <cell r="AC261">
            <v>1</v>
          </cell>
          <cell r="AD261">
            <v>6</v>
          </cell>
          <cell r="AE261" t="str">
            <v>علاوات التدريب</v>
          </cell>
        </row>
        <row r="262">
          <cell r="Q262">
            <v>6</v>
          </cell>
          <cell r="R262">
            <v>2</v>
          </cell>
          <cell r="S262">
            <v>5</v>
          </cell>
          <cell r="T262">
            <v>71012</v>
          </cell>
          <cell r="V262">
            <v>443420</v>
          </cell>
          <cell r="W262">
            <v>662415</v>
          </cell>
          <cell r="AA262">
            <v>62011</v>
          </cell>
          <cell r="AB262">
            <v>6</v>
          </cell>
          <cell r="AC262">
            <v>1</v>
          </cell>
          <cell r="AD262">
            <v>6</v>
          </cell>
          <cell r="AE262" t="str">
            <v>تكاليف المقررات والرسوم الدراسية</v>
          </cell>
        </row>
        <row r="263">
          <cell r="Q263">
            <v>6</v>
          </cell>
          <cell r="R263">
            <v>2</v>
          </cell>
          <cell r="S263">
            <v>5</v>
          </cell>
          <cell r="T263">
            <v>71021</v>
          </cell>
          <cell r="V263">
            <v>88800</v>
          </cell>
          <cell r="W263">
            <v>61565</v>
          </cell>
          <cell r="AA263">
            <v>62012</v>
          </cell>
          <cell r="AB263">
            <v>6</v>
          </cell>
          <cell r="AC263">
            <v>1</v>
          </cell>
          <cell r="AD263">
            <v>6</v>
          </cell>
          <cell r="AE263" t="str">
            <v>تكاليف المقررات الدراسية للحاسب الآلي</v>
          </cell>
        </row>
        <row r="264">
          <cell r="Q264">
            <v>6</v>
          </cell>
          <cell r="R264">
            <v>2</v>
          </cell>
          <cell r="S264">
            <v>5</v>
          </cell>
          <cell r="T264">
            <v>71031</v>
          </cell>
          <cell r="V264">
            <v>565500</v>
          </cell>
          <cell r="W264">
            <v>494820</v>
          </cell>
          <cell r="AA264">
            <v>62014</v>
          </cell>
          <cell r="AB264">
            <v>6</v>
          </cell>
          <cell r="AC264">
            <v>1</v>
          </cell>
          <cell r="AD264">
            <v>6</v>
          </cell>
          <cell r="AE264" t="str">
            <v>تكاليف المقررات والرسوم الدراسية لتقنية المعلومات</v>
          </cell>
        </row>
        <row r="265">
          <cell r="Q265">
            <v>6</v>
          </cell>
          <cell r="R265">
            <v>2</v>
          </cell>
          <cell r="S265">
            <v>5</v>
          </cell>
          <cell r="T265">
            <v>71032</v>
          </cell>
          <cell r="V265">
            <v>875000</v>
          </cell>
          <cell r="W265">
            <v>1082361</v>
          </cell>
          <cell r="AA265">
            <v>62024</v>
          </cell>
          <cell r="AB265">
            <v>6</v>
          </cell>
          <cell r="AC265">
            <v>1</v>
          </cell>
          <cell r="AD265">
            <v>6</v>
          </cell>
          <cell r="AE265" t="str">
            <v>تكاليف الدراسة الأكاديمية والمهنية</v>
          </cell>
        </row>
        <row r="266">
          <cell r="Q266">
            <v>6</v>
          </cell>
          <cell r="R266">
            <v>2</v>
          </cell>
          <cell r="S266">
            <v>6</v>
          </cell>
          <cell r="T266">
            <v>72019</v>
          </cell>
          <cell r="V266">
            <v>566536</v>
          </cell>
          <cell r="W266">
            <v>682854</v>
          </cell>
          <cell r="AA266">
            <v>64021</v>
          </cell>
          <cell r="AB266">
            <v>6</v>
          </cell>
          <cell r="AC266">
            <v>1</v>
          </cell>
          <cell r="AD266">
            <v>6</v>
          </cell>
          <cell r="AE266" t="str">
            <v>أجور السفر</v>
          </cell>
        </row>
        <row r="267">
          <cell r="Q267">
            <v>6</v>
          </cell>
          <cell r="R267">
            <v>2</v>
          </cell>
          <cell r="S267">
            <v>6</v>
          </cell>
          <cell r="T267">
            <v>72021</v>
          </cell>
          <cell r="V267">
            <v>657319</v>
          </cell>
          <cell r="W267">
            <v>560865</v>
          </cell>
          <cell r="AA267">
            <v>64022</v>
          </cell>
          <cell r="AB267">
            <v>6</v>
          </cell>
          <cell r="AC267">
            <v>1</v>
          </cell>
          <cell r="AD267">
            <v>6</v>
          </cell>
          <cell r="AE267" t="str">
            <v>أجور السفر لدورات تقنية المعلومات</v>
          </cell>
        </row>
        <row r="268">
          <cell r="Q268">
            <v>6</v>
          </cell>
          <cell r="R268">
            <v>2</v>
          </cell>
          <cell r="S268">
            <v>6</v>
          </cell>
          <cell r="T268">
            <v>72022</v>
          </cell>
          <cell r="V268">
            <v>34134</v>
          </cell>
          <cell r="W268">
            <v>55880</v>
          </cell>
          <cell r="AA268">
            <v>74021</v>
          </cell>
          <cell r="AB268">
            <v>6</v>
          </cell>
          <cell r="AC268">
            <v>1</v>
          </cell>
          <cell r="AD268">
            <v>6</v>
          </cell>
          <cell r="AE268" t="str">
            <v>تكاليف الكتب وأدوات القرطاسية</v>
          </cell>
        </row>
        <row r="269">
          <cell r="Q269">
            <v>6</v>
          </cell>
          <cell r="R269">
            <v>2</v>
          </cell>
          <cell r="S269">
            <v>6</v>
          </cell>
          <cell r="T269">
            <v>72023</v>
          </cell>
          <cell r="V269">
            <v>828800</v>
          </cell>
          <cell r="W269">
            <v>856367</v>
          </cell>
          <cell r="AB269">
            <v>7</v>
          </cell>
          <cell r="AC269">
            <v>1</v>
          </cell>
          <cell r="AD269">
            <v>6</v>
          </cell>
          <cell r="AE269" t="str">
            <v>الفوائد النقدية والعينية للموظفين</v>
          </cell>
        </row>
        <row r="270">
          <cell r="Q270">
            <v>6</v>
          </cell>
          <cell r="R270">
            <v>2</v>
          </cell>
          <cell r="S270">
            <v>6</v>
          </cell>
          <cell r="T270">
            <v>72024</v>
          </cell>
          <cell r="V270">
            <v>3679324</v>
          </cell>
          <cell r="W270">
            <v>7211398</v>
          </cell>
          <cell r="AA270">
            <v>63011</v>
          </cell>
          <cell r="AB270">
            <v>7</v>
          </cell>
          <cell r="AC270">
            <v>1</v>
          </cell>
          <cell r="AD270">
            <v>6</v>
          </cell>
          <cell r="AE270" t="str">
            <v>حصة الحكومة في نظام التقاعد المدني</v>
          </cell>
        </row>
        <row r="271">
          <cell r="Q271">
            <v>6</v>
          </cell>
          <cell r="R271">
            <v>2</v>
          </cell>
          <cell r="S271">
            <v>6</v>
          </cell>
          <cell r="T271">
            <v>72025</v>
          </cell>
          <cell r="V271">
            <v>400000</v>
          </cell>
          <cell r="W271">
            <v>410268</v>
          </cell>
          <cell r="AA271">
            <v>63012</v>
          </cell>
          <cell r="AB271">
            <v>7</v>
          </cell>
          <cell r="AC271">
            <v>1</v>
          </cell>
          <cell r="AD271">
            <v>6</v>
          </cell>
          <cell r="AE271" t="str">
            <v>نظام التقاعد للعسكريين البحرينيين</v>
          </cell>
        </row>
        <row r="272">
          <cell r="Q272">
            <v>6</v>
          </cell>
          <cell r="R272">
            <v>2</v>
          </cell>
          <cell r="S272">
            <v>6</v>
          </cell>
          <cell r="T272">
            <v>72031</v>
          </cell>
          <cell r="V272">
            <v>1728118</v>
          </cell>
          <cell r="W272">
            <v>2252113</v>
          </cell>
          <cell r="AA272">
            <v>63013</v>
          </cell>
          <cell r="AB272">
            <v>7</v>
          </cell>
          <cell r="AC272">
            <v>1</v>
          </cell>
          <cell r="AD272">
            <v>6</v>
          </cell>
          <cell r="AE272" t="str">
            <v>نظام المكافآت للعسكريين غير البحرينيين</v>
          </cell>
        </row>
        <row r="273">
          <cell r="Q273">
            <v>6</v>
          </cell>
          <cell r="R273">
            <v>2</v>
          </cell>
          <cell r="S273">
            <v>7</v>
          </cell>
          <cell r="T273">
            <v>65031</v>
          </cell>
          <cell r="V273">
            <v>4975851</v>
          </cell>
          <cell r="W273">
            <v>5320637</v>
          </cell>
          <cell r="AA273">
            <v>63014</v>
          </cell>
          <cell r="AB273">
            <v>7</v>
          </cell>
          <cell r="AC273">
            <v>1</v>
          </cell>
          <cell r="AD273">
            <v>6</v>
          </cell>
          <cell r="AE273" t="str">
            <v>حصة الحكومة في نظام التأمين ضد التعطل</v>
          </cell>
        </row>
        <row r="274">
          <cell r="Q274">
            <v>6</v>
          </cell>
          <cell r="R274">
            <v>2</v>
          </cell>
          <cell r="S274">
            <v>7</v>
          </cell>
          <cell r="T274">
            <v>68011</v>
          </cell>
          <cell r="V274">
            <v>5719222</v>
          </cell>
          <cell r="W274">
            <v>8927723</v>
          </cell>
          <cell r="AA274">
            <v>63015</v>
          </cell>
          <cell r="AB274">
            <v>7</v>
          </cell>
          <cell r="AC274">
            <v>1</v>
          </cell>
          <cell r="AD274">
            <v>6</v>
          </cell>
          <cell r="AE274" t="str">
            <v>مكافأة شراء مدة الخدمة الافتراضية</v>
          </cell>
        </row>
        <row r="275">
          <cell r="Q275">
            <v>6</v>
          </cell>
          <cell r="R275">
            <v>2</v>
          </cell>
          <cell r="S275">
            <v>7</v>
          </cell>
          <cell r="T275">
            <v>68012</v>
          </cell>
          <cell r="V275">
            <v>23020</v>
          </cell>
          <cell r="W275">
            <v>14997</v>
          </cell>
          <cell r="AA275">
            <v>75031</v>
          </cell>
          <cell r="AB275">
            <v>7</v>
          </cell>
          <cell r="AC275">
            <v>1</v>
          </cell>
          <cell r="AD275">
            <v>6</v>
          </cell>
          <cell r="AE275" t="str">
            <v>ملابس للموظفين</v>
          </cell>
        </row>
        <row r="276">
          <cell r="Q276">
            <v>6</v>
          </cell>
          <cell r="R276">
            <v>2</v>
          </cell>
          <cell r="S276">
            <v>7</v>
          </cell>
          <cell r="T276">
            <v>68031</v>
          </cell>
          <cell r="V276">
            <v>2478995</v>
          </cell>
          <cell r="W276">
            <v>2928398</v>
          </cell>
          <cell r="AA276">
            <v>75033</v>
          </cell>
          <cell r="AB276">
            <v>7</v>
          </cell>
          <cell r="AC276">
            <v>1</v>
          </cell>
          <cell r="AD276">
            <v>6</v>
          </cell>
          <cell r="AE276" t="str">
            <v>أغذية للموظفين</v>
          </cell>
        </row>
        <row r="277">
          <cell r="Q277">
            <v>6</v>
          </cell>
          <cell r="R277">
            <v>2</v>
          </cell>
          <cell r="S277">
            <v>7</v>
          </cell>
          <cell r="T277">
            <v>73059</v>
          </cell>
          <cell r="V277">
            <v>8452036</v>
          </cell>
          <cell r="W277">
            <v>8346622</v>
          </cell>
          <cell r="AB277">
            <v>8</v>
          </cell>
          <cell r="AC277">
            <v>1</v>
          </cell>
          <cell r="AD277">
            <v>6</v>
          </cell>
          <cell r="AE277" t="str">
            <v>توريد الأيدي العاملة  والعمل الجزئي</v>
          </cell>
        </row>
        <row r="278">
          <cell r="Q278">
            <v>6</v>
          </cell>
          <cell r="R278">
            <v>2</v>
          </cell>
          <cell r="S278">
            <v>7</v>
          </cell>
          <cell r="T278">
            <v>81991</v>
          </cell>
          <cell r="V278">
            <v>7083700</v>
          </cell>
          <cell r="W278">
            <v>13090354</v>
          </cell>
          <cell r="AA278">
            <v>65041</v>
          </cell>
          <cell r="AB278">
            <v>8</v>
          </cell>
          <cell r="AC278">
            <v>1</v>
          </cell>
          <cell r="AD278">
            <v>6</v>
          </cell>
          <cell r="AE278" t="str">
            <v xml:space="preserve">توريد الأيدي العاملة </v>
          </cell>
        </row>
        <row r="279">
          <cell r="Q279">
            <v>6</v>
          </cell>
          <cell r="R279">
            <v>2</v>
          </cell>
          <cell r="S279">
            <v>7</v>
          </cell>
          <cell r="T279">
            <v>81992</v>
          </cell>
          <cell r="V279">
            <v>26086000</v>
          </cell>
          <cell r="W279">
            <v>40103588</v>
          </cell>
          <cell r="AA279">
            <v>65042</v>
          </cell>
          <cell r="AB279">
            <v>8</v>
          </cell>
          <cell r="AC279">
            <v>1</v>
          </cell>
          <cell r="AD279">
            <v>6</v>
          </cell>
          <cell r="AE279" t="str">
            <v>العمل الجزئي</v>
          </cell>
        </row>
        <row r="280">
          <cell r="Q280">
            <v>6</v>
          </cell>
          <cell r="R280">
            <v>2</v>
          </cell>
          <cell r="S280">
            <v>7</v>
          </cell>
          <cell r="T280">
            <v>99991</v>
          </cell>
          <cell r="V280">
            <v>7757670</v>
          </cell>
          <cell r="W280">
            <v>8973770</v>
          </cell>
          <cell r="AC280">
            <v>2</v>
          </cell>
          <cell r="AD280">
            <v>6</v>
          </cell>
          <cell r="AE280" t="str">
            <v>نفقات الخدمات</v>
          </cell>
        </row>
        <row r="281">
          <cell r="Q281">
            <v>6</v>
          </cell>
          <cell r="R281">
            <v>2</v>
          </cell>
          <cell r="S281">
            <v>7</v>
          </cell>
          <cell r="T281">
            <v>99993</v>
          </cell>
          <cell r="V281">
            <v>16646000</v>
          </cell>
          <cell r="W281">
            <v>21837865</v>
          </cell>
          <cell r="AB281">
            <v>1</v>
          </cell>
          <cell r="AC281">
            <v>2</v>
          </cell>
          <cell r="AD281">
            <v>6</v>
          </cell>
          <cell r="AE281" t="str">
            <v>نفقات إقامة المؤتمرات والمهمات الرسمية والمعارض والدورات</v>
          </cell>
        </row>
        <row r="282">
          <cell r="Q282">
            <v>6</v>
          </cell>
          <cell r="R282">
            <v>3</v>
          </cell>
          <cell r="S282">
            <v>1</v>
          </cell>
          <cell r="T282">
            <v>75011</v>
          </cell>
          <cell r="V282">
            <v>408960</v>
          </cell>
          <cell r="W282">
            <v>393804</v>
          </cell>
          <cell r="AA282">
            <v>62021</v>
          </cell>
          <cell r="AB282">
            <v>1</v>
          </cell>
          <cell r="AC282">
            <v>2</v>
          </cell>
          <cell r="AD282">
            <v>6</v>
          </cell>
          <cell r="AE282" t="str">
            <v>مؤتمرات داخل البحرين</v>
          </cell>
        </row>
        <row r="283">
          <cell r="Q283">
            <v>6</v>
          </cell>
          <cell r="R283">
            <v>3</v>
          </cell>
          <cell r="S283">
            <v>1</v>
          </cell>
          <cell r="T283">
            <v>75019</v>
          </cell>
          <cell r="V283">
            <v>185790</v>
          </cell>
          <cell r="W283">
            <v>188473</v>
          </cell>
          <cell r="AA283">
            <v>62022</v>
          </cell>
          <cell r="AB283">
            <v>1</v>
          </cell>
          <cell r="AC283">
            <v>2</v>
          </cell>
          <cell r="AD283">
            <v>6</v>
          </cell>
          <cell r="AE283" t="str">
            <v>مؤتمرات ومهمات رسمية خارج البحرين</v>
          </cell>
        </row>
        <row r="284">
          <cell r="Q284">
            <v>6</v>
          </cell>
          <cell r="R284">
            <v>3</v>
          </cell>
          <cell r="S284">
            <v>2</v>
          </cell>
          <cell r="T284">
            <v>75021</v>
          </cell>
          <cell r="V284">
            <v>115000</v>
          </cell>
          <cell r="W284">
            <v>107699</v>
          </cell>
          <cell r="AA284">
            <v>62023</v>
          </cell>
          <cell r="AB284">
            <v>1</v>
          </cell>
          <cell r="AC284">
            <v>2</v>
          </cell>
          <cell r="AD284">
            <v>6</v>
          </cell>
          <cell r="AE284" t="str">
            <v>نفقات المهام الرسمية</v>
          </cell>
        </row>
        <row r="285">
          <cell r="Q285">
            <v>6</v>
          </cell>
          <cell r="R285">
            <v>3</v>
          </cell>
          <cell r="S285">
            <v>2</v>
          </cell>
          <cell r="T285">
            <v>75022</v>
          </cell>
          <cell r="V285">
            <v>2393685</v>
          </cell>
          <cell r="W285">
            <v>2911862</v>
          </cell>
          <cell r="AA285">
            <v>62031</v>
          </cell>
          <cell r="AB285">
            <v>1</v>
          </cell>
          <cell r="AC285">
            <v>2</v>
          </cell>
          <cell r="AD285">
            <v>6</v>
          </cell>
          <cell r="AE285" t="str">
            <v>نفقات إقامة المعارض داخل وخارج البحرين</v>
          </cell>
        </row>
        <row r="286">
          <cell r="Q286">
            <v>6</v>
          </cell>
          <cell r="R286">
            <v>3</v>
          </cell>
          <cell r="S286">
            <v>2</v>
          </cell>
          <cell r="T286">
            <v>75023</v>
          </cell>
          <cell r="V286">
            <v>82700</v>
          </cell>
          <cell r="W286">
            <v>76725</v>
          </cell>
          <cell r="AA286">
            <v>62041</v>
          </cell>
          <cell r="AB286">
            <v>1</v>
          </cell>
          <cell r="AC286">
            <v>2</v>
          </cell>
          <cell r="AD286">
            <v>6</v>
          </cell>
          <cell r="AE286" t="str">
            <v>نفقات إقامة الدورات الرياضية داخل البحرين</v>
          </cell>
        </row>
        <row r="287">
          <cell r="Q287">
            <v>6</v>
          </cell>
          <cell r="R287">
            <v>3</v>
          </cell>
          <cell r="S287">
            <v>2</v>
          </cell>
          <cell r="T287">
            <v>75024</v>
          </cell>
          <cell r="V287">
            <v>1500000</v>
          </cell>
          <cell r="W287">
            <v>1576187</v>
          </cell>
          <cell r="AA287">
            <v>62042</v>
          </cell>
          <cell r="AB287">
            <v>1</v>
          </cell>
          <cell r="AC287">
            <v>2</v>
          </cell>
          <cell r="AD287">
            <v>6</v>
          </cell>
          <cell r="AE287" t="str">
            <v>نفقات إقامة الدورات الرياضية خارج البحرين</v>
          </cell>
        </row>
        <row r="288">
          <cell r="Q288">
            <v>6</v>
          </cell>
          <cell r="R288">
            <v>3</v>
          </cell>
          <cell r="S288">
            <v>2</v>
          </cell>
          <cell r="T288">
            <v>75025</v>
          </cell>
          <cell r="V288">
            <v>480000</v>
          </cell>
          <cell r="W288">
            <v>346680</v>
          </cell>
          <cell r="AA288">
            <v>68021</v>
          </cell>
          <cell r="AB288">
            <v>1</v>
          </cell>
          <cell r="AC288">
            <v>2</v>
          </cell>
          <cell r="AD288">
            <v>6</v>
          </cell>
          <cell r="AE288" t="str">
            <v>نفقات الضيافة داخل البحرين</v>
          </cell>
        </row>
        <row r="289">
          <cell r="Q289">
            <v>6</v>
          </cell>
          <cell r="R289">
            <v>3</v>
          </cell>
          <cell r="S289">
            <v>2</v>
          </cell>
          <cell r="T289">
            <v>75026</v>
          </cell>
          <cell r="V289">
            <v>2950000</v>
          </cell>
          <cell r="W289">
            <v>2352730</v>
          </cell>
          <cell r="AB289">
            <v>2</v>
          </cell>
          <cell r="AC289">
            <v>2</v>
          </cell>
          <cell r="AD289">
            <v>6</v>
          </cell>
          <cell r="AE289" t="str">
            <v>الإتصالات والتراخيص</v>
          </cell>
        </row>
        <row r="290">
          <cell r="Q290">
            <v>6</v>
          </cell>
          <cell r="R290">
            <v>3</v>
          </cell>
          <cell r="S290">
            <v>2</v>
          </cell>
          <cell r="T290">
            <v>75029</v>
          </cell>
          <cell r="V290">
            <v>51386</v>
          </cell>
          <cell r="W290">
            <v>190014</v>
          </cell>
          <cell r="AA290">
            <v>66011</v>
          </cell>
          <cell r="AB290">
            <v>2</v>
          </cell>
          <cell r="AC290">
            <v>2</v>
          </cell>
          <cell r="AD290">
            <v>6</v>
          </cell>
          <cell r="AE290" t="str">
            <v>تكاليف تركيب واستخدام الهاتف</v>
          </cell>
        </row>
        <row r="291">
          <cell r="Q291">
            <v>6</v>
          </cell>
          <cell r="R291">
            <v>3</v>
          </cell>
          <cell r="S291">
            <v>3</v>
          </cell>
          <cell r="T291">
            <v>75032</v>
          </cell>
          <cell r="V291">
            <v>2222500</v>
          </cell>
          <cell r="W291">
            <v>2282540</v>
          </cell>
          <cell r="AA291">
            <v>66021</v>
          </cell>
          <cell r="AB291">
            <v>2</v>
          </cell>
          <cell r="AC291">
            <v>2</v>
          </cell>
          <cell r="AD291">
            <v>6</v>
          </cell>
          <cell r="AE291" t="str">
            <v>أجهزة الإتصال الداخلي</v>
          </cell>
        </row>
        <row r="292">
          <cell r="Q292">
            <v>6</v>
          </cell>
          <cell r="R292">
            <v>3</v>
          </cell>
          <cell r="S292">
            <v>3</v>
          </cell>
          <cell r="T292">
            <v>75035</v>
          </cell>
          <cell r="V292">
            <v>1242000</v>
          </cell>
          <cell r="W292">
            <v>1666543</v>
          </cell>
          <cell r="AA292">
            <v>66031</v>
          </cell>
          <cell r="AB292">
            <v>2</v>
          </cell>
          <cell r="AC292">
            <v>2</v>
          </cell>
          <cell r="AD292">
            <v>6</v>
          </cell>
          <cell r="AE292" t="str">
            <v>تكاليف تركيب واستخدام التلكس</v>
          </cell>
        </row>
        <row r="293">
          <cell r="Q293">
            <v>6</v>
          </cell>
          <cell r="R293">
            <v>3</v>
          </cell>
          <cell r="S293">
            <v>3</v>
          </cell>
          <cell r="T293">
            <v>75041</v>
          </cell>
          <cell r="V293">
            <v>1139318</v>
          </cell>
          <cell r="W293">
            <v>1216556</v>
          </cell>
          <cell r="AA293">
            <v>66032</v>
          </cell>
          <cell r="AB293">
            <v>2</v>
          </cell>
          <cell r="AC293">
            <v>2</v>
          </cell>
          <cell r="AD293">
            <v>6</v>
          </cell>
          <cell r="AE293" t="str">
            <v>تكاليف تركيب واستخدام الأجهزة اللاسلكية</v>
          </cell>
        </row>
        <row r="294">
          <cell r="Q294">
            <v>6</v>
          </cell>
          <cell r="R294">
            <v>3</v>
          </cell>
          <cell r="S294">
            <v>3</v>
          </cell>
          <cell r="T294">
            <v>75042</v>
          </cell>
          <cell r="V294">
            <v>50000</v>
          </cell>
          <cell r="W294">
            <v>19413</v>
          </cell>
          <cell r="AA294">
            <v>66033</v>
          </cell>
          <cell r="AB294">
            <v>2</v>
          </cell>
          <cell r="AC294">
            <v>2</v>
          </cell>
          <cell r="AD294">
            <v>6</v>
          </cell>
          <cell r="AE294" t="str">
            <v>تكاليف استخدام البرقيات</v>
          </cell>
        </row>
        <row r="295">
          <cell r="Q295">
            <v>6</v>
          </cell>
          <cell r="R295">
            <v>3</v>
          </cell>
          <cell r="S295">
            <v>3</v>
          </cell>
          <cell r="T295">
            <v>75051</v>
          </cell>
          <cell r="V295">
            <v>1661997</v>
          </cell>
          <cell r="W295">
            <v>2254388</v>
          </cell>
          <cell r="AA295">
            <v>66034</v>
          </cell>
          <cell r="AB295">
            <v>2</v>
          </cell>
          <cell r="AC295">
            <v>2</v>
          </cell>
          <cell r="AD295">
            <v>6</v>
          </cell>
          <cell r="AE295" t="str">
            <v>تكاليف تركيب واستخدام الأنترنت</v>
          </cell>
        </row>
        <row r="296">
          <cell r="Q296">
            <v>6</v>
          </cell>
          <cell r="R296">
            <v>3</v>
          </cell>
          <cell r="S296">
            <v>3</v>
          </cell>
          <cell r="T296">
            <v>75991</v>
          </cell>
          <cell r="V296">
            <v>851750</v>
          </cell>
          <cell r="W296">
            <v>682197</v>
          </cell>
          <cell r="AA296">
            <v>66041</v>
          </cell>
          <cell r="AB296">
            <v>2</v>
          </cell>
          <cell r="AC296">
            <v>2</v>
          </cell>
          <cell r="AD296">
            <v>6</v>
          </cell>
          <cell r="AE296" t="str">
            <v>تراخيص تقنية المعلومات - أنظمة التشغيل</v>
          </cell>
        </row>
        <row r="297">
          <cell r="Q297">
            <v>6</v>
          </cell>
          <cell r="R297">
            <v>3</v>
          </cell>
          <cell r="S297">
            <v>3</v>
          </cell>
          <cell r="T297">
            <v>75999</v>
          </cell>
          <cell r="V297">
            <v>3878101</v>
          </cell>
          <cell r="W297">
            <v>3799877</v>
          </cell>
          <cell r="AA297">
            <v>66042</v>
          </cell>
          <cell r="AB297">
            <v>2</v>
          </cell>
          <cell r="AC297">
            <v>2</v>
          </cell>
          <cell r="AD297">
            <v>6</v>
          </cell>
          <cell r="AE297" t="str">
            <v>تراخيص تقنية المعلومات - برمجيات الأعمال</v>
          </cell>
        </row>
        <row r="298">
          <cell r="Q298">
            <v>6</v>
          </cell>
          <cell r="R298">
            <v>3</v>
          </cell>
          <cell r="S298">
            <v>3</v>
          </cell>
          <cell r="T298">
            <v>99012</v>
          </cell>
          <cell r="V298">
            <v>0</v>
          </cell>
          <cell r="W298">
            <v>12277</v>
          </cell>
          <cell r="AA298">
            <v>66043</v>
          </cell>
          <cell r="AB298">
            <v>2</v>
          </cell>
          <cell r="AC298">
            <v>2</v>
          </cell>
          <cell r="AD298">
            <v>6</v>
          </cell>
          <cell r="AE298" t="str">
            <v>تراخيص تقنية المعلومات - برمجيات الإنتاجية</v>
          </cell>
        </row>
        <row r="299">
          <cell r="Q299">
            <v>6</v>
          </cell>
          <cell r="R299">
            <v>3</v>
          </cell>
          <cell r="S299">
            <v>3</v>
          </cell>
          <cell r="T299">
            <v>99013</v>
          </cell>
          <cell r="V299">
            <v>0</v>
          </cell>
          <cell r="W299">
            <v>0</v>
          </cell>
          <cell r="AA299">
            <v>66044</v>
          </cell>
          <cell r="AB299">
            <v>2</v>
          </cell>
          <cell r="AC299">
            <v>2</v>
          </cell>
          <cell r="AD299">
            <v>6</v>
          </cell>
          <cell r="AE299" t="str">
            <v>تراخيص تقنية المعلومات - تطبيقات البنى التحتية</v>
          </cell>
        </row>
        <row r="300">
          <cell r="Q300">
            <v>6</v>
          </cell>
          <cell r="R300">
            <v>3</v>
          </cell>
          <cell r="S300">
            <v>3</v>
          </cell>
          <cell r="T300">
            <v>99042</v>
          </cell>
          <cell r="V300">
            <v>200000</v>
          </cell>
          <cell r="W300">
            <v>470566</v>
          </cell>
          <cell r="AA300">
            <v>66045</v>
          </cell>
          <cell r="AB300">
            <v>2</v>
          </cell>
          <cell r="AC300">
            <v>2</v>
          </cell>
          <cell r="AD300">
            <v>6</v>
          </cell>
          <cell r="AE300" t="str">
            <v>تراخيص تقنية المعلومات - برمجيات قواعد البيانات</v>
          </cell>
        </row>
        <row r="301">
          <cell r="Q301">
            <v>6</v>
          </cell>
          <cell r="R301">
            <v>3</v>
          </cell>
          <cell r="S301">
            <v>3</v>
          </cell>
          <cell r="T301">
            <v>99043</v>
          </cell>
          <cell r="V301">
            <v>0</v>
          </cell>
          <cell r="W301">
            <v>-109755</v>
          </cell>
          <cell r="AA301">
            <v>66046</v>
          </cell>
          <cell r="AB301">
            <v>2</v>
          </cell>
          <cell r="AC301">
            <v>2</v>
          </cell>
          <cell r="AD301">
            <v>6</v>
          </cell>
          <cell r="AE301" t="str">
            <v>تراخيص تقنية المعلومات - برمجيات الحماية</v>
          </cell>
        </row>
        <row r="302">
          <cell r="Q302">
            <v>6</v>
          </cell>
          <cell r="R302">
            <v>3</v>
          </cell>
          <cell r="S302">
            <v>3</v>
          </cell>
          <cell r="T302">
            <v>99993</v>
          </cell>
          <cell r="V302">
            <v>17030000</v>
          </cell>
          <cell r="W302">
            <v>8408600</v>
          </cell>
          <cell r="AA302">
            <v>66047</v>
          </cell>
          <cell r="AB302">
            <v>2</v>
          </cell>
          <cell r="AC302">
            <v>2</v>
          </cell>
          <cell r="AD302">
            <v>6</v>
          </cell>
          <cell r="AE302" t="str">
            <v>تراخيص تقنية المعلومات - برمجيات إدارة تقنية المعلومات</v>
          </cell>
        </row>
        <row r="303">
          <cell r="Q303">
            <v>6</v>
          </cell>
          <cell r="R303">
            <v>3</v>
          </cell>
          <cell r="S303">
            <v>3</v>
          </cell>
          <cell r="T303">
            <v>99995</v>
          </cell>
          <cell r="V303">
            <v>0</v>
          </cell>
          <cell r="W303">
            <v>8014</v>
          </cell>
          <cell r="AA303">
            <v>66048</v>
          </cell>
          <cell r="AB303">
            <v>2</v>
          </cell>
          <cell r="AC303">
            <v>2</v>
          </cell>
          <cell r="AD303">
            <v>6</v>
          </cell>
          <cell r="AE303" t="str">
            <v>خدمات تشغيليه -الخدمات التعاقدية لتقنية المعلومات</v>
          </cell>
        </row>
        <row r="304">
          <cell r="Q304">
            <v>6</v>
          </cell>
          <cell r="R304">
            <v>3</v>
          </cell>
          <cell r="S304">
            <v>4</v>
          </cell>
          <cell r="T304">
            <v>72031</v>
          </cell>
          <cell r="V304">
            <v>0</v>
          </cell>
          <cell r="W304">
            <v>7755</v>
          </cell>
          <cell r="AA304">
            <v>66049</v>
          </cell>
          <cell r="AB304">
            <v>2</v>
          </cell>
          <cell r="AC304">
            <v>2</v>
          </cell>
          <cell r="AD304">
            <v>6</v>
          </cell>
          <cell r="AE304" t="str">
            <v>تكاليف تغيير الأنظمة التشغيلية لتقنية المعلومات</v>
          </cell>
        </row>
        <row r="305">
          <cell r="Q305">
            <v>6</v>
          </cell>
          <cell r="R305">
            <v>3</v>
          </cell>
          <cell r="S305">
            <v>4</v>
          </cell>
          <cell r="T305">
            <v>74011</v>
          </cell>
          <cell r="V305">
            <v>140000</v>
          </cell>
          <cell r="W305">
            <v>236243</v>
          </cell>
          <cell r="AA305">
            <v>67011</v>
          </cell>
          <cell r="AB305">
            <v>2</v>
          </cell>
          <cell r="AC305">
            <v>2</v>
          </cell>
          <cell r="AD305">
            <v>6</v>
          </cell>
          <cell r="AE305" t="str">
            <v>أجور البريد</v>
          </cell>
        </row>
        <row r="306">
          <cell r="Q306">
            <v>6</v>
          </cell>
          <cell r="R306">
            <v>3</v>
          </cell>
          <cell r="S306">
            <v>4</v>
          </cell>
          <cell r="T306">
            <v>74012</v>
          </cell>
          <cell r="V306">
            <v>1877138</v>
          </cell>
          <cell r="W306">
            <v>1889827</v>
          </cell>
          <cell r="AB306">
            <v>3</v>
          </cell>
          <cell r="AC306">
            <v>2</v>
          </cell>
          <cell r="AD306">
            <v>6</v>
          </cell>
          <cell r="AE306" t="str">
            <v>تكاليف المنافع العامة</v>
          </cell>
        </row>
        <row r="307">
          <cell r="Q307">
            <v>6</v>
          </cell>
          <cell r="R307">
            <v>3</v>
          </cell>
          <cell r="S307">
            <v>4</v>
          </cell>
          <cell r="T307">
            <v>74013</v>
          </cell>
          <cell r="V307">
            <v>2285189</v>
          </cell>
          <cell r="W307">
            <v>2412845</v>
          </cell>
          <cell r="AA307">
            <v>69011</v>
          </cell>
          <cell r="AB307">
            <v>3</v>
          </cell>
          <cell r="AC307">
            <v>2</v>
          </cell>
          <cell r="AD307">
            <v>6</v>
          </cell>
          <cell r="AE307" t="str">
            <v>تكاليف توصيل واستخدام المياه</v>
          </cell>
        </row>
        <row r="308">
          <cell r="Q308">
            <v>6</v>
          </cell>
          <cell r="R308">
            <v>3</v>
          </cell>
          <cell r="S308">
            <v>4</v>
          </cell>
          <cell r="T308">
            <v>74023</v>
          </cell>
          <cell r="V308">
            <v>1556957</v>
          </cell>
          <cell r="W308">
            <v>2363090</v>
          </cell>
          <cell r="AA308">
            <v>69021</v>
          </cell>
          <cell r="AB308">
            <v>3</v>
          </cell>
          <cell r="AC308">
            <v>2</v>
          </cell>
          <cell r="AD308">
            <v>6</v>
          </cell>
          <cell r="AE308" t="str">
            <v>تكاليف توصيل واستخدام الكهرباء</v>
          </cell>
        </row>
        <row r="309">
          <cell r="Q309">
            <v>6</v>
          </cell>
          <cell r="R309">
            <v>3</v>
          </cell>
          <cell r="S309">
            <v>4</v>
          </cell>
          <cell r="T309">
            <v>74991</v>
          </cell>
          <cell r="V309">
            <v>82500</v>
          </cell>
          <cell r="W309">
            <v>131904</v>
          </cell>
          <cell r="AA309">
            <v>69026</v>
          </cell>
          <cell r="AB309">
            <v>3</v>
          </cell>
          <cell r="AC309">
            <v>2</v>
          </cell>
          <cell r="AD309">
            <v>6</v>
          </cell>
          <cell r="AE309" t="str">
            <v>متأخرات الكهرباء والماء</v>
          </cell>
        </row>
        <row r="310">
          <cell r="Q310">
            <v>6</v>
          </cell>
          <cell r="R310">
            <v>3</v>
          </cell>
          <cell r="S310">
            <v>5</v>
          </cell>
          <cell r="T310">
            <v>75061</v>
          </cell>
          <cell r="V310">
            <v>45110246</v>
          </cell>
          <cell r="W310">
            <v>61921411</v>
          </cell>
          <cell r="AA310">
            <v>69039</v>
          </cell>
          <cell r="AB310">
            <v>3</v>
          </cell>
          <cell r="AC310">
            <v>2</v>
          </cell>
          <cell r="AD310">
            <v>6</v>
          </cell>
          <cell r="AE310" t="str">
            <v>رسوم البلدية بأنواعها</v>
          </cell>
        </row>
        <row r="311">
          <cell r="Q311">
            <v>6</v>
          </cell>
          <cell r="R311">
            <v>3</v>
          </cell>
          <cell r="S311">
            <v>5</v>
          </cell>
          <cell r="T311">
            <v>75062</v>
          </cell>
          <cell r="V311">
            <v>13803000</v>
          </cell>
          <cell r="W311">
            <v>14616091</v>
          </cell>
          <cell r="AB311">
            <v>4</v>
          </cell>
          <cell r="AC311">
            <v>2</v>
          </cell>
          <cell r="AD311">
            <v>6</v>
          </cell>
          <cell r="AE311" t="str">
            <v>الإيجارات</v>
          </cell>
        </row>
        <row r="312">
          <cell r="Q312">
            <v>6</v>
          </cell>
          <cell r="R312">
            <v>3</v>
          </cell>
          <cell r="S312">
            <v>5</v>
          </cell>
          <cell r="T312">
            <v>75063</v>
          </cell>
          <cell r="V312">
            <v>797000</v>
          </cell>
          <cell r="W312">
            <v>834133</v>
          </cell>
          <cell r="AA312">
            <v>70011</v>
          </cell>
          <cell r="AB312">
            <v>4</v>
          </cell>
          <cell r="AC312">
            <v>2</v>
          </cell>
          <cell r="AD312">
            <v>6</v>
          </cell>
          <cell r="AE312" t="str">
            <v>إيجار الأراضي</v>
          </cell>
        </row>
        <row r="313">
          <cell r="Q313">
            <v>6</v>
          </cell>
          <cell r="R313">
            <v>3</v>
          </cell>
          <cell r="S313">
            <v>5</v>
          </cell>
          <cell r="T313">
            <v>75064</v>
          </cell>
          <cell r="V313">
            <v>9289655</v>
          </cell>
          <cell r="W313">
            <v>9880015</v>
          </cell>
          <cell r="AA313">
            <v>70012</v>
          </cell>
          <cell r="AB313">
            <v>4</v>
          </cell>
          <cell r="AC313">
            <v>2</v>
          </cell>
          <cell r="AD313">
            <v>6</v>
          </cell>
          <cell r="AE313" t="str">
            <v>إيجار المباني - تشغيلي</v>
          </cell>
        </row>
        <row r="314">
          <cell r="Q314">
            <v>6</v>
          </cell>
          <cell r="R314">
            <v>3</v>
          </cell>
          <cell r="S314">
            <v>5</v>
          </cell>
          <cell r="T314">
            <v>75065</v>
          </cell>
          <cell r="V314">
            <v>1000000</v>
          </cell>
          <cell r="W314">
            <v>1166817</v>
          </cell>
          <cell r="AA314">
            <v>70014</v>
          </cell>
          <cell r="AB314">
            <v>4</v>
          </cell>
          <cell r="AC314">
            <v>2</v>
          </cell>
          <cell r="AD314">
            <v>6</v>
          </cell>
          <cell r="AE314" t="str">
            <v>إيجار المباني - تمويلي</v>
          </cell>
        </row>
        <row r="315">
          <cell r="Q315">
            <v>6</v>
          </cell>
          <cell r="R315">
            <v>3</v>
          </cell>
          <cell r="S315">
            <v>5</v>
          </cell>
          <cell r="T315">
            <v>75066</v>
          </cell>
          <cell r="V315">
            <v>1250000</v>
          </cell>
          <cell r="W315">
            <v>1714743</v>
          </cell>
          <cell r="AA315">
            <v>70021</v>
          </cell>
          <cell r="AB315">
            <v>4</v>
          </cell>
          <cell r="AC315">
            <v>2</v>
          </cell>
          <cell r="AD315">
            <v>6</v>
          </cell>
          <cell r="AE315" t="str">
            <v>إيجار وحدة الحاسب الآلي</v>
          </cell>
        </row>
        <row r="316">
          <cell r="Q316">
            <v>6</v>
          </cell>
          <cell r="R316">
            <v>3</v>
          </cell>
          <cell r="S316">
            <v>5</v>
          </cell>
          <cell r="T316">
            <v>75067</v>
          </cell>
          <cell r="V316">
            <v>25000</v>
          </cell>
          <cell r="W316">
            <v>95599</v>
          </cell>
          <cell r="AA316">
            <v>70022</v>
          </cell>
          <cell r="AB316">
            <v>4</v>
          </cell>
          <cell r="AC316">
            <v>2</v>
          </cell>
          <cell r="AD316">
            <v>6</v>
          </cell>
          <cell r="AE316" t="str">
            <v>إيجار وحدة الحاسب الآلي المساعدة</v>
          </cell>
        </row>
        <row r="317">
          <cell r="Q317">
            <v>6</v>
          </cell>
          <cell r="R317">
            <v>3</v>
          </cell>
          <cell r="S317">
            <v>5</v>
          </cell>
          <cell r="T317">
            <v>75068</v>
          </cell>
          <cell r="V317">
            <v>150000</v>
          </cell>
          <cell r="W317">
            <v>179952</v>
          </cell>
          <cell r="AA317">
            <v>70023</v>
          </cell>
          <cell r="AB317">
            <v>4</v>
          </cell>
          <cell r="AC317">
            <v>2</v>
          </cell>
          <cell r="AD317">
            <v>6</v>
          </cell>
          <cell r="AE317" t="str">
            <v>إيجار برامج التشغيل والبرامج التطبيقية</v>
          </cell>
        </row>
        <row r="318">
          <cell r="Q318">
            <v>6</v>
          </cell>
          <cell r="R318">
            <v>3</v>
          </cell>
          <cell r="S318">
            <v>6</v>
          </cell>
          <cell r="T318">
            <v>75071</v>
          </cell>
          <cell r="V318">
            <v>5000</v>
          </cell>
          <cell r="W318">
            <v>44182</v>
          </cell>
          <cell r="AA318">
            <v>70024</v>
          </cell>
          <cell r="AB318">
            <v>4</v>
          </cell>
          <cell r="AC318">
            <v>2</v>
          </cell>
          <cell r="AD318">
            <v>6</v>
          </cell>
          <cell r="AE318" t="str">
            <v>إيجار الحاسب الآلي الشخصي</v>
          </cell>
        </row>
        <row r="319">
          <cell r="Q319">
            <v>6</v>
          </cell>
          <cell r="R319">
            <v>3</v>
          </cell>
          <cell r="S319">
            <v>6</v>
          </cell>
          <cell r="T319">
            <v>75072</v>
          </cell>
          <cell r="V319">
            <v>7040</v>
          </cell>
          <cell r="W319">
            <v>0</v>
          </cell>
          <cell r="AA319">
            <v>70025</v>
          </cell>
          <cell r="AB319">
            <v>4</v>
          </cell>
          <cell r="AC319">
            <v>2</v>
          </cell>
          <cell r="AD319">
            <v>6</v>
          </cell>
          <cell r="AE319" t="str">
            <v>عقود الإيجار لتقنية المعلومات</v>
          </cell>
        </row>
        <row r="320">
          <cell r="Q320">
            <v>6</v>
          </cell>
          <cell r="R320">
            <v>3</v>
          </cell>
          <cell r="S320">
            <v>6</v>
          </cell>
          <cell r="T320">
            <v>75073</v>
          </cell>
          <cell r="V320">
            <v>1355680</v>
          </cell>
          <cell r="W320">
            <v>1227160</v>
          </cell>
          <cell r="AA320">
            <v>70031</v>
          </cell>
          <cell r="AB320">
            <v>4</v>
          </cell>
          <cell r="AC320">
            <v>2</v>
          </cell>
          <cell r="AD320">
            <v>6</v>
          </cell>
          <cell r="AE320" t="str">
            <v>إيجار المركبات والشاحنات</v>
          </cell>
        </row>
        <row r="321">
          <cell r="Q321">
            <v>6</v>
          </cell>
          <cell r="R321">
            <v>3</v>
          </cell>
          <cell r="S321">
            <v>7</v>
          </cell>
          <cell r="T321">
            <v>75041</v>
          </cell>
          <cell r="V321">
            <v>102000</v>
          </cell>
          <cell r="W321">
            <v>48772</v>
          </cell>
          <cell r="AA321">
            <v>70032</v>
          </cell>
          <cell r="AB321">
            <v>4</v>
          </cell>
          <cell r="AC321">
            <v>2</v>
          </cell>
          <cell r="AD321">
            <v>6</v>
          </cell>
          <cell r="AE321" t="str">
            <v>إيجار العدد والآليات الثقيلة</v>
          </cell>
        </row>
        <row r="322">
          <cell r="Q322">
            <v>6</v>
          </cell>
          <cell r="R322">
            <v>3</v>
          </cell>
          <cell r="S322">
            <v>7</v>
          </cell>
          <cell r="T322">
            <v>75061</v>
          </cell>
          <cell r="V322">
            <v>160000</v>
          </cell>
          <cell r="W322">
            <v>206981</v>
          </cell>
          <cell r="AA322">
            <v>70039</v>
          </cell>
          <cell r="AB322">
            <v>4</v>
          </cell>
          <cell r="AC322">
            <v>2</v>
          </cell>
          <cell r="AD322">
            <v>6</v>
          </cell>
          <cell r="AE322" t="str">
            <v>إيجار الأجهزة والمعدات</v>
          </cell>
        </row>
        <row r="323">
          <cell r="Q323">
            <v>6</v>
          </cell>
          <cell r="R323">
            <v>3</v>
          </cell>
          <cell r="S323">
            <v>9</v>
          </cell>
          <cell r="T323">
            <v>99991</v>
          </cell>
          <cell r="V323">
            <v>1893185</v>
          </cell>
          <cell r="W323">
            <v>1785568</v>
          </cell>
          <cell r="AB323">
            <v>5</v>
          </cell>
          <cell r="AC323">
            <v>2</v>
          </cell>
          <cell r="AD323">
            <v>6</v>
          </cell>
          <cell r="AE323" t="str">
            <v>التأمين والنقل والتنظيف</v>
          </cell>
        </row>
        <row r="324">
          <cell r="Q324">
            <v>6</v>
          </cell>
          <cell r="R324">
            <v>3</v>
          </cell>
          <cell r="S324">
            <v>9</v>
          </cell>
          <cell r="T324">
            <v>99994</v>
          </cell>
          <cell r="V324">
            <v>1200000</v>
          </cell>
          <cell r="W324">
            <v>1202490</v>
          </cell>
          <cell r="AA324">
            <v>65011</v>
          </cell>
          <cell r="AB324">
            <v>5</v>
          </cell>
          <cell r="AC324">
            <v>2</v>
          </cell>
          <cell r="AD324">
            <v>6</v>
          </cell>
          <cell r="AE324" t="str">
            <v>تنظيف المباني ومحطات الكهرباء</v>
          </cell>
        </row>
        <row r="325">
          <cell r="Q325">
            <v>6</v>
          </cell>
          <cell r="R325">
            <v>3</v>
          </cell>
          <cell r="S325">
            <v>9</v>
          </cell>
          <cell r="T325">
            <v>99998</v>
          </cell>
          <cell r="V325">
            <v>212988</v>
          </cell>
          <cell r="W325">
            <v>359613</v>
          </cell>
          <cell r="AA325">
            <v>67029</v>
          </cell>
          <cell r="AB325">
            <v>5</v>
          </cell>
          <cell r="AC325">
            <v>2</v>
          </cell>
          <cell r="AD325">
            <v>6</v>
          </cell>
          <cell r="AE325" t="str">
            <v>النقل والشحن بأنواعهما</v>
          </cell>
        </row>
        <row r="326">
          <cell r="Q326">
            <v>6</v>
          </cell>
          <cell r="R326">
            <v>4</v>
          </cell>
          <cell r="S326">
            <v>1</v>
          </cell>
          <cell r="T326">
            <v>17012</v>
          </cell>
          <cell r="V326">
            <v>1105000</v>
          </cell>
          <cell r="W326">
            <v>1599618</v>
          </cell>
          <cell r="AA326">
            <v>71011</v>
          </cell>
          <cell r="AB326">
            <v>5</v>
          </cell>
          <cell r="AC326">
            <v>2</v>
          </cell>
          <cell r="AD326">
            <v>6</v>
          </cell>
          <cell r="AE326" t="str">
            <v>التأمين على محطات الكهرباء وتحلية المياه</v>
          </cell>
        </row>
        <row r="327">
          <cell r="Q327">
            <v>6</v>
          </cell>
          <cell r="R327">
            <v>4</v>
          </cell>
          <cell r="S327">
            <v>1</v>
          </cell>
          <cell r="T327">
            <v>17022</v>
          </cell>
          <cell r="V327">
            <v>30000</v>
          </cell>
          <cell r="W327">
            <v>74931</v>
          </cell>
          <cell r="AA327">
            <v>71012</v>
          </cell>
          <cell r="AB327">
            <v>5</v>
          </cell>
          <cell r="AC327">
            <v>2</v>
          </cell>
          <cell r="AD327">
            <v>6</v>
          </cell>
          <cell r="AE327" t="str">
            <v>التأمين على المركبات</v>
          </cell>
        </row>
        <row r="328">
          <cell r="Q328">
            <v>6</v>
          </cell>
          <cell r="R328">
            <v>4</v>
          </cell>
          <cell r="S328">
            <v>1</v>
          </cell>
          <cell r="T328">
            <v>17032</v>
          </cell>
          <cell r="V328">
            <v>0</v>
          </cell>
          <cell r="W328">
            <v>0</v>
          </cell>
          <cell r="AA328">
            <v>71021</v>
          </cell>
          <cell r="AB328">
            <v>5</v>
          </cell>
          <cell r="AC328">
            <v>2</v>
          </cell>
          <cell r="AD328">
            <v>6</v>
          </cell>
          <cell r="AE328" t="str">
            <v>التأمين على المباني وموجودات المكتب</v>
          </cell>
        </row>
        <row r="329">
          <cell r="Q329">
            <v>6</v>
          </cell>
          <cell r="R329">
            <v>4</v>
          </cell>
          <cell r="S329">
            <v>1</v>
          </cell>
          <cell r="T329">
            <v>17042</v>
          </cell>
          <cell r="V329">
            <v>0</v>
          </cell>
          <cell r="W329">
            <v>0</v>
          </cell>
          <cell r="AA329">
            <v>71031</v>
          </cell>
          <cell r="AB329">
            <v>5</v>
          </cell>
          <cell r="AC329">
            <v>2</v>
          </cell>
          <cell r="AD329">
            <v>6</v>
          </cell>
          <cell r="AE329" t="str">
            <v>التأمين على الأجهزة والآلات والمعدات</v>
          </cell>
        </row>
        <row r="330">
          <cell r="Q330">
            <v>6</v>
          </cell>
          <cell r="R330">
            <v>4</v>
          </cell>
          <cell r="S330">
            <v>1</v>
          </cell>
          <cell r="T330">
            <v>17072</v>
          </cell>
          <cell r="V330">
            <v>0</v>
          </cell>
          <cell r="W330">
            <v>0</v>
          </cell>
          <cell r="AA330">
            <v>71032</v>
          </cell>
          <cell r="AB330">
            <v>5</v>
          </cell>
          <cell r="AC330">
            <v>2</v>
          </cell>
          <cell r="AD330">
            <v>6</v>
          </cell>
          <cell r="AE330" t="str">
            <v>التأمين على السفن والطائرات</v>
          </cell>
        </row>
        <row r="331">
          <cell r="Q331">
            <v>6</v>
          </cell>
          <cell r="R331">
            <v>4</v>
          </cell>
          <cell r="S331">
            <v>1</v>
          </cell>
          <cell r="T331">
            <v>17082</v>
          </cell>
          <cell r="V331">
            <v>30000</v>
          </cell>
          <cell r="W331">
            <v>0</v>
          </cell>
          <cell r="AB331">
            <v>6</v>
          </cell>
          <cell r="AC331">
            <v>2</v>
          </cell>
          <cell r="AD331">
            <v>6</v>
          </cell>
          <cell r="AE331" t="str">
            <v>الإعلان والطباعة والإشتراكات</v>
          </cell>
        </row>
        <row r="332">
          <cell r="Q332">
            <v>6</v>
          </cell>
          <cell r="R332">
            <v>4</v>
          </cell>
          <cell r="S332">
            <v>1</v>
          </cell>
          <cell r="T332">
            <v>17092</v>
          </cell>
          <cell r="V332">
            <v>975000</v>
          </cell>
          <cell r="W332">
            <v>1493380</v>
          </cell>
          <cell r="AA332">
            <v>72019</v>
          </cell>
          <cell r="AB332">
            <v>6</v>
          </cell>
          <cell r="AC332">
            <v>2</v>
          </cell>
          <cell r="AD332">
            <v>6</v>
          </cell>
          <cell r="AE332" t="str">
            <v xml:space="preserve">الإعلان </v>
          </cell>
        </row>
        <row r="333">
          <cell r="Q333">
            <v>6</v>
          </cell>
          <cell r="R333">
            <v>4</v>
          </cell>
          <cell r="S333">
            <v>1</v>
          </cell>
          <cell r="T333">
            <v>17102</v>
          </cell>
          <cell r="V333">
            <v>0</v>
          </cell>
          <cell r="W333">
            <v>10912</v>
          </cell>
          <cell r="AA333">
            <v>72021</v>
          </cell>
          <cell r="AB333">
            <v>6</v>
          </cell>
          <cell r="AC333">
            <v>2</v>
          </cell>
          <cell r="AD333">
            <v>6</v>
          </cell>
          <cell r="AE333" t="str">
            <v>الإشتراكات في الجرائد والمجلات والنشرات</v>
          </cell>
        </row>
        <row r="334">
          <cell r="Q334">
            <v>6</v>
          </cell>
          <cell r="R334">
            <v>4</v>
          </cell>
          <cell r="S334">
            <v>1</v>
          </cell>
          <cell r="T334">
            <v>19022</v>
          </cell>
          <cell r="V334">
            <v>140000</v>
          </cell>
          <cell r="W334">
            <v>93885</v>
          </cell>
          <cell r="AA334">
            <v>72022</v>
          </cell>
          <cell r="AB334">
            <v>6</v>
          </cell>
          <cell r="AC334">
            <v>2</v>
          </cell>
          <cell r="AD334">
            <v>6</v>
          </cell>
          <cell r="AE334" t="str">
            <v xml:space="preserve">الإشتراكات في المعارض والجمعيات والأندية </v>
          </cell>
        </row>
        <row r="335">
          <cell r="Q335">
            <v>6</v>
          </cell>
          <cell r="R335">
            <v>4</v>
          </cell>
          <cell r="S335">
            <v>1</v>
          </cell>
          <cell r="T335">
            <v>19023</v>
          </cell>
          <cell r="V335">
            <v>0</v>
          </cell>
          <cell r="W335">
            <v>8000</v>
          </cell>
          <cell r="AA335">
            <v>72023</v>
          </cell>
          <cell r="AB335">
            <v>6</v>
          </cell>
          <cell r="AC335">
            <v>2</v>
          </cell>
          <cell r="AD335">
            <v>6</v>
          </cell>
          <cell r="AE335" t="str">
            <v>الإشتراكات في  وكالات الأنباء الإخبارية والمصورة</v>
          </cell>
        </row>
        <row r="336">
          <cell r="Q336">
            <v>6</v>
          </cell>
          <cell r="R336">
            <v>4</v>
          </cell>
          <cell r="S336">
            <v>1</v>
          </cell>
          <cell r="T336">
            <v>19024</v>
          </cell>
          <cell r="V336">
            <v>5100</v>
          </cell>
          <cell r="W336">
            <v>1420</v>
          </cell>
          <cell r="AA336">
            <v>72024</v>
          </cell>
          <cell r="AB336">
            <v>6</v>
          </cell>
          <cell r="AC336">
            <v>2</v>
          </cell>
          <cell r="AD336">
            <v>6</v>
          </cell>
          <cell r="AE336" t="str">
            <v>الإشتراكات في  الهيئات والمنظمات بأنواعها</v>
          </cell>
        </row>
        <row r="337">
          <cell r="Q337">
            <v>6</v>
          </cell>
          <cell r="R337">
            <v>4</v>
          </cell>
          <cell r="S337">
            <v>1</v>
          </cell>
          <cell r="T337">
            <v>19026</v>
          </cell>
          <cell r="V337">
            <v>1000</v>
          </cell>
          <cell r="W337">
            <v>230</v>
          </cell>
          <cell r="AA337">
            <v>72025</v>
          </cell>
          <cell r="AB337">
            <v>6</v>
          </cell>
          <cell r="AC337">
            <v>2</v>
          </cell>
          <cell r="AD337">
            <v>6</v>
          </cell>
          <cell r="AE337" t="str">
            <v>إشتراكات أخرى</v>
          </cell>
        </row>
        <row r="338">
          <cell r="Q338">
            <v>6</v>
          </cell>
          <cell r="R338">
            <v>4</v>
          </cell>
          <cell r="S338">
            <v>1</v>
          </cell>
          <cell r="T338">
            <v>19111</v>
          </cell>
          <cell r="V338">
            <v>506421</v>
          </cell>
          <cell r="W338">
            <v>5306</v>
          </cell>
          <cell r="AA338">
            <v>72031</v>
          </cell>
          <cell r="AB338">
            <v>6</v>
          </cell>
          <cell r="AC338">
            <v>2</v>
          </cell>
          <cell r="AD338">
            <v>6</v>
          </cell>
          <cell r="AE338" t="str">
            <v>الطباعة</v>
          </cell>
        </row>
        <row r="339">
          <cell r="Q339">
            <v>6</v>
          </cell>
          <cell r="R339">
            <v>4</v>
          </cell>
          <cell r="S339">
            <v>1</v>
          </cell>
          <cell r="T339">
            <v>98011</v>
          </cell>
          <cell r="V339">
            <v>0</v>
          </cell>
          <cell r="W339">
            <v>0</v>
          </cell>
          <cell r="AB339">
            <v>7</v>
          </cell>
          <cell r="AC339">
            <v>2</v>
          </cell>
          <cell r="AD339">
            <v>6</v>
          </cell>
          <cell r="AE339" t="str">
            <v>خدمات متنوعة</v>
          </cell>
        </row>
        <row r="340">
          <cell r="Q340">
            <v>6</v>
          </cell>
          <cell r="R340">
            <v>4</v>
          </cell>
          <cell r="S340">
            <v>2</v>
          </cell>
          <cell r="T340">
            <v>17012</v>
          </cell>
          <cell r="V340">
            <v>0</v>
          </cell>
          <cell r="W340">
            <v>0</v>
          </cell>
          <cell r="AA340">
            <v>65031</v>
          </cell>
          <cell r="AB340">
            <v>7</v>
          </cell>
          <cell r="AC340">
            <v>2</v>
          </cell>
          <cell r="AD340">
            <v>6</v>
          </cell>
          <cell r="AE340" t="str">
            <v>أمن وحراسة</v>
          </cell>
        </row>
        <row r="341">
          <cell r="Q341">
            <v>6</v>
          </cell>
          <cell r="R341">
            <v>4</v>
          </cell>
          <cell r="S341">
            <v>2</v>
          </cell>
          <cell r="T341">
            <v>17022</v>
          </cell>
          <cell r="V341">
            <v>150000</v>
          </cell>
          <cell r="W341">
            <v>125455</v>
          </cell>
          <cell r="AA341">
            <v>68011</v>
          </cell>
          <cell r="AB341">
            <v>7</v>
          </cell>
          <cell r="AC341">
            <v>2</v>
          </cell>
          <cell r="AD341">
            <v>6</v>
          </cell>
          <cell r="AE341" t="str">
            <v>مكافآت لغير الموظفين</v>
          </cell>
        </row>
        <row r="342">
          <cell r="Q342">
            <v>6</v>
          </cell>
          <cell r="R342">
            <v>4</v>
          </cell>
          <cell r="S342">
            <v>2</v>
          </cell>
          <cell r="T342">
            <v>17092</v>
          </cell>
          <cell r="V342">
            <v>0</v>
          </cell>
          <cell r="W342">
            <v>0</v>
          </cell>
          <cell r="AA342">
            <v>68012</v>
          </cell>
          <cell r="AB342">
            <v>7</v>
          </cell>
          <cell r="AC342">
            <v>2</v>
          </cell>
          <cell r="AD342">
            <v>6</v>
          </cell>
          <cell r="AE342" t="str">
            <v>جوائز لغير الموظفين</v>
          </cell>
        </row>
        <row r="343">
          <cell r="Q343">
            <v>6</v>
          </cell>
          <cell r="R343">
            <v>4</v>
          </cell>
          <cell r="S343">
            <v>3</v>
          </cell>
          <cell r="T343">
            <v>17052</v>
          </cell>
          <cell r="V343">
            <v>75000</v>
          </cell>
          <cell r="W343">
            <v>67109</v>
          </cell>
          <cell r="AA343">
            <v>68031</v>
          </cell>
          <cell r="AB343">
            <v>7</v>
          </cell>
          <cell r="AC343">
            <v>2</v>
          </cell>
          <cell r="AD343">
            <v>6</v>
          </cell>
          <cell r="AE343" t="str">
            <v>الرسوم والعمولات</v>
          </cell>
        </row>
        <row r="344">
          <cell r="Q344">
            <v>6</v>
          </cell>
          <cell r="R344">
            <v>4</v>
          </cell>
          <cell r="S344">
            <v>3</v>
          </cell>
          <cell r="T344">
            <v>17053</v>
          </cell>
          <cell r="V344">
            <v>50000</v>
          </cell>
          <cell r="W344">
            <v>176143</v>
          </cell>
          <cell r="AA344">
            <v>73059</v>
          </cell>
          <cell r="AB344">
            <v>7</v>
          </cell>
          <cell r="AC344">
            <v>2</v>
          </cell>
          <cell r="AD344">
            <v>6</v>
          </cell>
          <cell r="AE344" t="str">
            <v>استشارات فنية وأبحاث ودراسات</v>
          </cell>
        </row>
        <row r="345">
          <cell r="Q345">
            <v>6</v>
          </cell>
          <cell r="R345">
            <v>4</v>
          </cell>
          <cell r="S345">
            <v>3</v>
          </cell>
          <cell r="T345">
            <v>17054</v>
          </cell>
          <cell r="V345">
            <v>185000</v>
          </cell>
          <cell r="W345">
            <v>1215662</v>
          </cell>
          <cell r="AA345">
            <v>81991</v>
          </cell>
          <cell r="AB345">
            <v>7</v>
          </cell>
          <cell r="AC345">
            <v>2</v>
          </cell>
          <cell r="AD345">
            <v>6</v>
          </cell>
          <cell r="AE345" t="str">
            <v>بعثات دراسية لغير الموظفين</v>
          </cell>
        </row>
        <row r="346">
          <cell r="Q346">
            <v>6</v>
          </cell>
          <cell r="R346">
            <v>4</v>
          </cell>
          <cell r="S346">
            <v>3</v>
          </cell>
          <cell r="T346">
            <v>17062</v>
          </cell>
          <cell r="V346">
            <v>400000</v>
          </cell>
          <cell r="W346">
            <v>483876</v>
          </cell>
          <cell r="AA346">
            <v>81992</v>
          </cell>
          <cell r="AB346">
            <v>7</v>
          </cell>
          <cell r="AC346">
            <v>2</v>
          </cell>
          <cell r="AD346">
            <v>6</v>
          </cell>
          <cell r="AE346" t="str">
            <v>نفقات العلاج في الخارج</v>
          </cell>
        </row>
        <row r="347">
          <cell r="Q347">
            <v>6</v>
          </cell>
          <cell r="R347">
            <v>4</v>
          </cell>
          <cell r="S347">
            <v>3</v>
          </cell>
          <cell r="T347">
            <v>19201</v>
          </cell>
          <cell r="V347">
            <v>695500</v>
          </cell>
          <cell r="W347">
            <v>117692</v>
          </cell>
          <cell r="AA347">
            <v>99991</v>
          </cell>
          <cell r="AB347">
            <v>7</v>
          </cell>
          <cell r="AC347">
            <v>2</v>
          </cell>
          <cell r="AD347">
            <v>6</v>
          </cell>
          <cell r="AE347" t="str">
            <v xml:space="preserve">خدمات متنوعة أخرى </v>
          </cell>
        </row>
        <row r="348">
          <cell r="Q348">
            <v>6</v>
          </cell>
          <cell r="R348">
            <v>4</v>
          </cell>
          <cell r="S348">
            <v>3</v>
          </cell>
          <cell r="T348">
            <v>19202</v>
          </cell>
          <cell r="V348">
            <v>56925</v>
          </cell>
          <cell r="W348">
            <v>61741</v>
          </cell>
          <cell r="AA348">
            <v>99993</v>
          </cell>
          <cell r="AB348">
            <v>7</v>
          </cell>
          <cell r="AC348">
            <v>2</v>
          </cell>
          <cell r="AD348">
            <v>6</v>
          </cell>
          <cell r="AE348" t="str">
            <v xml:space="preserve">خدمات عسكرية </v>
          </cell>
        </row>
        <row r="349">
          <cell r="Q349">
            <v>6</v>
          </cell>
          <cell r="R349">
            <v>4</v>
          </cell>
          <cell r="S349">
            <v>3</v>
          </cell>
          <cell r="T349">
            <v>19203</v>
          </cell>
          <cell r="V349">
            <v>89150</v>
          </cell>
          <cell r="W349">
            <v>40577</v>
          </cell>
          <cell r="AC349">
            <v>3</v>
          </cell>
          <cell r="AD349">
            <v>6</v>
          </cell>
          <cell r="AE349" t="str">
            <v>نفقات السلع الإستهلاكية</v>
          </cell>
        </row>
        <row r="350">
          <cell r="Q350">
            <v>6</v>
          </cell>
          <cell r="R350">
            <v>4</v>
          </cell>
          <cell r="S350">
            <v>3</v>
          </cell>
          <cell r="T350">
            <v>19204</v>
          </cell>
          <cell r="V350">
            <v>60581</v>
          </cell>
          <cell r="W350">
            <v>52447</v>
          </cell>
          <cell r="AB350">
            <v>1</v>
          </cell>
          <cell r="AC350">
            <v>3</v>
          </cell>
          <cell r="AD350">
            <v>6</v>
          </cell>
          <cell r="AE350" t="str">
            <v>الغاز</v>
          </cell>
        </row>
        <row r="351">
          <cell r="Q351">
            <v>6</v>
          </cell>
          <cell r="R351">
            <v>4</v>
          </cell>
          <cell r="S351">
            <v>3</v>
          </cell>
          <cell r="T351">
            <v>19205</v>
          </cell>
          <cell r="V351">
            <v>281606</v>
          </cell>
          <cell r="W351">
            <v>542726</v>
          </cell>
          <cell r="AA351">
            <v>75011</v>
          </cell>
          <cell r="AB351">
            <v>1</v>
          </cell>
          <cell r="AC351">
            <v>3</v>
          </cell>
          <cell r="AD351">
            <v>6</v>
          </cell>
          <cell r="AE351" t="str">
            <v>غاز للإستعمال المعملي والمكتبي</v>
          </cell>
        </row>
        <row r="352">
          <cell r="Q352">
            <v>6</v>
          </cell>
          <cell r="R352">
            <v>4</v>
          </cell>
          <cell r="S352">
            <v>3</v>
          </cell>
          <cell r="T352">
            <v>19206</v>
          </cell>
          <cell r="V352">
            <v>99400</v>
          </cell>
          <cell r="W352">
            <v>298335</v>
          </cell>
          <cell r="AA352">
            <v>75019</v>
          </cell>
          <cell r="AB352">
            <v>1</v>
          </cell>
          <cell r="AC352">
            <v>3</v>
          </cell>
          <cell r="AD352">
            <v>6</v>
          </cell>
          <cell r="AE352" t="str">
            <v>غاز للاستخدامات الأخرى</v>
          </cell>
        </row>
        <row r="353">
          <cell r="Q353">
            <v>6</v>
          </cell>
          <cell r="R353">
            <v>4</v>
          </cell>
          <cell r="S353">
            <v>3</v>
          </cell>
          <cell r="T353">
            <v>19207</v>
          </cell>
          <cell r="V353">
            <v>40690</v>
          </cell>
          <cell r="W353">
            <v>62923</v>
          </cell>
          <cell r="AB353">
            <v>2</v>
          </cell>
          <cell r="AC353">
            <v>3</v>
          </cell>
          <cell r="AD353">
            <v>6</v>
          </cell>
          <cell r="AE353" t="str">
            <v>وقود ومواد تزييت وتشحيم</v>
          </cell>
        </row>
        <row r="354">
          <cell r="Q354">
            <v>6</v>
          </cell>
          <cell r="R354">
            <v>4</v>
          </cell>
          <cell r="S354">
            <v>3</v>
          </cell>
          <cell r="T354">
            <v>19208</v>
          </cell>
          <cell r="V354">
            <v>27000</v>
          </cell>
          <cell r="W354">
            <v>25409</v>
          </cell>
          <cell r="AA354">
            <v>75021</v>
          </cell>
          <cell r="AB354">
            <v>2</v>
          </cell>
          <cell r="AC354">
            <v>3</v>
          </cell>
          <cell r="AD354">
            <v>6</v>
          </cell>
          <cell r="AE354" t="str">
            <v>وقود وزيوت للمولدات الكهربائية</v>
          </cell>
        </row>
        <row r="355">
          <cell r="Q355">
            <v>6</v>
          </cell>
          <cell r="R355">
            <v>4</v>
          </cell>
          <cell r="S355">
            <v>3</v>
          </cell>
          <cell r="T355">
            <v>19209</v>
          </cell>
          <cell r="V355">
            <v>4850</v>
          </cell>
          <cell r="W355">
            <v>56065</v>
          </cell>
          <cell r="AA355">
            <v>75022</v>
          </cell>
          <cell r="AB355">
            <v>2</v>
          </cell>
          <cell r="AC355">
            <v>3</v>
          </cell>
          <cell r="AD355">
            <v>6</v>
          </cell>
          <cell r="AE355" t="str">
            <v>وقود للسيارات والآليات الثقيلة</v>
          </cell>
        </row>
        <row r="356">
          <cell r="Q356">
            <v>6</v>
          </cell>
          <cell r="R356">
            <v>4</v>
          </cell>
          <cell r="S356">
            <v>3</v>
          </cell>
          <cell r="T356">
            <v>19211</v>
          </cell>
          <cell r="V356">
            <v>11500</v>
          </cell>
          <cell r="W356">
            <v>46559</v>
          </cell>
          <cell r="AA356">
            <v>75023</v>
          </cell>
          <cell r="AB356">
            <v>2</v>
          </cell>
          <cell r="AC356">
            <v>3</v>
          </cell>
          <cell r="AD356">
            <v>6</v>
          </cell>
          <cell r="AE356" t="str">
            <v>مواد تزييت وتشحيم</v>
          </cell>
        </row>
        <row r="357">
          <cell r="Q357">
            <v>6</v>
          </cell>
          <cell r="R357">
            <v>4</v>
          </cell>
          <cell r="S357">
            <v>3</v>
          </cell>
          <cell r="T357">
            <v>19212</v>
          </cell>
          <cell r="V357">
            <v>16800</v>
          </cell>
          <cell r="W357">
            <v>49034</v>
          </cell>
          <cell r="AA357">
            <v>75024</v>
          </cell>
          <cell r="AB357">
            <v>2</v>
          </cell>
          <cell r="AC357">
            <v>3</v>
          </cell>
          <cell r="AD357">
            <v>6</v>
          </cell>
          <cell r="AE357" t="str">
            <v>وقود وزيوت للطائرات</v>
          </cell>
        </row>
        <row r="358">
          <cell r="Q358">
            <v>6</v>
          </cell>
          <cell r="R358">
            <v>4</v>
          </cell>
          <cell r="S358">
            <v>3</v>
          </cell>
          <cell r="T358">
            <v>19213</v>
          </cell>
          <cell r="V358">
            <v>34850</v>
          </cell>
          <cell r="W358">
            <v>34427</v>
          </cell>
          <cell r="AA358">
            <v>75025</v>
          </cell>
          <cell r="AB358">
            <v>2</v>
          </cell>
          <cell r="AC358">
            <v>3</v>
          </cell>
          <cell r="AD358">
            <v>6</v>
          </cell>
          <cell r="AE358" t="str">
            <v>وقود وزيوت للسفن</v>
          </cell>
        </row>
        <row r="359">
          <cell r="Q359">
            <v>6</v>
          </cell>
          <cell r="R359">
            <v>4</v>
          </cell>
          <cell r="S359">
            <v>3</v>
          </cell>
          <cell r="T359">
            <v>19214</v>
          </cell>
          <cell r="V359">
            <v>66853</v>
          </cell>
          <cell r="W359">
            <v>33026</v>
          </cell>
          <cell r="AA359">
            <v>75026</v>
          </cell>
          <cell r="AB359">
            <v>2</v>
          </cell>
          <cell r="AC359">
            <v>3</v>
          </cell>
          <cell r="AD359">
            <v>6</v>
          </cell>
          <cell r="AE359" t="str">
            <v>وقود وزيوت للطائرات</v>
          </cell>
        </row>
        <row r="360">
          <cell r="Q360">
            <v>6</v>
          </cell>
          <cell r="R360">
            <v>4</v>
          </cell>
          <cell r="S360">
            <v>3</v>
          </cell>
          <cell r="T360">
            <v>98012</v>
          </cell>
          <cell r="V360">
            <v>132454</v>
          </cell>
          <cell r="W360">
            <v>47313</v>
          </cell>
          <cell r="AA360">
            <v>75029</v>
          </cell>
          <cell r="AB360">
            <v>2</v>
          </cell>
          <cell r="AC360">
            <v>3</v>
          </cell>
          <cell r="AD360">
            <v>6</v>
          </cell>
          <cell r="AE360" t="str">
            <v>وقود وزيوت أخرى</v>
          </cell>
        </row>
        <row r="361">
          <cell r="Q361">
            <v>6</v>
          </cell>
          <cell r="R361">
            <v>4</v>
          </cell>
          <cell r="S361">
            <v>4</v>
          </cell>
          <cell r="T361">
            <v>17054</v>
          </cell>
          <cell r="V361">
            <v>0</v>
          </cell>
          <cell r="W361">
            <v>701</v>
          </cell>
          <cell r="AB361">
            <v>3</v>
          </cell>
          <cell r="AC361">
            <v>3</v>
          </cell>
          <cell r="AD361">
            <v>6</v>
          </cell>
          <cell r="AE361" t="str">
            <v>مؤن ومواد وأدوات</v>
          </cell>
        </row>
        <row r="362">
          <cell r="Q362">
            <v>6</v>
          </cell>
          <cell r="R362">
            <v>4</v>
          </cell>
          <cell r="S362">
            <v>4</v>
          </cell>
          <cell r="T362">
            <v>17062</v>
          </cell>
          <cell r="V362">
            <v>0</v>
          </cell>
          <cell r="W362">
            <v>0</v>
          </cell>
          <cell r="AA362">
            <v>75032</v>
          </cell>
          <cell r="AB362">
            <v>3</v>
          </cell>
          <cell r="AC362">
            <v>3</v>
          </cell>
          <cell r="AD362">
            <v>6</v>
          </cell>
          <cell r="AE362" t="str">
            <v>كساء وأغذية لغير الموظفين</v>
          </cell>
        </row>
        <row r="363">
          <cell r="Q363">
            <v>6</v>
          </cell>
          <cell r="R363">
            <v>4</v>
          </cell>
          <cell r="S363">
            <v>5</v>
          </cell>
          <cell r="T363">
            <v>17112</v>
          </cell>
          <cell r="V363">
            <v>67000</v>
          </cell>
          <cell r="W363">
            <v>123363</v>
          </cell>
          <cell r="AA363">
            <v>75035</v>
          </cell>
          <cell r="AB363">
            <v>3</v>
          </cell>
          <cell r="AC363">
            <v>3</v>
          </cell>
          <cell r="AD363">
            <v>6</v>
          </cell>
          <cell r="AE363" t="str">
            <v>طعام لغير الموظفين (غير مخزنة)</v>
          </cell>
        </row>
        <row r="364">
          <cell r="Q364">
            <v>6</v>
          </cell>
          <cell r="R364">
            <v>4</v>
          </cell>
          <cell r="S364">
            <v>5</v>
          </cell>
          <cell r="T364">
            <v>17122</v>
          </cell>
          <cell r="V364">
            <v>5000</v>
          </cell>
          <cell r="W364">
            <v>0</v>
          </cell>
          <cell r="AA364">
            <v>75041</v>
          </cell>
          <cell r="AB364">
            <v>3</v>
          </cell>
          <cell r="AC364">
            <v>3</v>
          </cell>
          <cell r="AD364">
            <v>6</v>
          </cell>
          <cell r="AE364" t="str">
            <v>مركبات كيماوية وإبادة الحشرات</v>
          </cell>
        </row>
        <row r="365">
          <cell r="Q365">
            <v>6</v>
          </cell>
          <cell r="R365">
            <v>4</v>
          </cell>
          <cell r="S365">
            <v>5</v>
          </cell>
          <cell r="T365">
            <v>17132</v>
          </cell>
          <cell r="V365">
            <v>4130000</v>
          </cell>
          <cell r="W365">
            <v>4017088</v>
          </cell>
          <cell r="AA365">
            <v>75042</v>
          </cell>
          <cell r="AB365">
            <v>3</v>
          </cell>
          <cell r="AC365">
            <v>3</v>
          </cell>
          <cell r="AD365">
            <v>6</v>
          </cell>
          <cell r="AE365" t="str">
            <v>مركبات كيماوية وإبادة الحشرات (غير مخزنة)</v>
          </cell>
        </row>
        <row r="366">
          <cell r="Q366">
            <v>6</v>
          </cell>
          <cell r="R366">
            <v>4</v>
          </cell>
          <cell r="S366">
            <v>5</v>
          </cell>
          <cell r="T366">
            <v>17142</v>
          </cell>
          <cell r="V366">
            <v>830000</v>
          </cell>
          <cell r="W366">
            <v>939422</v>
          </cell>
          <cell r="AA366">
            <v>75051</v>
          </cell>
          <cell r="AB366">
            <v>3</v>
          </cell>
          <cell r="AC366">
            <v>3</v>
          </cell>
          <cell r="AD366">
            <v>6</v>
          </cell>
          <cell r="AE366" t="str">
            <v>عدد وأدوات خفيفة متنوعة</v>
          </cell>
        </row>
        <row r="367">
          <cell r="Q367">
            <v>6</v>
          </cell>
          <cell r="R367">
            <v>4</v>
          </cell>
          <cell r="S367">
            <v>5</v>
          </cell>
          <cell r="T367">
            <v>17152</v>
          </cell>
          <cell r="V367">
            <v>230000</v>
          </cell>
          <cell r="W367">
            <v>91670</v>
          </cell>
          <cell r="AA367">
            <v>75991</v>
          </cell>
          <cell r="AB367">
            <v>3</v>
          </cell>
          <cell r="AC367">
            <v>3</v>
          </cell>
          <cell r="AD367">
            <v>6</v>
          </cell>
          <cell r="AE367" t="str">
            <v>زينة للمناسبات</v>
          </cell>
        </row>
        <row r="368">
          <cell r="Q368">
            <v>6</v>
          </cell>
          <cell r="R368">
            <v>4</v>
          </cell>
          <cell r="S368">
            <v>5</v>
          </cell>
          <cell r="T368">
            <v>17162</v>
          </cell>
          <cell r="V368">
            <v>0</v>
          </cell>
          <cell r="W368">
            <v>182</v>
          </cell>
          <cell r="AA368">
            <v>75999</v>
          </cell>
          <cell r="AB368">
            <v>3</v>
          </cell>
          <cell r="AC368">
            <v>3</v>
          </cell>
          <cell r="AD368">
            <v>6</v>
          </cell>
          <cell r="AE368" t="str">
            <v>نفقات متنوعة</v>
          </cell>
        </row>
        <row r="369">
          <cell r="Q369">
            <v>6</v>
          </cell>
          <cell r="R369">
            <v>4</v>
          </cell>
          <cell r="S369">
            <v>5</v>
          </cell>
          <cell r="T369">
            <v>17172</v>
          </cell>
          <cell r="V369">
            <v>610000</v>
          </cell>
          <cell r="W369">
            <v>867676</v>
          </cell>
          <cell r="AA369">
            <v>99012</v>
          </cell>
          <cell r="AB369">
            <v>3</v>
          </cell>
          <cell r="AC369">
            <v>3</v>
          </cell>
          <cell r="AD369">
            <v>6</v>
          </cell>
          <cell r="AE369" t="str">
            <v>معدل فرق الربح والخسارة</v>
          </cell>
        </row>
        <row r="370">
          <cell r="Q370">
            <v>6</v>
          </cell>
          <cell r="R370">
            <v>4</v>
          </cell>
          <cell r="S370">
            <v>5</v>
          </cell>
          <cell r="T370">
            <v>17182</v>
          </cell>
          <cell r="V370">
            <v>50000</v>
          </cell>
          <cell r="W370">
            <v>2419</v>
          </cell>
          <cell r="AA370">
            <v>99013</v>
          </cell>
          <cell r="AB370">
            <v>3</v>
          </cell>
          <cell r="AC370">
            <v>3</v>
          </cell>
          <cell r="AD370">
            <v>6</v>
          </cell>
          <cell r="AE370" t="str">
            <v>فروقات الأسعار</v>
          </cell>
        </row>
        <row r="371">
          <cell r="Q371">
            <v>6</v>
          </cell>
          <cell r="R371">
            <v>4</v>
          </cell>
          <cell r="S371">
            <v>5</v>
          </cell>
          <cell r="T371">
            <v>17902</v>
          </cell>
          <cell r="V371">
            <v>60000</v>
          </cell>
          <cell r="W371">
            <v>2017307</v>
          </cell>
          <cell r="AA371">
            <v>99042</v>
          </cell>
          <cell r="AB371">
            <v>3</v>
          </cell>
          <cell r="AC371">
            <v>3</v>
          </cell>
          <cell r="AD371">
            <v>6</v>
          </cell>
          <cell r="AE371" t="str">
            <v>استبعاد المخزون المستهلك</v>
          </cell>
        </row>
        <row r="372">
          <cell r="Q372">
            <v>6</v>
          </cell>
          <cell r="R372">
            <v>4</v>
          </cell>
          <cell r="S372">
            <v>5</v>
          </cell>
          <cell r="T372">
            <v>19051</v>
          </cell>
          <cell r="V372">
            <v>65500</v>
          </cell>
          <cell r="W372">
            <v>36594</v>
          </cell>
          <cell r="AA372">
            <v>99043</v>
          </cell>
          <cell r="AB372">
            <v>3</v>
          </cell>
          <cell r="AC372">
            <v>3</v>
          </cell>
          <cell r="AD372">
            <v>6</v>
          </cell>
          <cell r="AE372" t="str">
            <v>التعديل على المخزون</v>
          </cell>
        </row>
        <row r="373">
          <cell r="Q373">
            <v>6</v>
          </cell>
          <cell r="R373">
            <v>4</v>
          </cell>
          <cell r="S373">
            <v>5</v>
          </cell>
          <cell r="T373">
            <v>19052</v>
          </cell>
          <cell r="V373">
            <v>1051312</v>
          </cell>
          <cell r="W373">
            <v>401116</v>
          </cell>
          <cell r="AA373">
            <v>99993</v>
          </cell>
          <cell r="AB373">
            <v>3</v>
          </cell>
          <cell r="AC373">
            <v>3</v>
          </cell>
          <cell r="AD373">
            <v>6</v>
          </cell>
          <cell r="AE373" t="str">
            <v>نفقات عسكرية</v>
          </cell>
        </row>
        <row r="374">
          <cell r="Q374">
            <v>6</v>
          </cell>
          <cell r="R374">
            <v>4</v>
          </cell>
          <cell r="S374">
            <v>5</v>
          </cell>
          <cell r="T374">
            <v>19053</v>
          </cell>
          <cell r="V374">
            <v>13500</v>
          </cell>
          <cell r="W374">
            <v>4005</v>
          </cell>
          <cell r="AA374">
            <v>99995</v>
          </cell>
          <cell r="AB374">
            <v>3</v>
          </cell>
          <cell r="AC374">
            <v>3</v>
          </cell>
          <cell r="AD374">
            <v>6</v>
          </cell>
          <cell r="AE374" t="str">
            <v>تعديل سعر التكلفة للمخزون</v>
          </cell>
        </row>
        <row r="375">
          <cell r="Q375">
            <v>6</v>
          </cell>
          <cell r="R375">
            <v>4</v>
          </cell>
          <cell r="S375">
            <v>5</v>
          </cell>
          <cell r="T375">
            <v>19054</v>
          </cell>
          <cell r="V375">
            <v>14500</v>
          </cell>
          <cell r="W375">
            <v>10411</v>
          </cell>
          <cell r="AB375">
            <v>4</v>
          </cell>
          <cell r="AC375">
            <v>3</v>
          </cell>
          <cell r="AD375">
            <v>6</v>
          </cell>
          <cell r="AE375" t="str">
            <v>مطبوعات وأدوات قرطاسية</v>
          </cell>
        </row>
        <row r="376">
          <cell r="Q376">
            <v>6</v>
          </cell>
          <cell r="R376">
            <v>4</v>
          </cell>
          <cell r="S376">
            <v>5</v>
          </cell>
          <cell r="T376">
            <v>19055</v>
          </cell>
          <cell r="V376">
            <v>321200</v>
          </cell>
          <cell r="W376">
            <v>400768</v>
          </cell>
          <cell r="AA376">
            <v>72031</v>
          </cell>
          <cell r="AB376">
            <v>4</v>
          </cell>
          <cell r="AC376">
            <v>3</v>
          </cell>
          <cell r="AD376">
            <v>6</v>
          </cell>
          <cell r="AE376" t="str">
            <v>الطباعة</v>
          </cell>
        </row>
        <row r="377">
          <cell r="Q377">
            <v>6</v>
          </cell>
          <cell r="R377">
            <v>4</v>
          </cell>
          <cell r="S377">
            <v>5</v>
          </cell>
          <cell r="T377">
            <v>19056</v>
          </cell>
          <cell r="V377">
            <v>665500</v>
          </cell>
          <cell r="W377">
            <v>585170</v>
          </cell>
          <cell r="AA377">
            <v>74011</v>
          </cell>
          <cell r="AB377">
            <v>4</v>
          </cell>
          <cell r="AC377">
            <v>3</v>
          </cell>
          <cell r="AD377">
            <v>6</v>
          </cell>
          <cell r="AE377" t="str">
            <v>أدوات قرطاسية للحاسب الآلي</v>
          </cell>
        </row>
        <row r="378">
          <cell r="Q378">
            <v>6</v>
          </cell>
          <cell r="R378">
            <v>4</v>
          </cell>
          <cell r="S378">
            <v>5</v>
          </cell>
          <cell r="T378">
            <v>19057</v>
          </cell>
          <cell r="V378">
            <v>2213805</v>
          </cell>
          <cell r="W378">
            <v>993018</v>
          </cell>
          <cell r="AA378">
            <v>74012</v>
          </cell>
          <cell r="AB378">
            <v>4</v>
          </cell>
          <cell r="AC378">
            <v>3</v>
          </cell>
          <cell r="AD378">
            <v>6</v>
          </cell>
          <cell r="AE378" t="str">
            <v>أدوات قرطاسية</v>
          </cell>
        </row>
        <row r="379">
          <cell r="Q379">
            <v>6</v>
          </cell>
          <cell r="R379">
            <v>4</v>
          </cell>
          <cell r="S379">
            <v>5</v>
          </cell>
          <cell r="T379">
            <v>19058</v>
          </cell>
          <cell r="V379">
            <v>579346</v>
          </cell>
          <cell r="W379">
            <v>117279</v>
          </cell>
          <cell r="AA379">
            <v>74013</v>
          </cell>
          <cell r="AB379">
            <v>4</v>
          </cell>
          <cell r="AC379">
            <v>3</v>
          </cell>
          <cell r="AD379">
            <v>6</v>
          </cell>
          <cell r="AE379" t="str">
            <v>مواد طباعة وتصوير</v>
          </cell>
        </row>
        <row r="380">
          <cell r="Q380">
            <v>6</v>
          </cell>
          <cell r="R380">
            <v>4</v>
          </cell>
          <cell r="S380">
            <v>5</v>
          </cell>
          <cell r="T380">
            <v>19061</v>
          </cell>
          <cell r="V380">
            <v>0</v>
          </cell>
          <cell r="W380">
            <v>1209</v>
          </cell>
          <cell r="AA380">
            <v>74023</v>
          </cell>
          <cell r="AB380">
            <v>4</v>
          </cell>
          <cell r="AC380">
            <v>3</v>
          </cell>
          <cell r="AD380">
            <v>6</v>
          </cell>
          <cell r="AE380" t="str">
            <v>كتب</v>
          </cell>
        </row>
        <row r="381">
          <cell r="Q381">
            <v>6</v>
          </cell>
          <cell r="R381">
            <v>4</v>
          </cell>
          <cell r="S381">
            <v>5</v>
          </cell>
          <cell r="T381">
            <v>19062</v>
          </cell>
          <cell r="V381">
            <v>0</v>
          </cell>
          <cell r="W381">
            <v>85390</v>
          </cell>
          <cell r="AA381">
            <v>74991</v>
          </cell>
          <cell r="AB381">
            <v>4</v>
          </cell>
          <cell r="AC381">
            <v>3</v>
          </cell>
          <cell r="AD381">
            <v>6</v>
          </cell>
          <cell r="AE381" t="str">
            <v>الخرائط والملصقات</v>
          </cell>
        </row>
        <row r="382">
          <cell r="Q382">
            <v>6</v>
          </cell>
          <cell r="R382">
            <v>4</v>
          </cell>
          <cell r="S382">
            <v>5</v>
          </cell>
          <cell r="T382">
            <v>19063</v>
          </cell>
          <cell r="V382">
            <v>29200</v>
          </cell>
          <cell r="W382">
            <v>52608</v>
          </cell>
          <cell r="AB382">
            <v>5</v>
          </cell>
          <cell r="AC382">
            <v>3</v>
          </cell>
          <cell r="AD382">
            <v>6</v>
          </cell>
          <cell r="AE382" t="str">
            <v>أدوية ومواد طبية</v>
          </cell>
        </row>
        <row r="383">
          <cell r="Q383">
            <v>6</v>
          </cell>
          <cell r="R383">
            <v>4</v>
          </cell>
          <cell r="S383">
            <v>5</v>
          </cell>
          <cell r="T383">
            <v>19064</v>
          </cell>
          <cell r="V383">
            <v>95000</v>
          </cell>
          <cell r="W383">
            <v>189096</v>
          </cell>
          <cell r="AA383">
            <v>75061</v>
          </cell>
          <cell r="AB383">
            <v>5</v>
          </cell>
          <cell r="AC383">
            <v>3</v>
          </cell>
          <cell r="AD383">
            <v>6</v>
          </cell>
          <cell r="AE383" t="str">
            <v>عقاقير وأدوية</v>
          </cell>
        </row>
        <row r="384">
          <cell r="Q384">
            <v>6</v>
          </cell>
          <cell r="R384">
            <v>4</v>
          </cell>
          <cell r="S384">
            <v>5</v>
          </cell>
          <cell r="T384">
            <v>19065</v>
          </cell>
          <cell r="V384">
            <v>55000</v>
          </cell>
          <cell r="W384">
            <v>3591</v>
          </cell>
          <cell r="AA384">
            <v>75062</v>
          </cell>
          <cell r="AB384">
            <v>5</v>
          </cell>
          <cell r="AC384">
            <v>3</v>
          </cell>
          <cell r="AD384">
            <v>6</v>
          </cell>
          <cell r="AE384" t="str">
            <v>مواد جراحة</v>
          </cell>
        </row>
        <row r="385">
          <cell r="Q385">
            <v>6</v>
          </cell>
          <cell r="R385">
            <v>4</v>
          </cell>
          <cell r="S385">
            <v>5</v>
          </cell>
          <cell r="T385">
            <v>19066</v>
          </cell>
          <cell r="V385">
            <v>923400</v>
          </cell>
          <cell r="W385">
            <v>625168</v>
          </cell>
          <cell r="AA385">
            <v>75063</v>
          </cell>
          <cell r="AB385">
            <v>5</v>
          </cell>
          <cell r="AC385">
            <v>3</v>
          </cell>
          <cell r="AD385">
            <v>6</v>
          </cell>
          <cell r="AE385" t="str">
            <v>مواد أشعة</v>
          </cell>
        </row>
        <row r="386">
          <cell r="Q386">
            <v>6</v>
          </cell>
          <cell r="R386">
            <v>4</v>
          </cell>
          <cell r="S386">
            <v>5</v>
          </cell>
          <cell r="T386">
            <v>19067</v>
          </cell>
          <cell r="V386">
            <v>0</v>
          </cell>
          <cell r="W386">
            <v>0</v>
          </cell>
          <cell r="AA386">
            <v>75064</v>
          </cell>
          <cell r="AB386">
            <v>5</v>
          </cell>
          <cell r="AC386">
            <v>3</v>
          </cell>
          <cell r="AD386">
            <v>6</v>
          </cell>
          <cell r="AE386" t="str">
            <v>مواد مختبرية</v>
          </cell>
        </row>
        <row r="387">
          <cell r="Q387">
            <v>6</v>
          </cell>
          <cell r="R387">
            <v>4</v>
          </cell>
          <cell r="S387">
            <v>5</v>
          </cell>
          <cell r="T387">
            <v>98011</v>
          </cell>
          <cell r="V387">
            <v>418353</v>
          </cell>
          <cell r="W387">
            <v>1666591</v>
          </cell>
          <cell r="AA387">
            <v>75065</v>
          </cell>
          <cell r="AB387">
            <v>5</v>
          </cell>
          <cell r="AC387">
            <v>3</v>
          </cell>
          <cell r="AD387">
            <v>6</v>
          </cell>
          <cell r="AE387" t="str">
            <v>عقاقير وأدوية (غير مخزنة)</v>
          </cell>
        </row>
        <row r="388">
          <cell r="Q388">
            <v>6</v>
          </cell>
          <cell r="R388">
            <v>4</v>
          </cell>
          <cell r="S388">
            <v>6</v>
          </cell>
          <cell r="T388">
            <v>17112</v>
          </cell>
          <cell r="V388">
            <v>0</v>
          </cell>
          <cell r="W388">
            <v>0</v>
          </cell>
          <cell r="AA388">
            <v>75066</v>
          </cell>
          <cell r="AB388">
            <v>5</v>
          </cell>
          <cell r="AC388">
            <v>3</v>
          </cell>
          <cell r="AD388">
            <v>6</v>
          </cell>
          <cell r="AE388" t="str">
            <v>مواد جراحة (غير مخزنة)</v>
          </cell>
        </row>
        <row r="389">
          <cell r="Q389">
            <v>6</v>
          </cell>
          <cell r="R389">
            <v>4</v>
          </cell>
          <cell r="S389">
            <v>6</v>
          </cell>
          <cell r="T389">
            <v>17142</v>
          </cell>
          <cell r="V389">
            <v>0</v>
          </cell>
          <cell r="W389">
            <v>0</v>
          </cell>
          <cell r="AA389">
            <v>75067</v>
          </cell>
          <cell r="AB389">
            <v>5</v>
          </cell>
          <cell r="AC389">
            <v>3</v>
          </cell>
          <cell r="AD389">
            <v>6</v>
          </cell>
          <cell r="AE389" t="str">
            <v>مواد أشعة (غير مخزنة)</v>
          </cell>
        </row>
        <row r="390">
          <cell r="Q390">
            <v>6</v>
          </cell>
          <cell r="R390">
            <v>4</v>
          </cell>
          <cell r="S390">
            <v>6</v>
          </cell>
          <cell r="T390">
            <v>17152</v>
          </cell>
          <cell r="V390">
            <v>0</v>
          </cell>
          <cell r="W390">
            <v>0</v>
          </cell>
          <cell r="AA390">
            <v>75068</v>
          </cell>
          <cell r="AB390">
            <v>5</v>
          </cell>
          <cell r="AC390">
            <v>3</v>
          </cell>
          <cell r="AD390">
            <v>6</v>
          </cell>
          <cell r="AE390" t="str">
            <v>مواد مختبرية (غير مخزنة)</v>
          </cell>
        </row>
        <row r="391">
          <cell r="Q391">
            <v>6</v>
          </cell>
          <cell r="R391">
            <v>4</v>
          </cell>
          <cell r="S391">
            <v>6</v>
          </cell>
          <cell r="T391">
            <v>17162</v>
          </cell>
          <cell r="V391">
            <v>0</v>
          </cell>
          <cell r="W391">
            <v>0</v>
          </cell>
          <cell r="AB391">
            <v>6</v>
          </cell>
          <cell r="AC391">
            <v>3</v>
          </cell>
          <cell r="AD391">
            <v>6</v>
          </cell>
          <cell r="AE391" t="str">
            <v>تكاليف البرامج الإعلامية</v>
          </cell>
        </row>
        <row r="392">
          <cell r="Q392">
            <v>6</v>
          </cell>
          <cell r="R392">
            <v>4</v>
          </cell>
          <cell r="S392">
            <v>6</v>
          </cell>
          <cell r="T392">
            <v>17172</v>
          </cell>
          <cell r="V392">
            <v>190000</v>
          </cell>
          <cell r="W392">
            <v>103151</v>
          </cell>
          <cell r="AA392">
            <v>75071</v>
          </cell>
          <cell r="AB392">
            <v>6</v>
          </cell>
          <cell r="AC392">
            <v>3</v>
          </cell>
          <cell r="AD392">
            <v>6</v>
          </cell>
          <cell r="AE392" t="str">
            <v>برامج الدعاية والإعلان</v>
          </cell>
        </row>
        <row r="393">
          <cell r="Q393">
            <v>6</v>
          </cell>
          <cell r="R393">
            <v>4</v>
          </cell>
          <cell r="S393">
            <v>6</v>
          </cell>
          <cell r="T393">
            <v>17182</v>
          </cell>
          <cell r="V393">
            <v>0</v>
          </cell>
          <cell r="W393">
            <v>0</v>
          </cell>
          <cell r="AA393">
            <v>75072</v>
          </cell>
          <cell r="AB393">
            <v>6</v>
          </cell>
          <cell r="AC393">
            <v>3</v>
          </cell>
          <cell r="AD393">
            <v>6</v>
          </cell>
          <cell r="AE393" t="str">
            <v>برامج تعليمية</v>
          </cell>
        </row>
        <row r="394">
          <cell r="Q394">
            <v>6</v>
          </cell>
          <cell r="R394">
            <v>4</v>
          </cell>
          <cell r="S394">
            <v>6</v>
          </cell>
          <cell r="T394">
            <v>17902</v>
          </cell>
          <cell r="V394">
            <v>0</v>
          </cell>
          <cell r="W394">
            <v>0</v>
          </cell>
          <cell r="AA394">
            <v>75073</v>
          </cell>
          <cell r="AB394">
            <v>6</v>
          </cell>
          <cell r="AC394">
            <v>3</v>
          </cell>
          <cell r="AD394">
            <v>6</v>
          </cell>
          <cell r="AE394" t="str">
            <v>برامج تلفزيونية</v>
          </cell>
        </row>
        <row r="395">
          <cell r="Q395">
            <v>6</v>
          </cell>
          <cell r="R395">
            <v>4</v>
          </cell>
          <cell r="S395">
            <v>7</v>
          </cell>
          <cell r="T395">
            <v>19059</v>
          </cell>
          <cell r="V395">
            <v>0</v>
          </cell>
          <cell r="W395">
            <v>45478</v>
          </cell>
          <cell r="AB395">
            <v>7</v>
          </cell>
          <cell r="AC395">
            <v>3</v>
          </cell>
          <cell r="AD395">
            <v>6</v>
          </cell>
          <cell r="AE395" t="str">
            <v>حسابات الميزانية الرقابية</v>
          </cell>
        </row>
        <row r="396">
          <cell r="Q396">
            <v>6</v>
          </cell>
          <cell r="R396">
            <v>4</v>
          </cell>
          <cell r="S396">
            <v>7</v>
          </cell>
          <cell r="T396">
            <v>75992</v>
          </cell>
          <cell r="V396">
            <v>0</v>
          </cell>
          <cell r="W396">
            <v>2030</v>
          </cell>
          <cell r="AA396">
            <v>75041</v>
          </cell>
          <cell r="AB396">
            <v>7</v>
          </cell>
          <cell r="AC396">
            <v>3</v>
          </cell>
          <cell r="AD396">
            <v>6</v>
          </cell>
          <cell r="AE396" t="str">
            <v>مركبات كيماوية وإبادة الحشرات</v>
          </cell>
        </row>
        <row r="397">
          <cell r="Q397">
            <v>6</v>
          </cell>
          <cell r="R397">
            <v>4</v>
          </cell>
          <cell r="S397">
            <v>7</v>
          </cell>
          <cell r="T397">
            <v>98011</v>
          </cell>
          <cell r="V397">
            <v>840</v>
          </cell>
          <cell r="W397">
            <v>840</v>
          </cell>
          <cell r="AA397">
            <v>75061</v>
          </cell>
          <cell r="AB397">
            <v>7</v>
          </cell>
          <cell r="AC397">
            <v>3</v>
          </cell>
          <cell r="AD397">
            <v>6</v>
          </cell>
          <cell r="AE397" t="str">
            <v>عقاقير وأدوية</v>
          </cell>
        </row>
        <row r="398">
          <cell r="Q398">
            <v>6</v>
          </cell>
          <cell r="R398">
            <v>4</v>
          </cell>
          <cell r="S398">
            <v>8</v>
          </cell>
          <cell r="T398">
            <v>19002</v>
          </cell>
          <cell r="V398">
            <v>10000674</v>
          </cell>
          <cell r="W398">
            <v>9879637</v>
          </cell>
          <cell r="AB398">
            <v>9</v>
          </cell>
          <cell r="AC398">
            <v>3</v>
          </cell>
          <cell r="AD398">
            <v>6</v>
          </cell>
          <cell r="AE398" t="str">
            <v>تكاليف أخرى</v>
          </cell>
        </row>
        <row r="399">
          <cell r="Q399">
            <v>6</v>
          </cell>
          <cell r="R399">
            <v>4</v>
          </cell>
          <cell r="S399">
            <v>8</v>
          </cell>
          <cell r="T399">
            <v>19101</v>
          </cell>
          <cell r="V399">
            <v>0</v>
          </cell>
          <cell r="W399">
            <v>0</v>
          </cell>
          <cell r="AA399">
            <v>99991</v>
          </cell>
          <cell r="AB399">
            <v>9</v>
          </cell>
          <cell r="AC399">
            <v>3</v>
          </cell>
          <cell r="AD399">
            <v>6</v>
          </cell>
          <cell r="AE399" t="str">
            <v>مصروفات نثرية</v>
          </cell>
        </row>
        <row r="400">
          <cell r="Q400">
            <v>6</v>
          </cell>
          <cell r="R400">
            <v>4</v>
          </cell>
          <cell r="S400">
            <v>8</v>
          </cell>
          <cell r="T400">
            <v>19102</v>
          </cell>
          <cell r="V400">
            <v>0</v>
          </cell>
          <cell r="W400">
            <v>0</v>
          </cell>
          <cell r="AA400">
            <v>99994</v>
          </cell>
          <cell r="AB400">
            <v>9</v>
          </cell>
          <cell r="AC400">
            <v>3</v>
          </cell>
          <cell r="AD400">
            <v>6</v>
          </cell>
          <cell r="AE400" t="str">
            <v>مصروفات نثرية  للطائرات</v>
          </cell>
        </row>
        <row r="401">
          <cell r="Q401">
            <v>6</v>
          </cell>
          <cell r="R401">
            <v>4</v>
          </cell>
          <cell r="S401">
            <v>8</v>
          </cell>
          <cell r="T401">
            <v>19103</v>
          </cell>
          <cell r="V401">
            <v>0</v>
          </cell>
          <cell r="W401">
            <v>9017</v>
          </cell>
          <cell r="AA401">
            <v>99998</v>
          </cell>
          <cell r="AB401">
            <v>9</v>
          </cell>
          <cell r="AC401">
            <v>3</v>
          </cell>
          <cell r="AD401">
            <v>6</v>
          </cell>
          <cell r="AE401" t="str">
            <v>المصاريف الإستهلاكية لتقنية المعلومات</v>
          </cell>
        </row>
        <row r="402">
          <cell r="Q402">
            <v>6</v>
          </cell>
          <cell r="R402">
            <v>4</v>
          </cell>
          <cell r="S402">
            <v>8</v>
          </cell>
          <cell r="T402">
            <v>19111</v>
          </cell>
          <cell r="V402">
            <v>0</v>
          </cell>
          <cell r="W402">
            <v>0</v>
          </cell>
          <cell r="AC402">
            <v>4</v>
          </cell>
          <cell r="AD402">
            <v>6</v>
          </cell>
          <cell r="AE402" t="str">
            <v>نفقات السلع الرأسمالية</v>
          </cell>
        </row>
        <row r="403">
          <cell r="Q403">
            <v>6</v>
          </cell>
          <cell r="R403">
            <v>4</v>
          </cell>
          <cell r="S403">
            <v>8</v>
          </cell>
          <cell r="T403">
            <v>19112</v>
          </cell>
          <cell r="V403">
            <v>0</v>
          </cell>
          <cell r="W403">
            <v>0</v>
          </cell>
          <cell r="AB403">
            <v>1</v>
          </cell>
          <cell r="AC403">
            <v>4</v>
          </cell>
          <cell r="AD403">
            <v>6</v>
          </cell>
          <cell r="AE403" t="str">
            <v>أصول المركبات والآليات والسفن والطائرات</v>
          </cell>
        </row>
        <row r="404">
          <cell r="Q404">
            <v>6</v>
          </cell>
          <cell r="R404">
            <v>4</v>
          </cell>
          <cell r="S404">
            <v>8</v>
          </cell>
          <cell r="T404">
            <v>19113</v>
          </cell>
          <cell r="V404">
            <v>0</v>
          </cell>
          <cell r="W404">
            <v>24915</v>
          </cell>
          <cell r="AA404">
            <v>17012</v>
          </cell>
          <cell r="AB404">
            <v>1</v>
          </cell>
          <cell r="AC404">
            <v>4</v>
          </cell>
          <cell r="AD404">
            <v>6</v>
          </cell>
          <cell r="AE404" t="str">
            <v>مشتريات الأثاث</v>
          </cell>
        </row>
        <row r="405">
          <cell r="Q405">
            <v>6</v>
          </cell>
          <cell r="R405">
            <v>4</v>
          </cell>
          <cell r="S405">
            <v>8</v>
          </cell>
          <cell r="T405">
            <v>19121</v>
          </cell>
          <cell r="V405">
            <v>0</v>
          </cell>
          <cell r="W405">
            <v>6916</v>
          </cell>
          <cell r="AA405">
            <v>17022</v>
          </cell>
          <cell r="AB405">
            <v>1</v>
          </cell>
          <cell r="AC405">
            <v>4</v>
          </cell>
          <cell r="AD405">
            <v>6</v>
          </cell>
          <cell r="AE405" t="str">
            <v>سيارات الركاب</v>
          </cell>
        </row>
        <row r="406">
          <cell r="Q406">
            <v>6</v>
          </cell>
          <cell r="R406">
            <v>4</v>
          </cell>
          <cell r="S406">
            <v>8</v>
          </cell>
          <cell r="T406">
            <v>19131</v>
          </cell>
          <cell r="V406">
            <v>0</v>
          </cell>
          <cell r="W406">
            <v>0</v>
          </cell>
          <cell r="AA406">
            <v>17032</v>
          </cell>
          <cell r="AB406">
            <v>1</v>
          </cell>
          <cell r="AC406">
            <v>4</v>
          </cell>
          <cell r="AD406">
            <v>6</v>
          </cell>
          <cell r="AE406" t="str">
            <v>مشتريات سيارات النقل والشاحنات بأنواعها</v>
          </cell>
        </row>
        <row r="407">
          <cell r="Q407">
            <v>6</v>
          </cell>
          <cell r="R407">
            <v>4</v>
          </cell>
          <cell r="S407">
            <v>8</v>
          </cell>
          <cell r="T407">
            <v>19132</v>
          </cell>
          <cell r="V407">
            <v>0</v>
          </cell>
          <cell r="W407">
            <v>0</v>
          </cell>
          <cell r="AA407">
            <v>17042</v>
          </cell>
          <cell r="AB407">
            <v>1</v>
          </cell>
          <cell r="AC407">
            <v>4</v>
          </cell>
          <cell r="AD407">
            <v>6</v>
          </cell>
          <cell r="AE407" t="str">
            <v>مشتريات السيارات ذات الطبيعة الخاصة</v>
          </cell>
        </row>
        <row r="408">
          <cell r="Q408">
            <v>6</v>
          </cell>
          <cell r="R408">
            <v>4</v>
          </cell>
          <cell r="S408">
            <v>8</v>
          </cell>
          <cell r="T408">
            <v>31013</v>
          </cell>
          <cell r="V408">
            <v>0</v>
          </cell>
          <cell r="W408">
            <v>146565</v>
          </cell>
          <cell r="AA408">
            <v>17082</v>
          </cell>
          <cell r="AB408">
            <v>1</v>
          </cell>
          <cell r="AC408">
            <v>4</v>
          </cell>
          <cell r="AD408">
            <v>6</v>
          </cell>
          <cell r="AE408" t="str">
            <v>مشتريات العدد والآلات الثقيلة</v>
          </cell>
        </row>
        <row r="409">
          <cell r="Q409">
            <v>6</v>
          </cell>
          <cell r="R409">
            <v>4</v>
          </cell>
          <cell r="S409">
            <v>8</v>
          </cell>
          <cell r="T409">
            <v>98011</v>
          </cell>
          <cell r="V409">
            <v>72</v>
          </cell>
          <cell r="W409">
            <v>34724</v>
          </cell>
          <cell r="AA409">
            <v>17092</v>
          </cell>
          <cell r="AB409">
            <v>1</v>
          </cell>
          <cell r="AC409">
            <v>4</v>
          </cell>
          <cell r="AD409">
            <v>6</v>
          </cell>
          <cell r="AE409" t="str">
            <v>مشتريات الآلات والمعدات</v>
          </cell>
        </row>
        <row r="410">
          <cell r="Q410">
            <v>6</v>
          </cell>
          <cell r="R410">
            <v>4</v>
          </cell>
          <cell r="S410">
            <v>8</v>
          </cell>
          <cell r="T410">
            <v>98101</v>
          </cell>
          <cell r="V410">
            <v>0</v>
          </cell>
          <cell r="W410">
            <v>-695</v>
          </cell>
          <cell r="AA410">
            <v>17102</v>
          </cell>
          <cell r="AB410">
            <v>1</v>
          </cell>
          <cell r="AC410">
            <v>4</v>
          </cell>
          <cell r="AD410">
            <v>6</v>
          </cell>
          <cell r="AE410" t="str">
            <v>مشتريات الدراجات النارية والهوائية</v>
          </cell>
        </row>
        <row r="411">
          <cell r="Q411">
            <v>6</v>
          </cell>
          <cell r="R411">
            <v>4</v>
          </cell>
          <cell r="S411">
            <v>8</v>
          </cell>
          <cell r="T411">
            <v>98102</v>
          </cell>
          <cell r="V411">
            <v>0</v>
          </cell>
          <cell r="W411">
            <v>0</v>
          </cell>
          <cell r="AA411">
            <v>19022</v>
          </cell>
          <cell r="AB411">
            <v>1</v>
          </cell>
          <cell r="AC411">
            <v>4</v>
          </cell>
          <cell r="AD411">
            <v>6</v>
          </cell>
          <cell r="AE411" t="str">
            <v>سيارات الركاب</v>
          </cell>
        </row>
        <row r="412">
          <cell r="Q412">
            <v>6</v>
          </cell>
          <cell r="R412">
            <v>4</v>
          </cell>
          <cell r="S412">
            <v>8</v>
          </cell>
          <cell r="T412">
            <v>98103</v>
          </cell>
          <cell r="V412">
            <v>0</v>
          </cell>
          <cell r="W412">
            <v>2950</v>
          </cell>
          <cell r="AA412">
            <v>19023</v>
          </cell>
          <cell r="AB412">
            <v>1</v>
          </cell>
          <cell r="AC412">
            <v>4</v>
          </cell>
          <cell r="AD412">
            <v>6</v>
          </cell>
          <cell r="AE412" t="str">
            <v>سيارات النقل والشاحنات</v>
          </cell>
        </row>
        <row r="413">
          <cell r="Q413">
            <v>6</v>
          </cell>
          <cell r="R413">
            <v>4</v>
          </cell>
          <cell r="S413">
            <v>8</v>
          </cell>
          <cell r="T413">
            <v>98111</v>
          </cell>
          <cell r="V413">
            <v>0</v>
          </cell>
          <cell r="W413">
            <v>0</v>
          </cell>
          <cell r="AA413">
            <v>19024</v>
          </cell>
          <cell r="AB413">
            <v>1</v>
          </cell>
          <cell r="AC413">
            <v>4</v>
          </cell>
          <cell r="AD413">
            <v>6</v>
          </cell>
          <cell r="AE413" t="str">
            <v>المركبات ذات الطبيعة الخاصة</v>
          </cell>
        </row>
        <row r="414">
          <cell r="Q414">
            <v>6</v>
          </cell>
          <cell r="R414">
            <v>4</v>
          </cell>
          <cell r="S414">
            <v>8</v>
          </cell>
          <cell r="T414">
            <v>98112</v>
          </cell>
          <cell r="V414">
            <v>0</v>
          </cell>
          <cell r="W414">
            <v>0</v>
          </cell>
          <cell r="AA414">
            <v>19026</v>
          </cell>
          <cell r="AB414">
            <v>1</v>
          </cell>
          <cell r="AC414">
            <v>4</v>
          </cell>
          <cell r="AD414">
            <v>6</v>
          </cell>
          <cell r="AE414" t="str">
            <v>الدراجات النارية والهوائية</v>
          </cell>
        </row>
        <row r="415">
          <cell r="Q415">
            <v>6</v>
          </cell>
          <cell r="R415">
            <v>4</v>
          </cell>
          <cell r="S415">
            <v>8</v>
          </cell>
          <cell r="T415">
            <v>98113</v>
          </cell>
          <cell r="V415">
            <v>0</v>
          </cell>
          <cell r="W415">
            <v>0</v>
          </cell>
          <cell r="AA415">
            <v>19111</v>
          </cell>
          <cell r="AB415">
            <v>1</v>
          </cell>
          <cell r="AC415">
            <v>4</v>
          </cell>
          <cell r="AD415">
            <v>6</v>
          </cell>
          <cell r="AE415" t="str">
            <v>مشتريات العدد والآليات والمعدات</v>
          </cell>
        </row>
        <row r="416">
          <cell r="Q416">
            <v>6</v>
          </cell>
          <cell r="R416">
            <v>4</v>
          </cell>
          <cell r="S416">
            <v>8</v>
          </cell>
          <cell r="T416">
            <v>98121</v>
          </cell>
          <cell r="V416">
            <v>0</v>
          </cell>
          <cell r="W416">
            <v>1200</v>
          </cell>
          <cell r="AA416">
            <v>98011</v>
          </cell>
          <cell r="AB416">
            <v>1</v>
          </cell>
          <cell r="AC416">
            <v>4</v>
          </cell>
          <cell r="AD416">
            <v>6</v>
          </cell>
          <cell r="AE416" t="str">
            <v>مصاريف الأصول</v>
          </cell>
        </row>
        <row r="417">
          <cell r="Q417">
            <v>6</v>
          </cell>
          <cell r="R417">
            <v>4</v>
          </cell>
          <cell r="S417">
            <v>8</v>
          </cell>
          <cell r="T417">
            <v>98131</v>
          </cell>
          <cell r="V417">
            <v>0</v>
          </cell>
          <cell r="W417">
            <v>455</v>
          </cell>
          <cell r="AB417">
            <v>2</v>
          </cell>
          <cell r="AC417">
            <v>4</v>
          </cell>
          <cell r="AD417">
            <v>6</v>
          </cell>
          <cell r="AE417" t="str">
            <v xml:space="preserve">الأصول البديلة </v>
          </cell>
        </row>
        <row r="418">
          <cell r="Q418">
            <v>6</v>
          </cell>
          <cell r="R418">
            <v>4</v>
          </cell>
          <cell r="S418">
            <v>8</v>
          </cell>
          <cell r="T418">
            <v>98132</v>
          </cell>
          <cell r="V418">
            <v>0</v>
          </cell>
          <cell r="W418">
            <v>0</v>
          </cell>
          <cell r="AA418">
            <v>17012</v>
          </cell>
          <cell r="AB418">
            <v>2</v>
          </cell>
          <cell r="AC418">
            <v>4</v>
          </cell>
          <cell r="AD418">
            <v>6</v>
          </cell>
          <cell r="AE418" t="str">
            <v>مشتريات الأثاث</v>
          </cell>
        </row>
        <row r="419">
          <cell r="Q419">
            <v>6</v>
          </cell>
          <cell r="R419">
            <v>5</v>
          </cell>
          <cell r="S419">
            <v>1</v>
          </cell>
          <cell r="T419">
            <v>78011</v>
          </cell>
          <cell r="V419">
            <v>0</v>
          </cell>
          <cell r="W419">
            <v>0</v>
          </cell>
          <cell r="AA419">
            <v>17022</v>
          </cell>
          <cell r="AB419">
            <v>2</v>
          </cell>
          <cell r="AC419">
            <v>4</v>
          </cell>
          <cell r="AD419">
            <v>6</v>
          </cell>
          <cell r="AE419" t="str">
            <v>مشتريات سيارات الركاب</v>
          </cell>
        </row>
        <row r="420">
          <cell r="Q420">
            <v>6</v>
          </cell>
          <cell r="R420">
            <v>5</v>
          </cell>
          <cell r="S420">
            <v>1</v>
          </cell>
          <cell r="T420">
            <v>78012</v>
          </cell>
          <cell r="V420">
            <v>5400000</v>
          </cell>
          <cell r="W420">
            <v>7119083</v>
          </cell>
          <cell r="AA420">
            <v>17092</v>
          </cell>
          <cell r="AB420">
            <v>2</v>
          </cell>
          <cell r="AC420">
            <v>4</v>
          </cell>
          <cell r="AD420">
            <v>6</v>
          </cell>
          <cell r="AE420" t="str">
            <v>مشتريات الآلات والمعدات</v>
          </cell>
        </row>
        <row r="421">
          <cell r="Q421">
            <v>6</v>
          </cell>
          <cell r="R421">
            <v>5</v>
          </cell>
          <cell r="S421">
            <v>1</v>
          </cell>
          <cell r="T421">
            <v>78013</v>
          </cell>
          <cell r="V421">
            <v>6308051</v>
          </cell>
          <cell r="W421">
            <v>4330138</v>
          </cell>
          <cell r="AB421">
            <v>3</v>
          </cell>
          <cell r="AC421">
            <v>4</v>
          </cell>
          <cell r="AD421">
            <v>6</v>
          </cell>
          <cell r="AE421" t="str">
            <v>أصول تقنية المعلومات</v>
          </cell>
        </row>
        <row r="422">
          <cell r="Q422">
            <v>6</v>
          </cell>
          <cell r="R422">
            <v>5</v>
          </cell>
          <cell r="S422">
            <v>1</v>
          </cell>
          <cell r="T422">
            <v>78017</v>
          </cell>
          <cell r="V422">
            <v>529437</v>
          </cell>
          <cell r="W422">
            <v>1176335</v>
          </cell>
          <cell r="AA422">
            <v>17052</v>
          </cell>
          <cell r="AB422">
            <v>3</v>
          </cell>
          <cell r="AC422">
            <v>4</v>
          </cell>
          <cell r="AD422">
            <v>6</v>
          </cell>
          <cell r="AE422" t="str">
            <v>مشتريات وحدة الحاسب الآلي المركزية</v>
          </cell>
        </row>
        <row r="423">
          <cell r="Q423">
            <v>6</v>
          </cell>
          <cell r="R423">
            <v>5</v>
          </cell>
          <cell r="S423">
            <v>2</v>
          </cell>
          <cell r="T423">
            <v>78012</v>
          </cell>
          <cell r="V423">
            <v>70000</v>
          </cell>
          <cell r="W423">
            <v>40994</v>
          </cell>
          <cell r="AA423">
            <v>17053</v>
          </cell>
          <cell r="AB423">
            <v>3</v>
          </cell>
          <cell r="AC423">
            <v>4</v>
          </cell>
          <cell r="AD423">
            <v>6</v>
          </cell>
          <cell r="AE423" t="str">
            <v>مشتريات أجهزة الحاسب الآلي المساعدة</v>
          </cell>
        </row>
        <row r="424">
          <cell r="Q424">
            <v>6</v>
          </cell>
          <cell r="R424">
            <v>5</v>
          </cell>
          <cell r="S424">
            <v>2</v>
          </cell>
          <cell r="T424">
            <v>78013</v>
          </cell>
          <cell r="V424">
            <v>21020</v>
          </cell>
          <cell r="W424">
            <v>15795</v>
          </cell>
          <cell r="AA424">
            <v>17054</v>
          </cell>
          <cell r="AB424">
            <v>3</v>
          </cell>
          <cell r="AC424">
            <v>4</v>
          </cell>
          <cell r="AD424">
            <v>6</v>
          </cell>
          <cell r="AE424" t="str">
            <v>مشتريات الحاسب الآلي الشخصي</v>
          </cell>
        </row>
        <row r="425">
          <cell r="Q425">
            <v>6</v>
          </cell>
          <cell r="R425">
            <v>5</v>
          </cell>
          <cell r="S425">
            <v>3</v>
          </cell>
          <cell r="T425">
            <v>78021</v>
          </cell>
          <cell r="V425">
            <v>1434598</v>
          </cell>
          <cell r="W425">
            <v>1902548</v>
          </cell>
          <cell r="AA425">
            <v>17062</v>
          </cell>
          <cell r="AB425">
            <v>3</v>
          </cell>
          <cell r="AC425">
            <v>4</v>
          </cell>
          <cell r="AD425">
            <v>6</v>
          </cell>
          <cell r="AE425" t="str">
            <v>مشتريات برامج التشغيل والبرامج التطبيقية</v>
          </cell>
        </row>
        <row r="426">
          <cell r="Q426">
            <v>6</v>
          </cell>
          <cell r="R426">
            <v>5</v>
          </cell>
          <cell r="S426">
            <v>3</v>
          </cell>
          <cell r="T426">
            <v>78022</v>
          </cell>
          <cell r="V426">
            <v>116003</v>
          </cell>
          <cell r="W426">
            <v>73521</v>
          </cell>
          <cell r="AA426">
            <v>19201</v>
          </cell>
          <cell r="AB426">
            <v>3</v>
          </cell>
          <cell r="AC426">
            <v>4</v>
          </cell>
          <cell r="AD426">
            <v>6</v>
          </cell>
          <cell r="AE426" t="str">
            <v>الأجهزة - الإتصالات</v>
          </cell>
        </row>
        <row r="427">
          <cell r="Q427">
            <v>6</v>
          </cell>
          <cell r="R427">
            <v>5</v>
          </cell>
          <cell r="S427">
            <v>3</v>
          </cell>
          <cell r="T427">
            <v>78023</v>
          </cell>
          <cell r="V427">
            <v>510774</v>
          </cell>
          <cell r="W427">
            <v>409007</v>
          </cell>
          <cell r="AA427">
            <v>19202</v>
          </cell>
          <cell r="AB427">
            <v>3</v>
          </cell>
          <cell r="AC427">
            <v>4</v>
          </cell>
          <cell r="AD427">
            <v>6</v>
          </cell>
          <cell r="AE427" t="str">
            <v>الأجهزة - الخوادم</v>
          </cell>
        </row>
        <row r="428">
          <cell r="Q428">
            <v>6</v>
          </cell>
          <cell r="R428">
            <v>5</v>
          </cell>
          <cell r="S428">
            <v>3</v>
          </cell>
          <cell r="T428">
            <v>78024</v>
          </cell>
          <cell r="V428">
            <v>20000</v>
          </cell>
          <cell r="W428">
            <v>109316</v>
          </cell>
          <cell r="AA428">
            <v>19203</v>
          </cell>
          <cell r="AB428">
            <v>3</v>
          </cell>
          <cell r="AC428">
            <v>4</v>
          </cell>
          <cell r="AD428">
            <v>6</v>
          </cell>
          <cell r="AE428" t="str">
            <v>الأجهزة - التخزين</v>
          </cell>
        </row>
        <row r="429">
          <cell r="Q429">
            <v>6</v>
          </cell>
          <cell r="R429">
            <v>5</v>
          </cell>
          <cell r="S429">
            <v>3</v>
          </cell>
          <cell r="T429">
            <v>78031</v>
          </cell>
          <cell r="V429">
            <v>5069256</v>
          </cell>
          <cell r="W429">
            <v>2805637</v>
          </cell>
          <cell r="AA429">
            <v>19204</v>
          </cell>
          <cell r="AB429">
            <v>3</v>
          </cell>
          <cell r="AC429">
            <v>4</v>
          </cell>
          <cell r="AD429">
            <v>6</v>
          </cell>
          <cell r="AE429" t="str">
            <v>الأجهزة - الحماية</v>
          </cell>
        </row>
        <row r="430">
          <cell r="Q430">
            <v>6</v>
          </cell>
          <cell r="R430">
            <v>5</v>
          </cell>
          <cell r="S430">
            <v>3</v>
          </cell>
          <cell r="T430">
            <v>78034</v>
          </cell>
          <cell r="V430">
            <v>20650000</v>
          </cell>
          <cell r="W430">
            <v>20869853</v>
          </cell>
          <cell r="AA430">
            <v>19205</v>
          </cell>
          <cell r="AB430">
            <v>3</v>
          </cell>
          <cell r="AC430">
            <v>4</v>
          </cell>
          <cell r="AD430">
            <v>6</v>
          </cell>
          <cell r="AE430" t="str">
            <v>الأجهزة - الإنتاجية</v>
          </cell>
        </row>
        <row r="431">
          <cell r="Q431">
            <v>6</v>
          </cell>
          <cell r="R431">
            <v>5</v>
          </cell>
          <cell r="S431">
            <v>3</v>
          </cell>
          <cell r="T431">
            <v>78041</v>
          </cell>
          <cell r="V431">
            <v>20000</v>
          </cell>
          <cell r="W431">
            <v>29490</v>
          </cell>
          <cell r="AA431">
            <v>19206</v>
          </cell>
          <cell r="AB431">
            <v>3</v>
          </cell>
          <cell r="AC431">
            <v>4</v>
          </cell>
          <cell r="AD431">
            <v>6</v>
          </cell>
          <cell r="AE431" t="str">
            <v>الأجهزة - البنى التحتية الداعمة</v>
          </cell>
        </row>
        <row r="432">
          <cell r="Q432">
            <v>6</v>
          </cell>
          <cell r="R432">
            <v>5</v>
          </cell>
          <cell r="S432">
            <v>3</v>
          </cell>
          <cell r="T432">
            <v>78042</v>
          </cell>
          <cell r="V432">
            <v>3512348</v>
          </cell>
          <cell r="W432">
            <v>5609484</v>
          </cell>
          <cell r="AA432">
            <v>19207</v>
          </cell>
          <cell r="AB432">
            <v>3</v>
          </cell>
          <cell r="AC432">
            <v>4</v>
          </cell>
          <cell r="AD432">
            <v>6</v>
          </cell>
          <cell r="AE432" t="str">
            <v xml:space="preserve">البرمجيات - برمجيات الأعمال </v>
          </cell>
        </row>
        <row r="433">
          <cell r="Q433">
            <v>6</v>
          </cell>
          <cell r="R433">
            <v>5</v>
          </cell>
          <cell r="S433">
            <v>3</v>
          </cell>
          <cell r="T433">
            <v>78043</v>
          </cell>
          <cell r="V433">
            <v>830500</v>
          </cell>
          <cell r="W433">
            <v>1296177</v>
          </cell>
          <cell r="AA433">
            <v>19208</v>
          </cell>
          <cell r="AB433">
            <v>3</v>
          </cell>
          <cell r="AC433">
            <v>4</v>
          </cell>
          <cell r="AD433">
            <v>6</v>
          </cell>
          <cell r="AE433" t="str">
            <v>البرمجيات - برمجيات الإنتاجية</v>
          </cell>
        </row>
        <row r="434">
          <cell r="Q434">
            <v>6</v>
          </cell>
          <cell r="R434">
            <v>5</v>
          </cell>
          <cell r="S434">
            <v>4</v>
          </cell>
          <cell r="T434">
            <v>78051</v>
          </cell>
          <cell r="V434">
            <v>440000</v>
          </cell>
          <cell r="W434">
            <v>203809</v>
          </cell>
          <cell r="AA434">
            <v>19209</v>
          </cell>
          <cell r="AB434">
            <v>3</v>
          </cell>
          <cell r="AC434">
            <v>4</v>
          </cell>
          <cell r="AD434">
            <v>6</v>
          </cell>
          <cell r="AE434" t="str">
            <v>البرمجيات - تطبيقات البنى التحتية</v>
          </cell>
        </row>
        <row r="435">
          <cell r="Q435">
            <v>6</v>
          </cell>
          <cell r="R435">
            <v>5</v>
          </cell>
          <cell r="S435">
            <v>4</v>
          </cell>
          <cell r="T435">
            <v>78052</v>
          </cell>
          <cell r="V435">
            <v>0</v>
          </cell>
          <cell r="W435">
            <v>209445</v>
          </cell>
          <cell r="AA435">
            <v>19211</v>
          </cell>
          <cell r="AB435">
            <v>3</v>
          </cell>
          <cell r="AC435">
            <v>4</v>
          </cell>
          <cell r="AD435">
            <v>6</v>
          </cell>
          <cell r="AE435" t="str">
            <v>البرمجيات - برمجيات قواعد البيانات</v>
          </cell>
        </row>
        <row r="436">
          <cell r="Q436">
            <v>6</v>
          </cell>
          <cell r="R436">
            <v>5</v>
          </cell>
          <cell r="S436">
            <v>4</v>
          </cell>
          <cell r="T436">
            <v>78053</v>
          </cell>
          <cell r="V436">
            <v>230600</v>
          </cell>
          <cell r="W436">
            <v>216209</v>
          </cell>
          <cell r="AA436">
            <v>19212</v>
          </cell>
          <cell r="AB436">
            <v>3</v>
          </cell>
          <cell r="AC436">
            <v>4</v>
          </cell>
          <cell r="AD436">
            <v>6</v>
          </cell>
          <cell r="AE436" t="str">
            <v>البرمجيات - برمجيات الحماية</v>
          </cell>
        </row>
        <row r="437">
          <cell r="Q437">
            <v>6</v>
          </cell>
          <cell r="R437">
            <v>5</v>
          </cell>
          <cell r="S437">
            <v>4</v>
          </cell>
          <cell r="T437">
            <v>78054</v>
          </cell>
          <cell r="V437">
            <v>56011</v>
          </cell>
          <cell r="W437">
            <v>769568</v>
          </cell>
          <cell r="AA437">
            <v>19213</v>
          </cell>
          <cell r="AB437">
            <v>3</v>
          </cell>
          <cell r="AC437">
            <v>4</v>
          </cell>
          <cell r="AD437">
            <v>6</v>
          </cell>
          <cell r="AE437" t="str">
            <v>البرمجيات - برمجيات إدارة تقنية المعلومات</v>
          </cell>
        </row>
        <row r="438">
          <cell r="Q438">
            <v>6</v>
          </cell>
          <cell r="R438">
            <v>5</v>
          </cell>
          <cell r="S438">
            <v>4</v>
          </cell>
          <cell r="T438">
            <v>78055</v>
          </cell>
          <cell r="V438">
            <v>1232405</v>
          </cell>
          <cell r="W438">
            <v>587282</v>
          </cell>
          <cell r="AA438">
            <v>19214</v>
          </cell>
          <cell r="AB438">
            <v>3</v>
          </cell>
          <cell r="AC438">
            <v>4</v>
          </cell>
          <cell r="AD438">
            <v>6</v>
          </cell>
          <cell r="AE438" t="str">
            <v>البرمجيات - أنظمة التشغيل</v>
          </cell>
        </row>
        <row r="439">
          <cell r="Q439">
            <v>6</v>
          </cell>
          <cell r="R439">
            <v>5</v>
          </cell>
          <cell r="S439">
            <v>4</v>
          </cell>
          <cell r="T439">
            <v>78056</v>
          </cell>
          <cell r="V439">
            <v>32600</v>
          </cell>
          <cell r="W439">
            <v>20303</v>
          </cell>
          <cell r="AA439">
            <v>98012</v>
          </cell>
          <cell r="AB439">
            <v>3</v>
          </cell>
          <cell r="AC439">
            <v>4</v>
          </cell>
          <cell r="AD439">
            <v>6</v>
          </cell>
          <cell r="AE439" t="str">
            <v>مصاريف استهلاك الأصول لتقنية المعلومات</v>
          </cell>
        </row>
        <row r="440">
          <cell r="Q440">
            <v>6</v>
          </cell>
          <cell r="R440">
            <v>5</v>
          </cell>
          <cell r="S440">
            <v>4</v>
          </cell>
          <cell r="T440">
            <v>78201</v>
          </cell>
          <cell r="V440">
            <v>51789</v>
          </cell>
          <cell r="W440">
            <v>44444</v>
          </cell>
          <cell r="AB440">
            <v>4</v>
          </cell>
          <cell r="AC440">
            <v>4</v>
          </cell>
          <cell r="AD440">
            <v>6</v>
          </cell>
          <cell r="AE440" t="str">
            <v>الأصول البديلة للحاسب الآلي</v>
          </cell>
        </row>
        <row r="441">
          <cell r="Q441">
            <v>6</v>
          </cell>
          <cell r="R441">
            <v>5</v>
          </cell>
          <cell r="S441">
            <v>4</v>
          </cell>
          <cell r="T441">
            <v>78202</v>
          </cell>
          <cell r="V441">
            <v>286615</v>
          </cell>
          <cell r="W441">
            <v>246902</v>
          </cell>
          <cell r="AA441">
            <v>17054</v>
          </cell>
          <cell r="AB441">
            <v>4</v>
          </cell>
          <cell r="AC441">
            <v>4</v>
          </cell>
          <cell r="AD441">
            <v>6</v>
          </cell>
          <cell r="AE441" t="str">
            <v>مشتريات الحاسب الآلي الشخصي</v>
          </cell>
        </row>
        <row r="442">
          <cell r="Q442">
            <v>6</v>
          </cell>
          <cell r="R442">
            <v>5</v>
          </cell>
          <cell r="S442">
            <v>4</v>
          </cell>
          <cell r="T442">
            <v>78203</v>
          </cell>
          <cell r="V442">
            <v>6759</v>
          </cell>
          <cell r="W442">
            <v>894</v>
          </cell>
          <cell r="AA442">
            <v>17062</v>
          </cell>
          <cell r="AB442">
            <v>4</v>
          </cell>
          <cell r="AC442">
            <v>4</v>
          </cell>
          <cell r="AD442">
            <v>6</v>
          </cell>
          <cell r="AE442" t="str">
            <v>مشتريات برامج التشغيل والبرامج التطبيقية</v>
          </cell>
        </row>
        <row r="443">
          <cell r="Q443">
            <v>6</v>
          </cell>
          <cell r="R443">
            <v>5</v>
          </cell>
          <cell r="S443">
            <v>4</v>
          </cell>
          <cell r="T443">
            <v>78204</v>
          </cell>
          <cell r="V443">
            <v>71246</v>
          </cell>
          <cell r="W443">
            <v>40152</v>
          </cell>
          <cell r="AB443">
            <v>5</v>
          </cell>
          <cell r="AC443">
            <v>4</v>
          </cell>
          <cell r="AD443">
            <v>6</v>
          </cell>
          <cell r="AE443" t="str">
            <v>أصول الأجهزة المتنوعة</v>
          </cell>
        </row>
        <row r="444">
          <cell r="Q444">
            <v>6</v>
          </cell>
          <cell r="R444">
            <v>5</v>
          </cell>
          <cell r="S444">
            <v>4</v>
          </cell>
          <cell r="T444">
            <v>78205</v>
          </cell>
          <cell r="V444">
            <v>63600</v>
          </cell>
          <cell r="W444">
            <v>156267</v>
          </cell>
          <cell r="AA444">
            <v>17112</v>
          </cell>
          <cell r="AB444">
            <v>5</v>
          </cell>
          <cell r="AC444">
            <v>4</v>
          </cell>
          <cell r="AD444">
            <v>6</v>
          </cell>
          <cell r="AE444" t="str">
            <v>أجهزة تلفزيونية</v>
          </cell>
        </row>
        <row r="445">
          <cell r="Q445">
            <v>6</v>
          </cell>
          <cell r="R445">
            <v>5</v>
          </cell>
          <cell r="S445">
            <v>4</v>
          </cell>
          <cell r="T445">
            <v>78206</v>
          </cell>
          <cell r="V445">
            <v>44305</v>
          </cell>
          <cell r="W445">
            <v>43989</v>
          </cell>
          <cell r="AA445">
            <v>17122</v>
          </cell>
          <cell r="AB445">
            <v>5</v>
          </cell>
          <cell r="AC445">
            <v>4</v>
          </cell>
          <cell r="AD445">
            <v>6</v>
          </cell>
          <cell r="AE445" t="str">
            <v>أجهزة إذاعية</v>
          </cell>
        </row>
        <row r="446">
          <cell r="Q446">
            <v>6</v>
          </cell>
          <cell r="R446">
            <v>5</v>
          </cell>
          <cell r="S446">
            <v>4</v>
          </cell>
          <cell r="T446">
            <v>78207</v>
          </cell>
          <cell r="V446">
            <v>0</v>
          </cell>
          <cell r="W446">
            <v>1022</v>
          </cell>
          <cell r="AA446">
            <v>17132</v>
          </cell>
          <cell r="AB446">
            <v>5</v>
          </cell>
          <cell r="AC446">
            <v>4</v>
          </cell>
          <cell r="AD446">
            <v>6</v>
          </cell>
          <cell r="AE446" t="str">
            <v>أجهزة طبية</v>
          </cell>
        </row>
        <row r="447">
          <cell r="Q447">
            <v>6</v>
          </cell>
          <cell r="R447">
            <v>5</v>
          </cell>
          <cell r="S447">
            <v>4</v>
          </cell>
          <cell r="T447">
            <v>78208</v>
          </cell>
          <cell r="V447">
            <v>0</v>
          </cell>
          <cell r="W447">
            <v>2980</v>
          </cell>
          <cell r="AA447">
            <v>17142</v>
          </cell>
          <cell r="AB447">
            <v>5</v>
          </cell>
          <cell r="AC447">
            <v>4</v>
          </cell>
          <cell r="AD447">
            <v>6</v>
          </cell>
          <cell r="AE447" t="str">
            <v>أجهزة سلكية ولاسلكية</v>
          </cell>
        </row>
        <row r="448">
          <cell r="Q448">
            <v>6</v>
          </cell>
          <cell r="R448">
            <v>5</v>
          </cell>
          <cell r="S448">
            <v>4</v>
          </cell>
          <cell r="T448">
            <v>78211</v>
          </cell>
          <cell r="V448">
            <v>0</v>
          </cell>
          <cell r="W448">
            <v>7897</v>
          </cell>
          <cell r="AA448">
            <v>17152</v>
          </cell>
          <cell r="AB448">
            <v>5</v>
          </cell>
          <cell r="AC448">
            <v>4</v>
          </cell>
          <cell r="AD448">
            <v>6</v>
          </cell>
          <cell r="AE448" t="str">
            <v>أجهزة تصوير ونسخ ومعالجة الكلمات</v>
          </cell>
        </row>
        <row r="449">
          <cell r="Q449">
            <v>6</v>
          </cell>
          <cell r="R449">
            <v>5</v>
          </cell>
          <cell r="S449">
            <v>4</v>
          </cell>
          <cell r="T449">
            <v>78212</v>
          </cell>
          <cell r="V449">
            <v>0</v>
          </cell>
          <cell r="W449">
            <v>4030</v>
          </cell>
          <cell r="AA449">
            <v>17162</v>
          </cell>
          <cell r="AB449">
            <v>5</v>
          </cell>
          <cell r="AC449">
            <v>4</v>
          </cell>
          <cell r="AD449">
            <v>6</v>
          </cell>
          <cell r="AE449" t="str">
            <v>أجهزة زراعية</v>
          </cell>
        </row>
        <row r="450">
          <cell r="Q450">
            <v>6</v>
          </cell>
          <cell r="R450">
            <v>5</v>
          </cell>
          <cell r="S450">
            <v>4</v>
          </cell>
          <cell r="T450">
            <v>78215</v>
          </cell>
          <cell r="V450">
            <v>336130</v>
          </cell>
          <cell r="W450">
            <v>72158</v>
          </cell>
          <cell r="AA450">
            <v>17172</v>
          </cell>
          <cell r="AB450">
            <v>5</v>
          </cell>
          <cell r="AC450">
            <v>4</v>
          </cell>
          <cell r="AD450">
            <v>6</v>
          </cell>
          <cell r="AE450" t="str">
            <v>أجهزة تبريد وتدفئة</v>
          </cell>
        </row>
        <row r="451">
          <cell r="Q451">
            <v>6</v>
          </cell>
          <cell r="R451">
            <v>5</v>
          </cell>
          <cell r="S451">
            <v>5</v>
          </cell>
          <cell r="T451">
            <v>78032</v>
          </cell>
          <cell r="V451">
            <v>46300</v>
          </cell>
          <cell r="W451">
            <v>27622</v>
          </cell>
          <cell r="AA451">
            <v>17182</v>
          </cell>
          <cell r="AB451">
            <v>5</v>
          </cell>
          <cell r="AC451">
            <v>4</v>
          </cell>
          <cell r="AD451">
            <v>6</v>
          </cell>
          <cell r="AE451" t="str">
            <v>أجهزة إطفاء الحريق</v>
          </cell>
        </row>
        <row r="452">
          <cell r="Q452">
            <v>6</v>
          </cell>
          <cell r="R452">
            <v>5</v>
          </cell>
          <cell r="S452">
            <v>5</v>
          </cell>
          <cell r="T452">
            <v>78033</v>
          </cell>
          <cell r="V452">
            <v>0</v>
          </cell>
          <cell r="W452">
            <v>0</v>
          </cell>
          <cell r="AA452">
            <v>17902</v>
          </cell>
          <cell r="AB452">
            <v>5</v>
          </cell>
          <cell r="AC452">
            <v>4</v>
          </cell>
          <cell r="AD452">
            <v>6</v>
          </cell>
          <cell r="AE452" t="str">
            <v>أجهزة أخرى</v>
          </cell>
        </row>
        <row r="453">
          <cell r="Q453">
            <v>6</v>
          </cell>
          <cell r="R453">
            <v>5</v>
          </cell>
          <cell r="S453">
            <v>5</v>
          </cell>
          <cell r="T453">
            <v>78035</v>
          </cell>
          <cell r="V453">
            <v>2927500</v>
          </cell>
          <cell r="W453">
            <v>1848160</v>
          </cell>
          <cell r="AA453">
            <v>19051</v>
          </cell>
          <cell r="AB453">
            <v>5</v>
          </cell>
          <cell r="AC453">
            <v>4</v>
          </cell>
          <cell r="AD453">
            <v>6</v>
          </cell>
          <cell r="AE453" t="str">
            <v>أجهزة الإذاعة والتلفزيون</v>
          </cell>
        </row>
        <row r="454">
          <cell r="Q454">
            <v>6</v>
          </cell>
          <cell r="R454">
            <v>5</v>
          </cell>
          <cell r="S454">
            <v>5</v>
          </cell>
          <cell r="T454">
            <v>78036</v>
          </cell>
          <cell r="V454">
            <v>4000</v>
          </cell>
          <cell r="W454">
            <v>3507</v>
          </cell>
          <cell r="AA454">
            <v>19052</v>
          </cell>
          <cell r="AB454">
            <v>5</v>
          </cell>
          <cell r="AC454">
            <v>4</v>
          </cell>
          <cell r="AD454">
            <v>6</v>
          </cell>
          <cell r="AE454" t="str">
            <v>أجهزة مكتبية</v>
          </cell>
        </row>
        <row r="455">
          <cell r="Q455">
            <v>6</v>
          </cell>
          <cell r="R455">
            <v>5</v>
          </cell>
          <cell r="S455">
            <v>5</v>
          </cell>
          <cell r="T455">
            <v>78037</v>
          </cell>
          <cell r="V455">
            <v>100000</v>
          </cell>
          <cell r="W455">
            <v>611530</v>
          </cell>
          <cell r="AA455">
            <v>19053</v>
          </cell>
          <cell r="AB455">
            <v>5</v>
          </cell>
          <cell r="AC455">
            <v>4</v>
          </cell>
          <cell r="AD455">
            <v>6</v>
          </cell>
          <cell r="AE455" t="str">
            <v>أجهزة زراعية</v>
          </cell>
        </row>
        <row r="456">
          <cell r="Q456">
            <v>6</v>
          </cell>
          <cell r="R456">
            <v>5</v>
          </cell>
          <cell r="S456">
            <v>5</v>
          </cell>
          <cell r="T456">
            <v>78041</v>
          </cell>
          <cell r="V456">
            <v>24800</v>
          </cell>
          <cell r="W456">
            <v>890</v>
          </cell>
          <cell r="AA456">
            <v>19054</v>
          </cell>
          <cell r="AB456">
            <v>5</v>
          </cell>
          <cell r="AC456">
            <v>4</v>
          </cell>
          <cell r="AD456">
            <v>6</v>
          </cell>
          <cell r="AE456" t="str">
            <v>أجهزة إطفاء الحرائق</v>
          </cell>
        </row>
        <row r="457">
          <cell r="Q457">
            <v>6</v>
          </cell>
          <cell r="R457">
            <v>5</v>
          </cell>
          <cell r="S457">
            <v>5</v>
          </cell>
          <cell r="T457">
            <v>78044</v>
          </cell>
          <cell r="V457">
            <v>655663</v>
          </cell>
          <cell r="W457">
            <v>536179</v>
          </cell>
          <cell r="AA457">
            <v>19055</v>
          </cell>
          <cell r="AB457">
            <v>5</v>
          </cell>
          <cell r="AC457">
            <v>4</v>
          </cell>
          <cell r="AD457">
            <v>6</v>
          </cell>
          <cell r="AE457" t="str">
            <v>أجهزة التبريد والتدفئة</v>
          </cell>
        </row>
        <row r="458">
          <cell r="Q458">
            <v>6</v>
          </cell>
          <cell r="R458">
            <v>5</v>
          </cell>
          <cell r="S458">
            <v>5</v>
          </cell>
          <cell r="T458">
            <v>78045</v>
          </cell>
          <cell r="V458">
            <v>467637</v>
          </cell>
          <cell r="W458">
            <v>389193</v>
          </cell>
          <cell r="AA458">
            <v>19056</v>
          </cell>
          <cell r="AB458">
            <v>5</v>
          </cell>
          <cell r="AC458">
            <v>4</v>
          </cell>
          <cell r="AD458">
            <v>6</v>
          </cell>
          <cell r="AE458" t="str">
            <v>أجهزة طبية</v>
          </cell>
        </row>
        <row r="459">
          <cell r="Q459">
            <v>6</v>
          </cell>
          <cell r="R459">
            <v>5</v>
          </cell>
          <cell r="S459">
            <v>5</v>
          </cell>
          <cell r="T459">
            <v>78046</v>
          </cell>
          <cell r="V459">
            <v>2281726</v>
          </cell>
          <cell r="W459">
            <v>2525361</v>
          </cell>
          <cell r="AA459">
            <v>19057</v>
          </cell>
          <cell r="AB459">
            <v>5</v>
          </cell>
          <cell r="AC459">
            <v>4</v>
          </cell>
          <cell r="AD459">
            <v>6</v>
          </cell>
          <cell r="AE459" t="str">
            <v>أثاث</v>
          </cell>
        </row>
        <row r="460">
          <cell r="Q460">
            <v>6</v>
          </cell>
          <cell r="R460">
            <v>5</v>
          </cell>
          <cell r="S460">
            <v>5</v>
          </cell>
          <cell r="T460">
            <v>78047</v>
          </cell>
          <cell r="V460">
            <v>297047</v>
          </cell>
          <cell r="W460">
            <v>497278</v>
          </cell>
          <cell r="AA460">
            <v>19058</v>
          </cell>
          <cell r="AB460">
            <v>5</v>
          </cell>
          <cell r="AC460">
            <v>4</v>
          </cell>
          <cell r="AD460">
            <v>6</v>
          </cell>
          <cell r="AE460" t="str">
            <v>أجهزة سلكية ولاسلكية</v>
          </cell>
        </row>
        <row r="461">
          <cell r="Q461">
            <v>6</v>
          </cell>
          <cell r="R461">
            <v>5</v>
          </cell>
          <cell r="S461">
            <v>5</v>
          </cell>
          <cell r="T461">
            <v>78048</v>
          </cell>
          <cell r="V461">
            <v>134275</v>
          </cell>
          <cell r="W461">
            <v>41466</v>
          </cell>
          <cell r="AA461">
            <v>19061</v>
          </cell>
          <cell r="AB461">
            <v>5</v>
          </cell>
          <cell r="AC461">
            <v>4</v>
          </cell>
          <cell r="AD461">
            <v>6</v>
          </cell>
          <cell r="AE461" t="str">
            <v>أجهزة التموين</v>
          </cell>
        </row>
        <row r="462">
          <cell r="Q462">
            <v>6</v>
          </cell>
          <cell r="R462">
            <v>5</v>
          </cell>
          <cell r="S462">
            <v>5</v>
          </cell>
          <cell r="T462">
            <v>78998</v>
          </cell>
          <cell r="V462">
            <v>67722</v>
          </cell>
          <cell r="W462">
            <v>636136</v>
          </cell>
          <cell r="AA462">
            <v>19062</v>
          </cell>
          <cell r="AB462">
            <v>5</v>
          </cell>
          <cell r="AC462">
            <v>4</v>
          </cell>
          <cell r="AD462">
            <v>6</v>
          </cell>
          <cell r="AE462" t="str">
            <v>أجهزة تعليمية</v>
          </cell>
        </row>
        <row r="463">
          <cell r="Q463">
            <v>6</v>
          </cell>
          <cell r="R463">
            <v>5</v>
          </cell>
          <cell r="S463">
            <v>5</v>
          </cell>
          <cell r="T463">
            <v>78999</v>
          </cell>
          <cell r="V463">
            <v>374101</v>
          </cell>
          <cell r="W463">
            <v>54430</v>
          </cell>
          <cell r="AA463">
            <v>19063</v>
          </cell>
          <cell r="AB463">
            <v>5</v>
          </cell>
          <cell r="AC463">
            <v>4</v>
          </cell>
          <cell r="AD463">
            <v>6</v>
          </cell>
          <cell r="AE463" t="str">
            <v>أجهزة كهربائية</v>
          </cell>
        </row>
        <row r="464">
          <cell r="Q464">
            <v>6</v>
          </cell>
          <cell r="R464">
            <v>5</v>
          </cell>
          <cell r="S464">
            <v>6</v>
          </cell>
          <cell r="T464">
            <v>78048</v>
          </cell>
          <cell r="V464">
            <v>80000</v>
          </cell>
          <cell r="W464">
            <v>163836</v>
          </cell>
          <cell r="AA464">
            <v>19064</v>
          </cell>
          <cell r="AB464">
            <v>5</v>
          </cell>
          <cell r="AC464">
            <v>4</v>
          </cell>
          <cell r="AD464">
            <v>6</v>
          </cell>
          <cell r="AE464" t="str">
            <v>أجهزة ومعدات</v>
          </cell>
        </row>
        <row r="465">
          <cell r="Q465">
            <v>6</v>
          </cell>
          <cell r="R465">
            <v>5</v>
          </cell>
          <cell r="S465">
            <v>6</v>
          </cell>
          <cell r="T465">
            <v>78091</v>
          </cell>
          <cell r="V465">
            <v>734000</v>
          </cell>
          <cell r="W465">
            <v>1106342</v>
          </cell>
          <cell r="AA465">
            <v>19065</v>
          </cell>
          <cell r="AB465">
            <v>5</v>
          </cell>
          <cell r="AC465">
            <v>4</v>
          </cell>
          <cell r="AD465">
            <v>6</v>
          </cell>
          <cell r="AE465" t="str">
            <v>أجهزة رياضية</v>
          </cell>
        </row>
        <row r="466">
          <cell r="Q466">
            <v>6</v>
          </cell>
          <cell r="R466">
            <v>5</v>
          </cell>
          <cell r="S466">
            <v>6</v>
          </cell>
          <cell r="T466">
            <v>78092</v>
          </cell>
          <cell r="V466">
            <v>253821</v>
          </cell>
          <cell r="W466">
            <v>185498</v>
          </cell>
          <cell r="AA466">
            <v>19066</v>
          </cell>
          <cell r="AB466">
            <v>5</v>
          </cell>
          <cell r="AC466">
            <v>4</v>
          </cell>
          <cell r="AD466">
            <v>6</v>
          </cell>
          <cell r="AE466" t="str">
            <v>أجهزة أخرى</v>
          </cell>
        </row>
        <row r="467">
          <cell r="Q467">
            <v>6</v>
          </cell>
          <cell r="R467">
            <v>5</v>
          </cell>
          <cell r="S467">
            <v>6</v>
          </cell>
          <cell r="T467">
            <v>78093</v>
          </cell>
          <cell r="V467">
            <v>337500</v>
          </cell>
          <cell r="W467">
            <v>380796</v>
          </cell>
          <cell r="AA467">
            <v>19067</v>
          </cell>
          <cell r="AB467">
            <v>5</v>
          </cell>
          <cell r="AC467">
            <v>4</v>
          </cell>
          <cell r="AD467">
            <v>6</v>
          </cell>
          <cell r="AE467" t="str">
            <v>المعادن والأحجار الكريمة</v>
          </cell>
        </row>
        <row r="468">
          <cell r="Q468">
            <v>6</v>
          </cell>
          <cell r="R468">
            <v>5</v>
          </cell>
          <cell r="S468">
            <v>6</v>
          </cell>
          <cell r="T468">
            <v>78094</v>
          </cell>
          <cell r="V468">
            <v>1250000</v>
          </cell>
          <cell r="W468">
            <v>1461121</v>
          </cell>
          <cell r="AA468">
            <v>98011</v>
          </cell>
          <cell r="AB468">
            <v>5</v>
          </cell>
          <cell r="AC468">
            <v>4</v>
          </cell>
          <cell r="AD468">
            <v>6</v>
          </cell>
          <cell r="AE468" t="str">
            <v>مصاريف الأصول</v>
          </cell>
        </row>
        <row r="469">
          <cell r="Q469">
            <v>6</v>
          </cell>
          <cell r="R469">
            <v>5</v>
          </cell>
          <cell r="S469">
            <v>6</v>
          </cell>
          <cell r="T469">
            <v>78111</v>
          </cell>
          <cell r="V469">
            <v>178787</v>
          </cell>
          <cell r="W469">
            <v>211543</v>
          </cell>
          <cell r="AB469">
            <v>6</v>
          </cell>
          <cell r="AC469">
            <v>4</v>
          </cell>
          <cell r="AD469">
            <v>6</v>
          </cell>
          <cell r="AE469" t="str">
            <v>الأصول البديلة للأجهزة المتنوعة</v>
          </cell>
        </row>
        <row r="470">
          <cell r="Q470">
            <v>6</v>
          </cell>
          <cell r="R470">
            <v>5</v>
          </cell>
          <cell r="S470">
            <v>6</v>
          </cell>
          <cell r="T470">
            <v>78112</v>
          </cell>
          <cell r="V470">
            <v>15000</v>
          </cell>
          <cell r="W470">
            <v>0</v>
          </cell>
          <cell r="AA470">
            <v>17112</v>
          </cell>
          <cell r="AB470">
            <v>6</v>
          </cell>
          <cell r="AC470">
            <v>4</v>
          </cell>
          <cell r="AD470">
            <v>6</v>
          </cell>
          <cell r="AE470" t="str">
            <v xml:space="preserve"> أجهزة تلفزيونية</v>
          </cell>
        </row>
        <row r="471">
          <cell r="Q471">
            <v>6</v>
          </cell>
          <cell r="R471">
            <v>5</v>
          </cell>
          <cell r="S471">
            <v>6</v>
          </cell>
          <cell r="T471">
            <v>78998</v>
          </cell>
          <cell r="V471">
            <v>155580</v>
          </cell>
          <cell r="W471">
            <v>853965</v>
          </cell>
          <cell r="AA471">
            <v>17142</v>
          </cell>
          <cell r="AB471">
            <v>6</v>
          </cell>
          <cell r="AC471">
            <v>4</v>
          </cell>
          <cell r="AD471">
            <v>6</v>
          </cell>
          <cell r="AE471" t="str">
            <v>أجهزة سلكية ولاسلكية</v>
          </cell>
        </row>
        <row r="472">
          <cell r="Q472">
            <v>6</v>
          </cell>
          <cell r="R472">
            <v>5</v>
          </cell>
          <cell r="S472">
            <v>6</v>
          </cell>
          <cell r="T472">
            <v>78999</v>
          </cell>
          <cell r="V472">
            <v>518857</v>
          </cell>
          <cell r="W472">
            <v>37816</v>
          </cell>
          <cell r="AA472">
            <v>17152</v>
          </cell>
          <cell r="AB472">
            <v>6</v>
          </cell>
          <cell r="AC472">
            <v>4</v>
          </cell>
          <cell r="AD472">
            <v>6</v>
          </cell>
          <cell r="AE472" t="str">
            <v>أجهزة تصوير ونسخ ومعالجة الكلمات</v>
          </cell>
        </row>
        <row r="473">
          <cell r="Q473">
            <v>6</v>
          </cell>
          <cell r="R473">
            <v>5</v>
          </cell>
          <cell r="S473">
            <v>9</v>
          </cell>
          <cell r="T473">
            <v>88888</v>
          </cell>
          <cell r="V473">
            <v>0</v>
          </cell>
          <cell r="W473">
            <v>-1157</v>
          </cell>
          <cell r="AA473">
            <v>17172</v>
          </cell>
          <cell r="AB473">
            <v>6</v>
          </cell>
          <cell r="AC473">
            <v>4</v>
          </cell>
          <cell r="AD473">
            <v>6</v>
          </cell>
          <cell r="AE473" t="str">
            <v>أجهزة تبريد وتدفئة</v>
          </cell>
        </row>
        <row r="474">
          <cell r="Q474">
            <v>6</v>
          </cell>
          <cell r="R474">
            <v>6</v>
          </cell>
          <cell r="S474">
            <v>1</v>
          </cell>
          <cell r="T474">
            <v>63014</v>
          </cell>
          <cell r="V474">
            <v>17840822</v>
          </cell>
          <cell r="W474">
            <v>17840821</v>
          </cell>
          <cell r="AA474">
            <v>17902</v>
          </cell>
          <cell r="AB474">
            <v>6</v>
          </cell>
          <cell r="AC474">
            <v>4</v>
          </cell>
          <cell r="AD474">
            <v>6</v>
          </cell>
          <cell r="AE474" t="str">
            <v>أجهزة أخرى</v>
          </cell>
        </row>
        <row r="475">
          <cell r="Q475">
            <v>6</v>
          </cell>
          <cell r="R475">
            <v>6</v>
          </cell>
          <cell r="S475">
            <v>1</v>
          </cell>
          <cell r="T475">
            <v>81536</v>
          </cell>
          <cell r="V475">
            <v>0</v>
          </cell>
          <cell r="W475">
            <v>0</v>
          </cell>
          <cell r="AB475">
            <v>7</v>
          </cell>
          <cell r="AC475">
            <v>4</v>
          </cell>
          <cell r="AD475">
            <v>6</v>
          </cell>
          <cell r="AE475" t="str">
            <v>الطيور والمواشي</v>
          </cell>
        </row>
        <row r="476">
          <cell r="Q476">
            <v>6</v>
          </cell>
          <cell r="R476">
            <v>6</v>
          </cell>
          <cell r="S476">
            <v>1</v>
          </cell>
          <cell r="T476">
            <v>81537</v>
          </cell>
          <cell r="V476">
            <v>0</v>
          </cell>
          <cell r="W476">
            <v>0</v>
          </cell>
          <cell r="AA476">
            <v>19059</v>
          </cell>
          <cell r="AB476">
            <v>7</v>
          </cell>
          <cell r="AC476">
            <v>4</v>
          </cell>
          <cell r="AD476">
            <v>6</v>
          </cell>
          <cell r="AE476" t="str">
            <v>الطيور والمواشي</v>
          </cell>
        </row>
        <row r="477">
          <cell r="Q477">
            <v>6</v>
          </cell>
          <cell r="R477">
            <v>6</v>
          </cell>
          <cell r="S477">
            <v>1</v>
          </cell>
          <cell r="T477">
            <v>81901</v>
          </cell>
          <cell r="V477">
            <v>720419897</v>
          </cell>
          <cell r="W477">
            <v>649348507</v>
          </cell>
          <cell r="AA477">
            <v>75992</v>
          </cell>
          <cell r="AB477">
            <v>7</v>
          </cell>
          <cell r="AC477">
            <v>4</v>
          </cell>
          <cell r="AD477">
            <v>6</v>
          </cell>
          <cell r="AE477" t="str">
            <v>الطيور والمواشي</v>
          </cell>
        </row>
        <row r="478">
          <cell r="Q478">
            <v>6</v>
          </cell>
          <cell r="R478">
            <v>6</v>
          </cell>
          <cell r="S478">
            <v>1</v>
          </cell>
          <cell r="T478">
            <v>81902</v>
          </cell>
          <cell r="V478">
            <v>0</v>
          </cell>
          <cell r="W478">
            <v>98957</v>
          </cell>
          <cell r="AA478">
            <v>98011</v>
          </cell>
          <cell r="AB478">
            <v>7</v>
          </cell>
          <cell r="AC478">
            <v>4</v>
          </cell>
          <cell r="AD478">
            <v>6</v>
          </cell>
          <cell r="AE478" t="str">
            <v>مصاريف الأصول</v>
          </cell>
        </row>
        <row r="479">
          <cell r="Q479">
            <v>6</v>
          </cell>
          <cell r="R479">
            <v>6</v>
          </cell>
          <cell r="S479">
            <v>2</v>
          </cell>
          <cell r="T479">
            <v>81501</v>
          </cell>
          <cell r="V479">
            <v>0</v>
          </cell>
          <cell r="W479">
            <v>0</v>
          </cell>
          <cell r="AB479">
            <v>8</v>
          </cell>
          <cell r="AC479">
            <v>4</v>
          </cell>
          <cell r="AD479">
            <v>6</v>
          </cell>
          <cell r="AE479" t="str">
            <v>أصول ثابتة</v>
          </cell>
        </row>
        <row r="480">
          <cell r="Q480">
            <v>6</v>
          </cell>
          <cell r="R480">
            <v>6</v>
          </cell>
          <cell r="S480">
            <v>9</v>
          </cell>
          <cell r="T480">
            <v>81911</v>
          </cell>
          <cell r="V480">
            <v>370000</v>
          </cell>
          <cell r="W480">
            <v>0</v>
          </cell>
          <cell r="AA480">
            <v>19002</v>
          </cell>
          <cell r="AB480">
            <v>8</v>
          </cell>
          <cell r="AC480">
            <v>4</v>
          </cell>
          <cell r="AD480">
            <v>6</v>
          </cell>
          <cell r="AE480" t="str">
            <v>إضافات الأصول الثابتة</v>
          </cell>
        </row>
        <row r="481">
          <cell r="Q481">
            <v>6</v>
          </cell>
          <cell r="R481">
            <v>6</v>
          </cell>
          <cell r="S481">
            <v>9</v>
          </cell>
          <cell r="T481">
            <v>88889</v>
          </cell>
          <cell r="V481">
            <v>0</v>
          </cell>
          <cell r="W481">
            <v>0</v>
          </cell>
          <cell r="AA481">
            <v>19101</v>
          </cell>
          <cell r="AB481">
            <v>8</v>
          </cell>
          <cell r="AC481">
            <v>4</v>
          </cell>
          <cell r="AD481">
            <v>6</v>
          </cell>
          <cell r="AE481" t="str">
            <v>إضافات الأثاث</v>
          </cell>
        </row>
        <row r="482">
          <cell r="Q482">
            <v>6</v>
          </cell>
          <cell r="R482">
            <v>7</v>
          </cell>
          <cell r="S482">
            <v>3</v>
          </cell>
          <cell r="T482">
            <v>80017</v>
          </cell>
          <cell r="V482">
            <v>17689860</v>
          </cell>
          <cell r="W482">
            <v>17689860</v>
          </cell>
          <cell r="AA482">
            <v>19102</v>
          </cell>
          <cell r="AB482">
            <v>8</v>
          </cell>
          <cell r="AC482">
            <v>4</v>
          </cell>
          <cell r="AD482">
            <v>6</v>
          </cell>
          <cell r="AE482" t="str">
            <v>إضافات سيارات الركاب</v>
          </cell>
        </row>
        <row r="483">
          <cell r="Q483">
            <v>6</v>
          </cell>
          <cell r="R483">
            <v>7</v>
          </cell>
          <cell r="S483">
            <v>3</v>
          </cell>
          <cell r="T483">
            <v>80021</v>
          </cell>
          <cell r="V483">
            <v>41702</v>
          </cell>
          <cell r="W483">
            <v>42564</v>
          </cell>
          <cell r="AA483">
            <v>19103</v>
          </cell>
          <cell r="AB483">
            <v>8</v>
          </cell>
          <cell r="AC483">
            <v>4</v>
          </cell>
          <cell r="AD483">
            <v>6</v>
          </cell>
          <cell r="AE483" t="str">
            <v>إضافات المعدات الأخرى</v>
          </cell>
        </row>
        <row r="484">
          <cell r="Q484">
            <v>6</v>
          </cell>
          <cell r="R484">
            <v>7</v>
          </cell>
          <cell r="S484">
            <v>3</v>
          </cell>
          <cell r="T484">
            <v>80022</v>
          </cell>
          <cell r="V484">
            <v>76983</v>
          </cell>
          <cell r="W484">
            <v>78579</v>
          </cell>
          <cell r="AA484">
            <v>19111</v>
          </cell>
          <cell r="AB484">
            <v>8</v>
          </cell>
          <cell r="AC484">
            <v>4</v>
          </cell>
          <cell r="AD484">
            <v>6</v>
          </cell>
          <cell r="AE484" t="str">
            <v>إضافات الآلات والمعدات</v>
          </cell>
        </row>
        <row r="485">
          <cell r="Q485">
            <v>6</v>
          </cell>
          <cell r="R485">
            <v>7</v>
          </cell>
          <cell r="S485">
            <v>3</v>
          </cell>
          <cell r="T485">
            <v>80023</v>
          </cell>
          <cell r="V485">
            <v>3071236</v>
          </cell>
          <cell r="W485">
            <v>2962372</v>
          </cell>
          <cell r="AA485">
            <v>19112</v>
          </cell>
          <cell r="AB485">
            <v>8</v>
          </cell>
          <cell r="AC485">
            <v>4</v>
          </cell>
          <cell r="AD485">
            <v>6</v>
          </cell>
          <cell r="AE485" t="str">
            <v>إضافات المعدات اللاسلكية</v>
          </cell>
        </row>
        <row r="486">
          <cell r="Q486">
            <v>6</v>
          </cell>
          <cell r="R486">
            <v>7</v>
          </cell>
          <cell r="S486">
            <v>3</v>
          </cell>
          <cell r="T486">
            <v>80024</v>
          </cell>
          <cell r="V486">
            <v>971698</v>
          </cell>
          <cell r="W486">
            <v>936562</v>
          </cell>
          <cell r="AA486">
            <v>19113</v>
          </cell>
          <cell r="AB486">
            <v>8</v>
          </cell>
          <cell r="AC486">
            <v>4</v>
          </cell>
          <cell r="AD486">
            <v>6</v>
          </cell>
          <cell r="AE486" t="str">
            <v>إضافات معدات أجهزة التبريد</v>
          </cell>
        </row>
        <row r="487">
          <cell r="Q487">
            <v>6</v>
          </cell>
          <cell r="R487">
            <v>7</v>
          </cell>
          <cell r="S487">
            <v>3</v>
          </cell>
          <cell r="T487">
            <v>80025</v>
          </cell>
          <cell r="V487">
            <v>6481750</v>
          </cell>
          <cell r="W487">
            <v>6252782</v>
          </cell>
          <cell r="AA487">
            <v>19121</v>
          </cell>
          <cell r="AB487">
            <v>8</v>
          </cell>
          <cell r="AC487">
            <v>4</v>
          </cell>
          <cell r="AD487">
            <v>6</v>
          </cell>
          <cell r="AE487" t="str">
            <v>إضافات المعدات الطبية</v>
          </cell>
        </row>
        <row r="488">
          <cell r="Q488">
            <v>6</v>
          </cell>
          <cell r="R488">
            <v>7</v>
          </cell>
          <cell r="S488">
            <v>3</v>
          </cell>
          <cell r="T488">
            <v>80026</v>
          </cell>
          <cell r="V488">
            <v>0</v>
          </cell>
          <cell r="W488">
            <v>0</v>
          </cell>
          <cell r="AA488">
            <v>19131</v>
          </cell>
          <cell r="AB488">
            <v>8</v>
          </cell>
          <cell r="AC488">
            <v>4</v>
          </cell>
          <cell r="AD488">
            <v>6</v>
          </cell>
          <cell r="AE488" t="str">
            <v>إضافات المكونات المادية للحاسب الآلي</v>
          </cell>
        </row>
        <row r="489">
          <cell r="Q489">
            <v>6</v>
          </cell>
          <cell r="R489">
            <v>7</v>
          </cell>
          <cell r="S489">
            <v>3</v>
          </cell>
          <cell r="T489">
            <v>80029</v>
          </cell>
          <cell r="V489">
            <v>96589123</v>
          </cell>
          <cell r="W489">
            <v>96589123</v>
          </cell>
          <cell r="AA489">
            <v>19132</v>
          </cell>
          <cell r="AB489">
            <v>8</v>
          </cell>
          <cell r="AC489">
            <v>4</v>
          </cell>
          <cell r="AD489">
            <v>6</v>
          </cell>
          <cell r="AE489" t="str">
            <v>إضافات برامج الحاسب الآلي</v>
          </cell>
        </row>
        <row r="490">
          <cell r="Q490">
            <v>6</v>
          </cell>
          <cell r="R490">
            <v>7</v>
          </cell>
          <cell r="S490">
            <v>3</v>
          </cell>
          <cell r="T490">
            <v>80035</v>
          </cell>
          <cell r="V490">
            <v>28200000</v>
          </cell>
          <cell r="W490">
            <v>31953342</v>
          </cell>
          <cell r="AA490">
            <v>31013</v>
          </cell>
          <cell r="AB490">
            <v>8</v>
          </cell>
          <cell r="AC490">
            <v>4</v>
          </cell>
          <cell r="AD490">
            <v>6</v>
          </cell>
          <cell r="AE490" t="str">
            <v>احتياطي سنوات سابقة</v>
          </cell>
        </row>
        <row r="491">
          <cell r="Q491">
            <v>6</v>
          </cell>
          <cell r="R491">
            <v>7</v>
          </cell>
          <cell r="S491">
            <v>3</v>
          </cell>
          <cell r="T491">
            <v>80043</v>
          </cell>
          <cell r="V491">
            <v>35712648</v>
          </cell>
          <cell r="W491">
            <v>0</v>
          </cell>
          <cell r="AA491">
            <v>98011</v>
          </cell>
          <cell r="AB491">
            <v>8</v>
          </cell>
          <cell r="AC491">
            <v>4</v>
          </cell>
          <cell r="AD491">
            <v>6</v>
          </cell>
          <cell r="AE491" t="str">
            <v>مصاريف الأصول</v>
          </cell>
        </row>
        <row r="492">
          <cell r="Q492">
            <v>6</v>
          </cell>
          <cell r="R492">
            <v>7</v>
          </cell>
          <cell r="S492">
            <v>4</v>
          </cell>
          <cell r="T492">
            <v>80011</v>
          </cell>
          <cell r="V492">
            <v>47555000</v>
          </cell>
          <cell r="W492">
            <v>52619583</v>
          </cell>
          <cell r="AA492">
            <v>98101</v>
          </cell>
          <cell r="AB492">
            <v>8</v>
          </cell>
          <cell r="AC492">
            <v>4</v>
          </cell>
          <cell r="AD492">
            <v>6</v>
          </cell>
          <cell r="AE492" t="str">
            <v>تصفية مصاريف الأثاث</v>
          </cell>
        </row>
        <row r="493">
          <cell r="Q493">
            <v>6</v>
          </cell>
          <cell r="R493">
            <v>7</v>
          </cell>
          <cell r="S493">
            <v>4</v>
          </cell>
          <cell r="T493">
            <v>80012</v>
          </cell>
          <cell r="V493">
            <v>20300000</v>
          </cell>
          <cell r="W493">
            <v>17935739</v>
          </cell>
          <cell r="AA493">
            <v>98102</v>
          </cell>
          <cell r="AB493">
            <v>8</v>
          </cell>
          <cell r="AC493">
            <v>4</v>
          </cell>
          <cell r="AD493">
            <v>6</v>
          </cell>
          <cell r="AE493" t="str">
            <v>تصفية مصاريف المركبات</v>
          </cell>
        </row>
        <row r="494">
          <cell r="Q494">
            <v>6</v>
          </cell>
          <cell r="R494">
            <v>7</v>
          </cell>
          <cell r="S494">
            <v>4</v>
          </cell>
          <cell r="T494">
            <v>80013</v>
          </cell>
          <cell r="V494">
            <v>1000000</v>
          </cell>
          <cell r="W494">
            <v>377299</v>
          </cell>
          <cell r="AA494">
            <v>98103</v>
          </cell>
          <cell r="AB494">
            <v>8</v>
          </cell>
          <cell r="AC494">
            <v>4</v>
          </cell>
          <cell r="AD494">
            <v>6</v>
          </cell>
          <cell r="AE494" t="str">
            <v>تصفية مصاريف الأجهزة</v>
          </cell>
        </row>
        <row r="495">
          <cell r="Q495">
            <v>6</v>
          </cell>
          <cell r="R495">
            <v>7</v>
          </cell>
          <cell r="S495">
            <v>4</v>
          </cell>
          <cell r="T495">
            <v>80014</v>
          </cell>
          <cell r="V495">
            <v>1677000</v>
          </cell>
          <cell r="W495">
            <v>1323000</v>
          </cell>
          <cell r="AA495">
            <v>98111</v>
          </cell>
          <cell r="AB495">
            <v>8</v>
          </cell>
          <cell r="AC495">
            <v>4</v>
          </cell>
          <cell r="AD495">
            <v>6</v>
          </cell>
          <cell r="AE495" t="str">
            <v>تصفية مصاريف الأجهزة والآلات</v>
          </cell>
        </row>
        <row r="496">
          <cell r="Q496">
            <v>6</v>
          </cell>
          <cell r="R496">
            <v>7</v>
          </cell>
          <cell r="S496">
            <v>4</v>
          </cell>
          <cell r="T496">
            <v>80016</v>
          </cell>
          <cell r="V496">
            <v>36633000</v>
          </cell>
          <cell r="W496">
            <v>40697079</v>
          </cell>
          <cell r="AA496">
            <v>98112</v>
          </cell>
          <cell r="AB496">
            <v>8</v>
          </cell>
          <cell r="AC496">
            <v>4</v>
          </cell>
          <cell r="AD496">
            <v>6</v>
          </cell>
          <cell r="AE496" t="str">
            <v>تصفية مصاريف سلكية ولاسلكية</v>
          </cell>
        </row>
        <row r="497">
          <cell r="Q497">
            <v>6</v>
          </cell>
          <cell r="R497">
            <v>7</v>
          </cell>
          <cell r="S497">
            <v>5</v>
          </cell>
          <cell r="T497">
            <v>81031</v>
          </cell>
          <cell r="V497">
            <v>11300000</v>
          </cell>
          <cell r="W497">
            <v>10435191</v>
          </cell>
          <cell r="AA497">
            <v>98113</v>
          </cell>
          <cell r="AB497">
            <v>8</v>
          </cell>
          <cell r="AC497">
            <v>4</v>
          </cell>
          <cell r="AD497">
            <v>6</v>
          </cell>
          <cell r="AE497" t="str">
            <v>تصفية مصاريف أجهزة التكييف</v>
          </cell>
        </row>
        <row r="498">
          <cell r="Q498">
            <v>6</v>
          </cell>
          <cell r="R498">
            <v>7</v>
          </cell>
          <cell r="S498">
            <v>5</v>
          </cell>
          <cell r="T498">
            <v>81032</v>
          </cell>
          <cell r="V498">
            <v>43000000</v>
          </cell>
          <cell r="W498">
            <v>34719255</v>
          </cell>
          <cell r="AA498">
            <v>98121</v>
          </cell>
          <cell r="AB498">
            <v>8</v>
          </cell>
          <cell r="AC498">
            <v>4</v>
          </cell>
          <cell r="AD498">
            <v>6</v>
          </cell>
          <cell r="AE498" t="str">
            <v>تصفية مصاريف الأجهزة الطبية</v>
          </cell>
        </row>
        <row r="499">
          <cell r="Q499">
            <v>6</v>
          </cell>
          <cell r="R499">
            <v>7</v>
          </cell>
          <cell r="S499">
            <v>5</v>
          </cell>
          <cell r="T499">
            <v>81033</v>
          </cell>
          <cell r="V499">
            <v>2700000</v>
          </cell>
          <cell r="W499">
            <v>2181053</v>
          </cell>
          <cell r="AA499">
            <v>98131</v>
          </cell>
          <cell r="AB499">
            <v>8</v>
          </cell>
          <cell r="AC499">
            <v>4</v>
          </cell>
          <cell r="AD499">
            <v>6</v>
          </cell>
          <cell r="AE499" t="str">
            <v>تصفية المكونات المادية للحاسب الآلي</v>
          </cell>
        </row>
        <row r="500">
          <cell r="Q500">
            <v>6</v>
          </cell>
          <cell r="R500">
            <v>7</v>
          </cell>
          <cell r="S500">
            <v>7</v>
          </cell>
          <cell r="T500">
            <v>81012</v>
          </cell>
          <cell r="V500">
            <v>525500</v>
          </cell>
          <cell r="W500">
            <v>515560</v>
          </cell>
          <cell r="AA500">
            <v>98132</v>
          </cell>
          <cell r="AB500">
            <v>8</v>
          </cell>
          <cell r="AC500">
            <v>4</v>
          </cell>
          <cell r="AD500">
            <v>6</v>
          </cell>
          <cell r="AE500" t="str">
            <v>تصفية برامج الحاسب الآلي</v>
          </cell>
        </row>
        <row r="501">
          <cell r="Q501">
            <v>6</v>
          </cell>
          <cell r="R501">
            <v>7</v>
          </cell>
          <cell r="S501">
            <v>7</v>
          </cell>
          <cell r="T501">
            <v>81013</v>
          </cell>
          <cell r="V501">
            <v>1168160</v>
          </cell>
          <cell r="W501">
            <v>2107774</v>
          </cell>
          <cell r="AC501">
            <v>5</v>
          </cell>
          <cell r="AD501">
            <v>6</v>
          </cell>
          <cell r="AE501" t="str">
            <v>نفقات الصيانة</v>
          </cell>
        </row>
        <row r="502">
          <cell r="Q502">
            <v>6</v>
          </cell>
          <cell r="R502">
            <v>7</v>
          </cell>
          <cell r="S502">
            <v>7</v>
          </cell>
          <cell r="T502">
            <v>81014</v>
          </cell>
          <cell r="V502">
            <v>65449</v>
          </cell>
          <cell r="W502">
            <v>50000</v>
          </cell>
          <cell r="AB502">
            <v>1</v>
          </cell>
          <cell r="AC502">
            <v>5</v>
          </cell>
          <cell r="AD502">
            <v>6</v>
          </cell>
          <cell r="AE502" t="str">
            <v>صيانة المباني الحكومية</v>
          </cell>
        </row>
        <row r="503">
          <cell r="Q503">
            <v>6</v>
          </cell>
          <cell r="R503">
            <v>7</v>
          </cell>
          <cell r="S503">
            <v>7</v>
          </cell>
          <cell r="T503">
            <v>81015</v>
          </cell>
          <cell r="V503">
            <v>200000</v>
          </cell>
          <cell r="W503">
            <v>187966</v>
          </cell>
          <cell r="AA503">
            <v>78011</v>
          </cell>
          <cell r="AB503">
            <v>1</v>
          </cell>
          <cell r="AC503">
            <v>5</v>
          </cell>
          <cell r="AD503">
            <v>6</v>
          </cell>
          <cell r="AE503" t="str">
            <v>صيانة المباني التجارية</v>
          </cell>
        </row>
        <row r="504">
          <cell r="Q504">
            <v>6</v>
          </cell>
          <cell r="R504">
            <v>7</v>
          </cell>
          <cell r="S504">
            <v>7</v>
          </cell>
          <cell r="T504">
            <v>81017</v>
          </cell>
          <cell r="V504">
            <v>14763272</v>
          </cell>
          <cell r="W504">
            <v>14993734</v>
          </cell>
          <cell r="AA504">
            <v>78012</v>
          </cell>
          <cell r="AB504">
            <v>1</v>
          </cell>
          <cell r="AC504">
            <v>5</v>
          </cell>
          <cell r="AD504">
            <v>6</v>
          </cell>
          <cell r="AE504" t="str">
            <v xml:space="preserve">صيانة المباني السكنية </v>
          </cell>
        </row>
        <row r="505">
          <cell r="Q505">
            <v>6</v>
          </cell>
          <cell r="R505">
            <v>7</v>
          </cell>
          <cell r="S505">
            <v>7</v>
          </cell>
          <cell r="T505">
            <v>81018</v>
          </cell>
          <cell r="V505">
            <v>115000000</v>
          </cell>
          <cell r="W505">
            <v>110392130</v>
          </cell>
          <cell r="AA505">
            <v>78013</v>
          </cell>
          <cell r="AB505">
            <v>1</v>
          </cell>
          <cell r="AC505">
            <v>5</v>
          </cell>
          <cell r="AD505">
            <v>6</v>
          </cell>
          <cell r="AE505" t="str">
            <v>صيانة المباني الإدارية</v>
          </cell>
        </row>
        <row r="506">
          <cell r="Q506">
            <v>6</v>
          </cell>
          <cell r="R506">
            <v>7</v>
          </cell>
          <cell r="S506">
            <v>7</v>
          </cell>
          <cell r="T506">
            <v>81019</v>
          </cell>
          <cell r="V506">
            <v>125000000</v>
          </cell>
          <cell r="W506">
            <v>110438860</v>
          </cell>
          <cell r="AA506">
            <v>78017</v>
          </cell>
          <cell r="AB506">
            <v>1</v>
          </cell>
          <cell r="AC506">
            <v>5</v>
          </cell>
          <cell r="AD506">
            <v>6</v>
          </cell>
          <cell r="AE506" t="str">
            <v>أدوات غير مخزنة لصيانة المباني الإدارية</v>
          </cell>
        </row>
        <row r="507">
          <cell r="Q507">
            <v>6</v>
          </cell>
          <cell r="R507">
            <v>7</v>
          </cell>
          <cell r="S507">
            <v>7</v>
          </cell>
          <cell r="T507">
            <v>81023</v>
          </cell>
          <cell r="V507">
            <v>357708</v>
          </cell>
          <cell r="W507">
            <v>352600</v>
          </cell>
          <cell r="AB507">
            <v>2</v>
          </cell>
          <cell r="AC507">
            <v>5</v>
          </cell>
          <cell r="AD507">
            <v>6</v>
          </cell>
          <cell r="AE507" t="str">
            <v>صيانة المباني غير الحكومية</v>
          </cell>
        </row>
        <row r="508">
          <cell r="Q508">
            <v>6</v>
          </cell>
          <cell r="R508">
            <v>7</v>
          </cell>
          <cell r="S508">
            <v>7</v>
          </cell>
          <cell r="T508">
            <v>81024</v>
          </cell>
          <cell r="V508">
            <v>626307</v>
          </cell>
          <cell r="W508">
            <v>400952</v>
          </cell>
          <cell r="AA508">
            <v>78012</v>
          </cell>
          <cell r="AB508">
            <v>2</v>
          </cell>
          <cell r="AC508">
            <v>5</v>
          </cell>
          <cell r="AD508">
            <v>6</v>
          </cell>
          <cell r="AE508" t="str">
            <v xml:space="preserve">صيانة المباني السكنية </v>
          </cell>
        </row>
        <row r="509">
          <cell r="Q509">
            <v>6</v>
          </cell>
          <cell r="R509">
            <v>7</v>
          </cell>
          <cell r="S509">
            <v>7</v>
          </cell>
          <cell r="T509">
            <v>81999</v>
          </cell>
          <cell r="V509">
            <v>62000</v>
          </cell>
          <cell r="W509">
            <v>30000</v>
          </cell>
          <cell r="AA509">
            <v>78013</v>
          </cell>
          <cell r="AB509">
            <v>2</v>
          </cell>
          <cell r="AC509">
            <v>5</v>
          </cell>
          <cell r="AD509">
            <v>6</v>
          </cell>
          <cell r="AE509" t="str">
            <v>صيانة المباني الإدارية</v>
          </cell>
        </row>
        <row r="510">
          <cell r="Q510">
            <v>6</v>
          </cell>
          <cell r="R510">
            <v>7</v>
          </cell>
          <cell r="S510">
            <v>8</v>
          </cell>
          <cell r="T510">
            <v>81021</v>
          </cell>
          <cell r="V510">
            <v>40280</v>
          </cell>
          <cell r="W510">
            <v>56581</v>
          </cell>
          <cell r="AB510">
            <v>3</v>
          </cell>
          <cell r="AC510">
            <v>5</v>
          </cell>
          <cell r="AD510">
            <v>6</v>
          </cell>
          <cell r="AE510" t="str">
            <v>صيانة المركبات والسفن والطائرات</v>
          </cell>
        </row>
        <row r="511">
          <cell r="Q511">
            <v>6</v>
          </cell>
          <cell r="R511">
            <v>7</v>
          </cell>
          <cell r="S511">
            <v>9</v>
          </cell>
          <cell r="T511">
            <v>81999</v>
          </cell>
          <cell r="V511">
            <v>2279000</v>
          </cell>
          <cell r="W511">
            <v>1526575</v>
          </cell>
          <cell r="AA511">
            <v>78021</v>
          </cell>
          <cell r="AB511">
            <v>3</v>
          </cell>
          <cell r="AC511">
            <v>5</v>
          </cell>
          <cell r="AD511">
            <v>6</v>
          </cell>
          <cell r="AE511" t="str">
            <v>صيانة سيارات الركاب</v>
          </cell>
        </row>
        <row r="512">
          <cell r="Q512" t="str">
            <v>Total Expense</v>
          </cell>
          <cell r="R512">
            <v>0</v>
          </cell>
          <cell r="S512">
            <v>0</v>
          </cell>
          <cell r="T512">
            <v>0</v>
          </cell>
          <cell r="V512" t="str">
            <v>3,156,586,000</v>
          </cell>
          <cell r="W512" t="str">
            <v>3,110,469,585</v>
          </cell>
          <cell r="AA512">
            <v>78022</v>
          </cell>
          <cell r="AB512">
            <v>3</v>
          </cell>
          <cell r="AC512">
            <v>5</v>
          </cell>
          <cell r="AD512">
            <v>6</v>
          </cell>
          <cell r="AE512" t="str">
            <v>صيانة سيارات النقل والشاحنات</v>
          </cell>
        </row>
        <row r="513">
          <cell r="Q513" t="str">
            <v>Total Expense</v>
          </cell>
          <cell r="R513">
            <v>0</v>
          </cell>
          <cell r="S513">
            <v>0</v>
          </cell>
          <cell r="T513">
            <v>0</v>
          </cell>
          <cell r="V513">
            <v>3156086000</v>
          </cell>
          <cell r="W513">
            <v>3086108371</v>
          </cell>
          <cell r="AA513">
            <v>78023</v>
          </cell>
          <cell r="AB513">
            <v>3</v>
          </cell>
          <cell r="AC513">
            <v>5</v>
          </cell>
          <cell r="AD513">
            <v>6</v>
          </cell>
          <cell r="AE513" t="str">
            <v>صيانة المركبات ذات الطبيعة الخاصة</v>
          </cell>
        </row>
        <row r="514">
          <cell r="AA514">
            <v>78024</v>
          </cell>
          <cell r="AB514">
            <v>3</v>
          </cell>
          <cell r="AC514">
            <v>5</v>
          </cell>
          <cell r="AD514">
            <v>6</v>
          </cell>
          <cell r="AE514" t="str">
            <v>صيانة الدراجات النارية والهوائية</v>
          </cell>
        </row>
        <row r="515">
          <cell r="AA515">
            <v>78031</v>
          </cell>
          <cell r="AB515">
            <v>3</v>
          </cell>
          <cell r="AC515">
            <v>5</v>
          </cell>
          <cell r="AD515">
            <v>6</v>
          </cell>
          <cell r="AE515" t="str">
            <v>صيانة السفن والمعدات البحرية</v>
          </cell>
        </row>
        <row r="516">
          <cell r="AA516">
            <v>78034</v>
          </cell>
          <cell r="AB516">
            <v>3</v>
          </cell>
          <cell r="AC516">
            <v>5</v>
          </cell>
          <cell r="AD516">
            <v>6</v>
          </cell>
          <cell r="AE516" t="str">
            <v>صيانة المعدات المتصلة بإعدادات الطائرات</v>
          </cell>
        </row>
        <row r="517">
          <cell r="AA517">
            <v>78041</v>
          </cell>
          <cell r="AB517">
            <v>3</v>
          </cell>
          <cell r="AC517">
            <v>5</v>
          </cell>
          <cell r="AD517">
            <v>6</v>
          </cell>
          <cell r="AE517" t="str">
            <v>صيانة الأثاث</v>
          </cell>
        </row>
        <row r="518">
          <cell r="AA518">
            <v>78042</v>
          </cell>
          <cell r="AB518">
            <v>3</v>
          </cell>
          <cell r="AC518">
            <v>5</v>
          </cell>
          <cell r="AD518">
            <v>6</v>
          </cell>
          <cell r="AE518" t="str">
            <v>صيانة العدد والآليات الثقيلة</v>
          </cell>
        </row>
        <row r="519">
          <cell r="AA519">
            <v>78043</v>
          </cell>
          <cell r="AB519">
            <v>3</v>
          </cell>
          <cell r="AC519">
            <v>5</v>
          </cell>
          <cell r="AD519">
            <v>6</v>
          </cell>
          <cell r="AE519" t="str">
            <v>صيانة الآلات والمعدات</v>
          </cell>
        </row>
        <row r="520">
          <cell r="AB520">
            <v>4</v>
          </cell>
          <cell r="AC520">
            <v>5</v>
          </cell>
          <cell r="AD520">
            <v>6</v>
          </cell>
          <cell r="AE520" t="str">
            <v>صيانة أجهزة تقنية المعلومات</v>
          </cell>
        </row>
        <row r="521">
          <cell r="AA521">
            <v>78051</v>
          </cell>
          <cell r="AB521">
            <v>4</v>
          </cell>
          <cell r="AC521">
            <v>5</v>
          </cell>
          <cell r="AD521">
            <v>6</v>
          </cell>
          <cell r="AE521" t="str">
            <v>صيانة وحدة الحاسب الآلي المركزية</v>
          </cell>
        </row>
        <row r="522">
          <cell r="AA522">
            <v>78052</v>
          </cell>
          <cell r="AB522">
            <v>4</v>
          </cell>
          <cell r="AC522">
            <v>5</v>
          </cell>
          <cell r="AD522">
            <v>6</v>
          </cell>
          <cell r="AE522" t="str">
            <v>صيانة أجهزة الحاسب الآلي المساعدة</v>
          </cell>
        </row>
        <row r="523">
          <cell r="AA523">
            <v>78053</v>
          </cell>
          <cell r="AB523">
            <v>4</v>
          </cell>
          <cell r="AC523">
            <v>5</v>
          </cell>
          <cell r="AD523">
            <v>6</v>
          </cell>
          <cell r="AE523" t="str">
            <v>صيانة الحاسب الآلي الشخصي</v>
          </cell>
        </row>
        <row r="524">
          <cell r="AA524">
            <v>78054</v>
          </cell>
          <cell r="AB524">
            <v>4</v>
          </cell>
          <cell r="AC524">
            <v>5</v>
          </cell>
          <cell r="AD524">
            <v>6</v>
          </cell>
          <cell r="AE524" t="str">
            <v>صيانة برامج التشغيل والبرامج التطبيقية</v>
          </cell>
        </row>
        <row r="525">
          <cell r="AA525">
            <v>78055</v>
          </cell>
          <cell r="AB525">
            <v>4</v>
          </cell>
          <cell r="AC525">
            <v>5</v>
          </cell>
          <cell r="AD525">
            <v>6</v>
          </cell>
          <cell r="AE525" t="str">
            <v>اتفاقيات الصيانة لتقنية المعلومات</v>
          </cell>
        </row>
        <row r="526">
          <cell r="AA526">
            <v>78056</v>
          </cell>
          <cell r="AB526">
            <v>4</v>
          </cell>
          <cell r="AC526">
            <v>5</v>
          </cell>
          <cell r="AD526">
            <v>6</v>
          </cell>
          <cell r="AE526" t="str">
            <v>إصلاحات لتقنية المعلومات</v>
          </cell>
        </row>
        <row r="527">
          <cell r="AA527">
            <v>78201</v>
          </cell>
          <cell r="AB527">
            <v>4</v>
          </cell>
          <cell r="AC527">
            <v>5</v>
          </cell>
          <cell r="AD527">
            <v>6</v>
          </cell>
          <cell r="AE527" t="str">
            <v>صيانة أجهزة الإتصالات</v>
          </cell>
        </row>
        <row r="528">
          <cell r="AA528">
            <v>78202</v>
          </cell>
          <cell r="AB528">
            <v>4</v>
          </cell>
          <cell r="AC528">
            <v>5</v>
          </cell>
          <cell r="AD528">
            <v>6</v>
          </cell>
          <cell r="AE528" t="str">
            <v>صيانة أجهزة الخوادم</v>
          </cell>
        </row>
        <row r="529">
          <cell r="AA529">
            <v>78203</v>
          </cell>
          <cell r="AB529">
            <v>4</v>
          </cell>
          <cell r="AC529">
            <v>5</v>
          </cell>
          <cell r="AD529">
            <v>6</v>
          </cell>
          <cell r="AE529" t="str">
            <v>صيانة أجهزة التخزين</v>
          </cell>
        </row>
        <row r="530">
          <cell r="AA530">
            <v>78204</v>
          </cell>
          <cell r="AB530">
            <v>4</v>
          </cell>
          <cell r="AC530">
            <v>5</v>
          </cell>
          <cell r="AD530">
            <v>6</v>
          </cell>
          <cell r="AE530" t="str">
            <v>صيانة أجهزة الحماية</v>
          </cell>
        </row>
        <row r="531">
          <cell r="AA531">
            <v>78205</v>
          </cell>
          <cell r="AB531">
            <v>4</v>
          </cell>
          <cell r="AC531">
            <v>5</v>
          </cell>
          <cell r="AD531">
            <v>6</v>
          </cell>
          <cell r="AE531" t="str">
            <v>صيانة أجهزة الإنتاجية</v>
          </cell>
        </row>
        <row r="532">
          <cell r="AA532">
            <v>78206</v>
          </cell>
          <cell r="AB532">
            <v>4</v>
          </cell>
          <cell r="AC532">
            <v>5</v>
          </cell>
          <cell r="AD532">
            <v>6</v>
          </cell>
          <cell r="AE532" t="str">
            <v>صيانة أجهزة البنى التحتية الداعمة</v>
          </cell>
        </row>
        <row r="533">
          <cell r="AA533">
            <v>78207</v>
          </cell>
          <cell r="AB533">
            <v>4</v>
          </cell>
          <cell r="AC533">
            <v>5</v>
          </cell>
          <cell r="AD533">
            <v>6</v>
          </cell>
          <cell r="AE533" t="str">
            <v>صيانة برمجيات الأعمال</v>
          </cell>
        </row>
        <row r="534">
          <cell r="AA534">
            <v>78208</v>
          </cell>
          <cell r="AB534">
            <v>4</v>
          </cell>
          <cell r="AC534">
            <v>5</v>
          </cell>
          <cell r="AD534">
            <v>6</v>
          </cell>
          <cell r="AE534" t="str">
            <v>صيانة برمجيات الإنتاجية</v>
          </cell>
        </row>
        <row r="535">
          <cell r="AA535">
            <v>78211</v>
          </cell>
          <cell r="AB535">
            <v>4</v>
          </cell>
          <cell r="AC535">
            <v>5</v>
          </cell>
          <cell r="AD535">
            <v>6</v>
          </cell>
          <cell r="AE535" t="str">
            <v xml:space="preserve">صيانة برمجيات قواعد البيانات </v>
          </cell>
        </row>
        <row r="536">
          <cell r="AA536">
            <v>78212</v>
          </cell>
          <cell r="AB536">
            <v>4</v>
          </cell>
          <cell r="AC536">
            <v>5</v>
          </cell>
          <cell r="AD536">
            <v>6</v>
          </cell>
          <cell r="AE536" t="str">
            <v>صيانة برمجيات الحماية</v>
          </cell>
        </row>
        <row r="537">
          <cell r="AA537">
            <v>78215</v>
          </cell>
          <cell r="AB537">
            <v>4</v>
          </cell>
          <cell r="AC537">
            <v>5</v>
          </cell>
          <cell r="AD537">
            <v>6</v>
          </cell>
          <cell r="AE537" t="str">
            <v>صيانة أجهزة تقنية المعلومات الأخرى</v>
          </cell>
        </row>
        <row r="538">
          <cell r="AB538">
            <v>5</v>
          </cell>
          <cell r="AC538">
            <v>5</v>
          </cell>
          <cell r="AD538">
            <v>6</v>
          </cell>
          <cell r="AE538" t="str">
            <v>صيانة الأجهزة</v>
          </cell>
        </row>
        <row r="539">
          <cell r="AA539">
            <v>78032</v>
          </cell>
          <cell r="AB539">
            <v>5</v>
          </cell>
          <cell r="AC539">
            <v>5</v>
          </cell>
          <cell r="AD539">
            <v>6</v>
          </cell>
          <cell r="AE539" t="str">
            <v>صيانة أجهزة تلفزيونية</v>
          </cell>
        </row>
        <row r="540">
          <cell r="AA540">
            <v>78035</v>
          </cell>
          <cell r="AB540">
            <v>5</v>
          </cell>
          <cell r="AC540">
            <v>5</v>
          </cell>
          <cell r="AD540">
            <v>6</v>
          </cell>
          <cell r="AE540" t="str">
            <v>صيانة أجهزة طبية</v>
          </cell>
        </row>
        <row r="541">
          <cell r="AA541">
            <v>78036</v>
          </cell>
          <cell r="AB541">
            <v>5</v>
          </cell>
          <cell r="AC541">
            <v>5</v>
          </cell>
          <cell r="AD541">
            <v>6</v>
          </cell>
          <cell r="AE541" t="str">
            <v>صيانة أجهزة زراعية</v>
          </cell>
        </row>
        <row r="542">
          <cell r="AA542">
            <v>78037</v>
          </cell>
          <cell r="AB542">
            <v>5</v>
          </cell>
          <cell r="AC542">
            <v>5</v>
          </cell>
          <cell r="AD542">
            <v>6</v>
          </cell>
          <cell r="AE542" t="str">
            <v>أدوات غير مخزنة لصيانة الأجهزة الطبية</v>
          </cell>
        </row>
        <row r="543">
          <cell r="AA543">
            <v>78041</v>
          </cell>
          <cell r="AB543">
            <v>5</v>
          </cell>
          <cell r="AC543">
            <v>5</v>
          </cell>
          <cell r="AD543">
            <v>6</v>
          </cell>
          <cell r="AE543" t="str">
            <v>صيانة الأثاث</v>
          </cell>
        </row>
        <row r="544">
          <cell r="AA544">
            <v>78044</v>
          </cell>
          <cell r="AB544">
            <v>5</v>
          </cell>
          <cell r="AC544">
            <v>5</v>
          </cell>
          <cell r="AD544">
            <v>6</v>
          </cell>
          <cell r="AE544" t="str">
            <v>صيانة أجهزة سلكية ولاسلكية</v>
          </cell>
        </row>
        <row r="545">
          <cell r="AA545">
            <v>78045</v>
          </cell>
          <cell r="AB545">
            <v>5</v>
          </cell>
          <cell r="AC545">
            <v>5</v>
          </cell>
          <cell r="AD545">
            <v>6</v>
          </cell>
          <cell r="AE545" t="str">
            <v>صيانة الأجهزة المكتبية</v>
          </cell>
        </row>
        <row r="546">
          <cell r="AA546">
            <v>78046</v>
          </cell>
          <cell r="AB546">
            <v>5</v>
          </cell>
          <cell r="AC546">
            <v>5</v>
          </cell>
          <cell r="AD546">
            <v>6</v>
          </cell>
          <cell r="AE546" t="str">
            <v>صيانة أجهزة التبريد والتدفئة</v>
          </cell>
        </row>
        <row r="547">
          <cell r="AA547">
            <v>78047</v>
          </cell>
          <cell r="AB547">
            <v>5</v>
          </cell>
          <cell r="AC547">
            <v>5</v>
          </cell>
          <cell r="AD547">
            <v>6</v>
          </cell>
          <cell r="AE547" t="str">
            <v>صيانة أجهزة إطفاء الحريق</v>
          </cell>
        </row>
        <row r="548">
          <cell r="AA548">
            <v>78048</v>
          </cell>
          <cell r="AB548">
            <v>5</v>
          </cell>
          <cell r="AC548">
            <v>5</v>
          </cell>
          <cell r="AD548">
            <v>6</v>
          </cell>
          <cell r="AE548" t="str">
            <v>صيانة المصاعد</v>
          </cell>
        </row>
        <row r="549">
          <cell r="AA549">
            <v>78998</v>
          </cell>
          <cell r="AB549">
            <v>5</v>
          </cell>
          <cell r="AC549">
            <v>5</v>
          </cell>
          <cell r="AD549">
            <v>6</v>
          </cell>
          <cell r="AE549" t="str">
            <v>صيانة الأجهزة الأخرى</v>
          </cell>
        </row>
        <row r="550">
          <cell r="AA550">
            <v>78999</v>
          </cell>
          <cell r="AB550">
            <v>5</v>
          </cell>
          <cell r="AC550">
            <v>5</v>
          </cell>
          <cell r="AD550">
            <v>6</v>
          </cell>
          <cell r="AE550" t="str">
            <v>صيانات أخرى</v>
          </cell>
        </row>
        <row r="551">
          <cell r="AB551">
            <v>6</v>
          </cell>
          <cell r="AC551">
            <v>5</v>
          </cell>
          <cell r="AD551">
            <v>6</v>
          </cell>
          <cell r="AE551" t="str">
            <v>صيانات متنوعة</v>
          </cell>
        </row>
        <row r="552">
          <cell r="AA552">
            <v>78048</v>
          </cell>
          <cell r="AB552">
            <v>6</v>
          </cell>
          <cell r="AC552">
            <v>5</v>
          </cell>
          <cell r="AD552">
            <v>6</v>
          </cell>
          <cell r="AE552" t="str">
            <v>صيانة المصاعد</v>
          </cell>
        </row>
        <row r="553">
          <cell r="AA553">
            <v>78091</v>
          </cell>
          <cell r="AB553">
            <v>6</v>
          </cell>
          <cell r="AC553">
            <v>5</v>
          </cell>
          <cell r="AD553">
            <v>6</v>
          </cell>
          <cell r="AE553" t="str">
            <v>صيانة شبكات توزيع المياه العامة</v>
          </cell>
        </row>
        <row r="554">
          <cell r="AA554">
            <v>78092</v>
          </cell>
          <cell r="AB554">
            <v>6</v>
          </cell>
          <cell r="AC554">
            <v>5</v>
          </cell>
          <cell r="AD554">
            <v>6</v>
          </cell>
          <cell r="AE554" t="str">
            <v>صيانة محطات إنتاج المياه</v>
          </cell>
        </row>
        <row r="555">
          <cell r="AA555">
            <v>78093</v>
          </cell>
          <cell r="AB555">
            <v>6</v>
          </cell>
          <cell r="AC555">
            <v>5</v>
          </cell>
          <cell r="AD555">
            <v>6</v>
          </cell>
          <cell r="AE555" t="str">
            <v>صيانة الشبكات الكهربائية العامة</v>
          </cell>
        </row>
        <row r="556">
          <cell r="AA556">
            <v>78094</v>
          </cell>
          <cell r="AB556">
            <v>6</v>
          </cell>
          <cell r="AC556">
            <v>5</v>
          </cell>
          <cell r="AD556">
            <v>6</v>
          </cell>
          <cell r="AE556" t="str">
            <v>صيانة محطات توليد وتوزيع الكهرباء</v>
          </cell>
        </row>
        <row r="557">
          <cell r="AA557">
            <v>78111</v>
          </cell>
          <cell r="AB557">
            <v>6</v>
          </cell>
          <cell r="AC557">
            <v>5</v>
          </cell>
          <cell r="AD557">
            <v>6</v>
          </cell>
          <cell r="AE557" t="str">
            <v>صيانة الحدائق</v>
          </cell>
        </row>
        <row r="558">
          <cell r="AA558">
            <v>78112</v>
          </cell>
          <cell r="AB558">
            <v>6</v>
          </cell>
          <cell r="AC558">
            <v>5</v>
          </cell>
          <cell r="AD558">
            <v>6</v>
          </cell>
          <cell r="AE558" t="str">
            <v>صيانة مهابط الطائرات</v>
          </cell>
        </row>
        <row r="559">
          <cell r="AA559">
            <v>78998</v>
          </cell>
          <cell r="AB559">
            <v>6</v>
          </cell>
          <cell r="AC559">
            <v>5</v>
          </cell>
          <cell r="AD559">
            <v>6</v>
          </cell>
          <cell r="AE559" t="str">
            <v>صيانات متنوعة أخرى</v>
          </cell>
        </row>
        <row r="560">
          <cell r="AA560">
            <v>78999</v>
          </cell>
          <cell r="AB560">
            <v>6</v>
          </cell>
          <cell r="AC560">
            <v>5</v>
          </cell>
          <cell r="AD560">
            <v>6</v>
          </cell>
          <cell r="AE560" t="str">
            <v>صيانات أخرى</v>
          </cell>
        </row>
        <row r="561">
          <cell r="AB561">
            <v>9</v>
          </cell>
          <cell r="AC561">
            <v>5</v>
          </cell>
          <cell r="AD561">
            <v>6</v>
          </cell>
          <cell r="AE561" t="str">
            <v>تكاليف أخرى</v>
          </cell>
        </row>
        <row r="562">
          <cell r="AA562">
            <v>88888</v>
          </cell>
          <cell r="AB562">
            <v>9</v>
          </cell>
          <cell r="AC562">
            <v>5</v>
          </cell>
          <cell r="AD562">
            <v>6</v>
          </cell>
          <cell r="AE562" t="str">
            <v>تحويل اعتماد خارجي</v>
          </cell>
        </row>
        <row r="563">
          <cell r="AC563">
            <v>6</v>
          </cell>
          <cell r="AD563">
            <v>6</v>
          </cell>
          <cell r="AE563" t="str">
            <v>نفقات تحويلية</v>
          </cell>
        </row>
        <row r="564">
          <cell r="AB564">
            <v>1</v>
          </cell>
          <cell r="AC564">
            <v>6</v>
          </cell>
          <cell r="AD564">
            <v>6</v>
          </cell>
          <cell r="AE564" t="str">
            <v>نفقات تحويلية محلية</v>
          </cell>
        </row>
        <row r="565">
          <cell r="AA565">
            <v>63014</v>
          </cell>
          <cell r="AB565">
            <v>1</v>
          </cell>
          <cell r="AC565">
            <v>6</v>
          </cell>
          <cell r="AD565">
            <v>6</v>
          </cell>
          <cell r="AE565" t="str">
            <v>حصة الحكومة في نظام التأمين ضد التعطل</v>
          </cell>
        </row>
        <row r="566">
          <cell r="AA566">
            <v>81536</v>
          </cell>
          <cell r="AB566">
            <v>1</v>
          </cell>
          <cell r="AC566">
            <v>6</v>
          </cell>
          <cell r="AD566">
            <v>6</v>
          </cell>
          <cell r="AE566" t="str">
            <v>اللجنة الوطنية للطفولة</v>
          </cell>
        </row>
        <row r="567">
          <cell r="AA567">
            <v>81537</v>
          </cell>
          <cell r="AB567">
            <v>1</v>
          </cell>
          <cell r="AC567">
            <v>6</v>
          </cell>
          <cell r="AD567">
            <v>6</v>
          </cell>
          <cell r="AE567" t="str">
            <v>اللجنة العليا لرعاية شئون المعاقين</v>
          </cell>
        </row>
        <row r="568">
          <cell r="AA568">
            <v>81901</v>
          </cell>
          <cell r="AB568">
            <v>1</v>
          </cell>
          <cell r="AC568">
            <v>6</v>
          </cell>
          <cell r="AD568">
            <v>6</v>
          </cell>
          <cell r="AE568" t="str">
            <v>نفقات تحويلية محلية</v>
          </cell>
        </row>
        <row r="569">
          <cell r="AA569">
            <v>81902</v>
          </cell>
          <cell r="AB569">
            <v>1</v>
          </cell>
          <cell r="AC569">
            <v>6</v>
          </cell>
          <cell r="AD569">
            <v>6</v>
          </cell>
          <cell r="AE569" t="str">
            <v>نفقات تحويلية رواتب</v>
          </cell>
        </row>
        <row r="570">
          <cell r="AB570">
            <v>2</v>
          </cell>
          <cell r="AC570">
            <v>6</v>
          </cell>
          <cell r="AD570">
            <v>6</v>
          </cell>
          <cell r="AE570" t="str">
            <v>تحويلات محلية للاتحادات الرياضية</v>
          </cell>
        </row>
        <row r="571">
          <cell r="AA571">
            <v>81501</v>
          </cell>
          <cell r="AB571">
            <v>2</v>
          </cell>
          <cell r="AC571">
            <v>6</v>
          </cell>
          <cell r="AD571">
            <v>6</v>
          </cell>
          <cell r="AE571" t="str">
            <v>اللجنة الأولمبية البحرينية</v>
          </cell>
        </row>
        <row r="572">
          <cell r="AB572">
            <v>9</v>
          </cell>
          <cell r="AC572">
            <v>6</v>
          </cell>
          <cell r="AD572">
            <v>6</v>
          </cell>
          <cell r="AE572" t="str">
            <v>تحويلات خارجية</v>
          </cell>
        </row>
        <row r="573">
          <cell r="AA573">
            <v>81911</v>
          </cell>
          <cell r="AB573">
            <v>9</v>
          </cell>
          <cell r="AC573">
            <v>6</v>
          </cell>
          <cell r="AD573">
            <v>6</v>
          </cell>
          <cell r="AE573" t="str">
            <v>نصيب البحرين في مجلس التعاون الخليجي</v>
          </cell>
        </row>
        <row r="574">
          <cell r="AC574">
            <v>7</v>
          </cell>
          <cell r="AD574">
            <v>6</v>
          </cell>
          <cell r="AE574" t="str">
            <v>الإعانات وتسديد فوائد القروض</v>
          </cell>
        </row>
        <row r="575">
          <cell r="AB575">
            <v>3</v>
          </cell>
          <cell r="AC575">
            <v>7</v>
          </cell>
          <cell r="AD575">
            <v>6</v>
          </cell>
          <cell r="AE575" t="str">
            <v>الفوائد المستحقة للقروض الخارجية</v>
          </cell>
        </row>
        <row r="576">
          <cell r="AA576">
            <v>80017</v>
          </cell>
          <cell r="AB576">
            <v>3</v>
          </cell>
          <cell r="AC576">
            <v>7</v>
          </cell>
          <cell r="AD576">
            <v>6</v>
          </cell>
          <cell r="AE576" t="str">
            <v>فوائد صكوك التأجير الإسلامية الدولية - الإصدار الثاني</v>
          </cell>
        </row>
        <row r="577">
          <cell r="AA577">
            <v>80021</v>
          </cell>
          <cell r="AB577">
            <v>3</v>
          </cell>
          <cell r="AC577">
            <v>7</v>
          </cell>
          <cell r="AD577">
            <v>6</v>
          </cell>
          <cell r="AE577" t="str">
            <v>الصندوق السعودي للتنمية</v>
          </cell>
        </row>
        <row r="578">
          <cell r="AA578">
            <v>80022</v>
          </cell>
          <cell r="AB578">
            <v>3</v>
          </cell>
          <cell r="AC578">
            <v>7</v>
          </cell>
          <cell r="AD578">
            <v>6</v>
          </cell>
          <cell r="AE578" t="str">
            <v>صندوق أبوظبي للإنماء الإقتصادي</v>
          </cell>
        </row>
        <row r="579">
          <cell r="AA579">
            <v>80023</v>
          </cell>
          <cell r="AB579">
            <v>3</v>
          </cell>
          <cell r="AC579">
            <v>7</v>
          </cell>
          <cell r="AD579">
            <v>6</v>
          </cell>
          <cell r="AE579" t="str">
            <v>الصندوق العربي للإنماء الإقتصادي والإجتماعي</v>
          </cell>
        </row>
        <row r="580">
          <cell r="AA580">
            <v>80024</v>
          </cell>
          <cell r="AB580">
            <v>3</v>
          </cell>
          <cell r="AC580">
            <v>7</v>
          </cell>
          <cell r="AD580">
            <v>6</v>
          </cell>
          <cell r="AE580" t="str">
            <v>الصندوق الكويتي للتنمية الإقتصادية العربية</v>
          </cell>
        </row>
        <row r="581">
          <cell r="AA581">
            <v>80025</v>
          </cell>
          <cell r="AB581">
            <v>3</v>
          </cell>
          <cell r="AC581">
            <v>7</v>
          </cell>
          <cell r="AD581">
            <v>6</v>
          </cell>
          <cell r="AE581" t="str">
            <v>الصندوق الإسلامي</v>
          </cell>
        </row>
        <row r="582">
          <cell r="AA582">
            <v>80026</v>
          </cell>
          <cell r="AB582">
            <v>3</v>
          </cell>
          <cell r="AC582">
            <v>7</v>
          </cell>
          <cell r="AD582">
            <v>6</v>
          </cell>
          <cell r="AE582" t="str">
            <v>فوائد الصكوك الإسلامية الدولية (الإصدار الأول)</v>
          </cell>
        </row>
        <row r="583">
          <cell r="AA583">
            <v>80029</v>
          </cell>
          <cell r="AB583">
            <v>3</v>
          </cell>
          <cell r="AC583">
            <v>7</v>
          </cell>
          <cell r="AD583">
            <v>6</v>
          </cell>
          <cell r="AE583" t="str">
            <v xml:space="preserve">قروض خارجية أخرى </v>
          </cell>
        </row>
        <row r="584">
          <cell r="AA584">
            <v>80035</v>
          </cell>
          <cell r="AB584">
            <v>3</v>
          </cell>
          <cell r="AC584">
            <v>7</v>
          </cell>
          <cell r="AD584">
            <v>6</v>
          </cell>
          <cell r="AE584" t="str">
            <v>فوائد سندات التنمية الدولية</v>
          </cell>
        </row>
        <row r="585">
          <cell r="AA585">
            <v>80043</v>
          </cell>
          <cell r="AB585">
            <v>3</v>
          </cell>
          <cell r="AC585">
            <v>7</v>
          </cell>
          <cell r="AD585">
            <v>6</v>
          </cell>
          <cell r="AE585" t="str">
            <v>سندات التنمية (الإصدار الدولي)</v>
          </cell>
        </row>
        <row r="586">
          <cell r="AB586">
            <v>4</v>
          </cell>
          <cell r="AC586">
            <v>7</v>
          </cell>
          <cell r="AD586">
            <v>6</v>
          </cell>
          <cell r="AE586" t="str">
            <v>الفوائد المستحقة للقروض الداخلية</v>
          </cell>
        </row>
        <row r="587">
          <cell r="AA587">
            <v>80011</v>
          </cell>
          <cell r="AB587">
            <v>4</v>
          </cell>
          <cell r="AC587">
            <v>7</v>
          </cell>
          <cell r="AD587">
            <v>6</v>
          </cell>
          <cell r="AE587" t="str">
            <v>فوائد سندات التنمية</v>
          </cell>
        </row>
        <row r="588">
          <cell r="AA588">
            <v>80012</v>
          </cell>
          <cell r="AB588">
            <v>4</v>
          </cell>
          <cell r="AC588">
            <v>7</v>
          </cell>
          <cell r="AD588">
            <v>6</v>
          </cell>
          <cell r="AE588" t="str">
            <v>فوائد أذونات الخزينة</v>
          </cell>
        </row>
        <row r="589">
          <cell r="AA589">
            <v>80013</v>
          </cell>
          <cell r="AB589">
            <v>4</v>
          </cell>
          <cell r="AC589">
            <v>7</v>
          </cell>
          <cell r="AD589">
            <v>6</v>
          </cell>
          <cell r="AE589" t="str">
            <v>فوائد أخرى</v>
          </cell>
        </row>
        <row r="590">
          <cell r="AA590">
            <v>80014</v>
          </cell>
          <cell r="AB590">
            <v>4</v>
          </cell>
          <cell r="AC590">
            <v>7</v>
          </cell>
          <cell r="AD590">
            <v>6</v>
          </cell>
          <cell r="AE590" t="str">
            <v>فوائد صكوك السلم الإسلامية</v>
          </cell>
        </row>
        <row r="591">
          <cell r="AA591">
            <v>80016</v>
          </cell>
          <cell r="AB591">
            <v>4</v>
          </cell>
          <cell r="AC591">
            <v>7</v>
          </cell>
          <cell r="AD591">
            <v>6</v>
          </cell>
          <cell r="AE591" t="str">
            <v>فوائد الصكوك الإسلامية</v>
          </cell>
        </row>
        <row r="592">
          <cell r="AB592">
            <v>5</v>
          </cell>
          <cell r="AC592">
            <v>7</v>
          </cell>
          <cell r="AD592">
            <v>6</v>
          </cell>
          <cell r="AE592" t="str">
            <v>إعانة المواد الغذائية</v>
          </cell>
        </row>
        <row r="593">
          <cell r="AA593">
            <v>81031</v>
          </cell>
          <cell r="AB593">
            <v>5</v>
          </cell>
          <cell r="AC593">
            <v>7</v>
          </cell>
          <cell r="AD593">
            <v>6</v>
          </cell>
          <cell r="AE593" t="str">
            <v>الطحين</v>
          </cell>
        </row>
        <row r="594">
          <cell r="AA594">
            <v>81032</v>
          </cell>
          <cell r="AB594">
            <v>5</v>
          </cell>
          <cell r="AC594">
            <v>7</v>
          </cell>
          <cell r="AD594">
            <v>6</v>
          </cell>
          <cell r="AE594" t="str">
            <v>لحوم الأبقار والأغنام</v>
          </cell>
        </row>
        <row r="595">
          <cell r="AA595">
            <v>81033</v>
          </cell>
          <cell r="AB595">
            <v>5</v>
          </cell>
          <cell r="AC595">
            <v>7</v>
          </cell>
          <cell r="AD595">
            <v>6</v>
          </cell>
          <cell r="AE595" t="str">
            <v>لحوم الدجاج</v>
          </cell>
        </row>
        <row r="596">
          <cell r="AB596">
            <v>7</v>
          </cell>
          <cell r="AC596">
            <v>7</v>
          </cell>
          <cell r="AD596">
            <v>6</v>
          </cell>
          <cell r="AE596" t="str">
            <v>مساعدات إجتماعية</v>
          </cell>
        </row>
        <row r="597">
          <cell r="AA597">
            <v>81012</v>
          </cell>
          <cell r="AB597">
            <v>7</v>
          </cell>
          <cell r="AC597">
            <v>7</v>
          </cell>
          <cell r="AD597">
            <v>6</v>
          </cell>
          <cell r="AE597" t="str">
            <v>مساعدات الجمعيات</v>
          </cell>
        </row>
        <row r="598">
          <cell r="AA598">
            <v>81013</v>
          </cell>
          <cell r="AB598">
            <v>7</v>
          </cell>
          <cell r="AC598">
            <v>7</v>
          </cell>
          <cell r="AD598">
            <v>6</v>
          </cell>
          <cell r="AE598" t="str">
            <v>مساعدات الأندية في الداخل</v>
          </cell>
        </row>
        <row r="599">
          <cell r="AA599">
            <v>81014</v>
          </cell>
          <cell r="AB599">
            <v>7</v>
          </cell>
          <cell r="AC599">
            <v>7</v>
          </cell>
          <cell r="AD599">
            <v>6</v>
          </cell>
          <cell r="AE599" t="str">
            <v>مساعدات أندية الطلبة في الخارج</v>
          </cell>
        </row>
        <row r="600">
          <cell r="AA600">
            <v>81015</v>
          </cell>
          <cell r="AB600">
            <v>7</v>
          </cell>
          <cell r="AC600">
            <v>7</v>
          </cell>
          <cell r="AD600">
            <v>6</v>
          </cell>
          <cell r="AE600" t="str">
            <v>مساعدات اللجان المختلفة لعمال البحرين</v>
          </cell>
        </row>
        <row r="601">
          <cell r="AA601">
            <v>81017</v>
          </cell>
          <cell r="AB601">
            <v>7</v>
          </cell>
          <cell r="AC601">
            <v>7</v>
          </cell>
          <cell r="AD601">
            <v>6</v>
          </cell>
          <cell r="AE601" t="str">
            <v>مساعدات ذوي الإحتياجات الخاصة</v>
          </cell>
        </row>
        <row r="602">
          <cell r="AA602">
            <v>81018</v>
          </cell>
          <cell r="AB602">
            <v>7</v>
          </cell>
          <cell r="AC602">
            <v>7</v>
          </cell>
          <cell r="AD602">
            <v>6</v>
          </cell>
          <cell r="AE602" t="str">
            <v>دعم الأسر محدودة الدخل</v>
          </cell>
        </row>
        <row r="603">
          <cell r="AA603">
            <v>81019</v>
          </cell>
          <cell r="AB603">
            <v>7</v>
          </cell>
          <cell r="AC603">
            <v>7</v>
          </cell>
          <cell r="AD603">
            <v>6</v>
          </cell>
          <cell r="AE603" t="str">
            <v>علاوة تحسين معيشة للمتقاعدين</v>
          </cell>
        </row>
        <row r="604">
          <cell r="AA604">
            <v>81023</v>
          </cell>
          <cell r="AB604">
            <v>7</v>
          </cell>
          <cell r="AC604">
            <v>7</v>
          </cell>
          <cell r="AD604">
            <v>6</v>
          </cell>
          <cell r="AE604" t="str">
            <v>مساعدات البرامج الاجتماعية للطفولة</v>
          </cell>
        </row>
        <row r="605">
          <cell r="AA605">
            <v>81024</v>
          </cell>
          <cell r="AB605">
            <v>7</v>
          </cell>
          <cell r="AC605">
            <v>7</v>
          </cell>
          <cell r="AD605">
            <v>6</v>
          </cell>
          <cell r="AE605" t="str">
            <v>مساعدات البرامج الاجتماعية للمسنين</v>
          </cell>
        </row>
        <row r="606">
          <cell r="AA606">
            <v>81999</v>
          </cell>
          <cell r="AB606">
            <v>7</v>
          </cell>
          <cell r="AC606">
            <v>7</v>
          </cell>
          <cell r="AD606">
            <v>6</v>
          </cell>
          <cell r="AE606" t="str">
            <v>مساعدات أخرى</v>
          </cell>
        </row>
        <row r="607">
          <cell r="AB607">
            <v>8</v>
          </cell>
          <cell r="AC607">
            <v>7</v>
          </cell>
          <cell r="AD607">
            <v>6</v>
          </cell>
          <cell r="AE607" t="str">
            <v>الإعانات الخارجية</v>
          </cell>
        </row>
        <row r="608">
          <cell r="AA608">
            <v>81021</v>
          </cell>
          <cell r="AB608">
            <v>8</v>
          </cell>
          <cell r="AC608">
            <v>7</v>
          </cell>
          <cell r="AD608">
            <v>6</v>
          </cell>
          <cell r="AE608" t="str">
            <v>الإعانات الخارجية</v>
          </cell>
        </row>
        <row r="609">
          <cell r="AB609">
            <v>9</v>
          </cell>
          <cell r="AC609">
            <v>7</v>
          </cell>
          <cell r="AD609">
            <v>6</v>
          </cell>
          <cell r="AE609" t="str">
            <v>المنح والمساعدات الأخرى</v>
          </cell>
        </row>
        <row r="610">
          <cell r="AA610">
            <v>81999</v>
          </cell>
          <cell r="AB610">
            <v>9</v>
          </cell>
          <cell r="AC610">
            <v>7</v>
          </cell>
          <cell r="AD610">
            <v>6</v>
          </cell>
          <cell r="AE610" t="str">
            <v>مساعدات أخرى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ta3"/>
      <sheetName val="Meta4"/>
      <sheetName val="Meta5&amp;9"/>
      <sheetName val="Meta8"/>
      <sheetName val="Meta11"/>
      <sheetName val="Meta"/>
      <sheetName val="المحتويات"/>
      <sheetName val="الحساب الختامي"/>
      <sheetName val="إيرادات النفط "/>
      <sheetName val="مصروفات وايرادات الوزارات"/>
      <sheetName val="الايرادات"/>
      <sheetName val="تفصيل الإيرادات"/>
      <sheetName val="الميزانية المعتمدة (2)"/>
      <sheetName val="مناقلات الميزانية  "/>
      <sheetName val="مصروفات الوزارات (2)"/>
      <sheetName val="تفصيل المصروفات  (2)"/>
      <sheetName val="Meta 12"/>
      <sheetName val="مصروفات الميزانية التحويلية"/>
      <sheetName val="مشاريع"/>
      <sheetName val="ملحقات"/>
      <sheetName val="المقبوضات والمدفوعات"/>
      <sheetName val="المطلوبات المستحقة (2)"/>
      <sheetName val="المصروفات المستحقة (2)"/>
      <sheetName val="الارتباطات (2)"/>
      <sheetName val="التمويـل"/>
      <sheetName val="التسهيلات الإئتمانية "/>
    </sheetNames>
    <sheetDataSet>
      <sheetData sheetId="0"/>
      <sheetData sheetId="1"/>
      <sheetData sheetId="2">
        <row r="1">
          <cell r="A1" t="str">
            <v xml:space="preserve">5- الإيرادات مصنفة حسب الأبواب والأقسام والبنود </v>
          </cell>
        </row>
        <row r="4">
          <cell r="A4" t="str">
            <v>Code</v>
          </cell>
          <cell r="G4">
            <v>2017</v>
          </cell>
        </row>
        <row r="5">
          <cell r="A5" t="str">
            <v>Item</v>
          </cell>
          <cell r="B5" t="str">
            <v>Chp</v>
          </cell>
          <cell r="C5" t="str">
            <v>Sec</v>
          </cell>
          <cell r="D5" t="str">
            <v>Acct</v>
          </cell>
          <cell r="F5" t="str">
            <v>Budget</v>
          </cell>
          <cell r="G5" t="str">
            <v>Actual</v>
          </cell>
        </row>
        <row r="6">
          <cell r="A6">
            <v>4</v>
          </cell>
          <cell r="B6">
            <v>1</v>
          </cell>
          <cell r="C6">
            <v>1</v>
          </cell>
          <cell r="D6">
            <v>40011</v>
          </cell>
          <cell r="F6">
            <v>170167500</v>
          </cell>
          <cell r="G6">
            <v>185559676</v>
          </cell>
        </row>
        <row r="7">
          <cell r="A7">
            <v>4</v>
          </cell>
          <cell r="B7">
            <v>1</v>
          </cell>
          <cell r="C7">
            <v>1</v>
          </cell>
          <cell r="D7">
            <v>40012</v>
          </cell>
          <cell r="F7">
            <v>1028888200</v>
          </cell>
          <cell r="G7">
            <v>987507867</v>
          </cell>
        </row>
        <row r="8">
          <cell r="A8">
            <v>4</v>
          </cell>
          <cell r="B8">
            <v>1</v>
          </cell>
          <cell r="C8">
            <v>1</v>
          </cell>
          <cell r="D8">
            <v>40014</v>
          </cell>
          <cell r="F8">
            <v>-20586000</v>
          </cell>
          <cell r="G8">
            <v>-20920270</v>
          </cell>
        </row>
        <row r="9">
          <cell r="A9">
            <v>4</v>
          </cell>
          <cell r="B9">
            <v>1</v>
          </cell>
          <cell r="C9">
            <v>2</v>
          </cell>
          <cell r="D9">
            <v>40035</v>
          </cell>
        </row>
        <row r="10">
          <cell r="A10">
            <v>4</v>
          </cell>
          <cell r="B10">
            <v>1</v>
          </cell>
          <cell r="C10">
            <v>2</v>
          </cell>
          <cell r="D10">
            <v>40037</v>
          </cell>
          <cell r="F10">
            <v>76641700</v>
          </cell>
          <cell r="G10">
            <v>35682528</v>
          </cell>
        </row>
        <row r="11">
          <cell r="A11">
            <v>4</v>
          </cell>
          <cell r="B11">
            <v>1</v>
          </cell>
          <cell r="C11">
            <v>2</v>
          </cell>
          <cell r="D11">
            <v>40051</v>
          </cell>
          <cell r="F11">
            <v>129257500</v>
          </cell>
          <cell r="G11">
            <v>140974901</v>
          </cell>
        </row>
        <row r="12">
          <cell r="A12">
            <v>4</v>
          </cell>
          <cell r="B12">
            <v>1</v>
          </cell>
          <cell r="C12">
            <v>2</v>
          </cell>
          <cell r="D12">
            <v>40052</v>
          </cell>
          <cell r="F12">
            <v>51703000</v>
          </cell>
          <cell r="G12">
            <v>49352761</v>
          </cell>
        </row>
        <row r="13">
          <cell r="A13">
            <v>4</v>
          </cell>
          <cell r="B13">
            <v>1</v>
          </cell>
          <cell r="C13">
            <v>2</v>
          </cell>
          <cell r="D13">
            <v>40053</v>
          </cell>
          <cell r="F13">
            <v>27582900</v>
          </cell>
          <cell r="G13">
            <v>11698573</v>
          </cell>
        </row>
        <row r="14">
          <cell r="A14">
            <v>4</v>
          </cell>
          <cell r="B14">
            <v>1</v>
          </cell>
          <cell r="C14">
            <v>2</v>
          </cell>
          <cell r="D14">
            <v>40054</v>
          </cell>
          <cell r="F14">
            <v>256051500</v>
          </cell>
          <cell r="G14">
            <v>257966496</v>
          </cell>
        </row>
        <row r="15">
          <cell r="A15">
            <v>4</v>
          </cell>
          <cell r="B15">
            <v>1</v>
          </cell>
          <cell r="C15">
            <v>3</v>
          </cell>
          <cell r="D15">
            <v>42011</v>
          </cell>
        </row>
        <row r="16">
          <cell r="A16">
            <v>4</v>
          </cell>
          <cell r="B16">
            <v>1</v>
          </cell>
          <cell r="C16">
            <v>3</v>
          </cell>
          <cell r="D16">
            <v>42013</v>
          </cell>
          <cell r="F16">
            <v>5846700</v>
          </cell>
          <cell r="G16">
            <v>4695378</v>
          </cell>
        </row>
        <row r="17">
          <cell r="A17">
            <v>4</v>
          </cell>
          <cell r="B17">
            <v>2</v>
          </cell>
          <cell r="C17">
            <v>2</v>
          </cell>
          <cell r="D17">
            <v>42501</v>
          </cell>
          <cell r="F17">
            <v>40894829</v>
          </cell>
          <cell r="G17">
            <v>67649790</v>
          </cell>
        </row>
        <row r="18">
          <cell r="A18">
            <v>4</v>
          </cell>
          <cell r="B18">
            <v>2</v>
          </cell>
          <cell r="C18">
            <v>2</v>
          </cell>
          <cell r="D18">
            <v>42503</v>
          </cell>
          <cell r="F18">
            <v>15000000</v>
          </cell>
          <cell r="G18">
            <v>13254976</v>
          </cell>
        </row>
        <row r="19">
          <cell r="A19">
            <v>4</v>
          </cell>
          <cell r="B19">
            <v>2</v>
          </cell>
          <cell r="C19">
            <v>2</v>
          </cell>
          <cell r="D19">
            <v>42504</v>
          </cell>
          <cell r="F19">
            <v>20000000</v>
          </cell>
          <cell r="G19">
            <v>28906366</v>
          </cell>
        </row>
        <row r="20">
          <cell r="A20">
            <v>4</v>
          </cell>
          <cell r="B20">
            <v>2</v>
          </cell>
          <cell r="C20">
            <v>2</v>
          </cell>
          <cell r="D20">
            <v>42505</v>
          </cell>
          <cell r="F20">
            <v>20000000</v>
          </cell>
          <cell r="G20">
            <v>15489369</v>
          </cell>
        </row>
        <row r="21">
          <cell r="A21">
            <v>4</v>
          </cell>
          <cell r="B21">
            <v>2</v>
          </cell>
          <cell r="C21">
            <v>2</v>
          </cell>
          <cell r="D21">
            <v>42506</v>
          </cell>
          <cell r="F21">
            <v>200000</v>
          </cell>
          <cell r="G21">
            <v>349898</v>
          </cell>
        </row>
        <row r="22">
          <cell r="A22">
            <v>4</v>
          </cell>
          <cell r="B22">
            <v>2</v>
          </cell>
          <cell r="C22">
            <v>2</v>
          </cell>
          <cell r="D22">
            <v>42507</v>
          </cell>
          <cell r="F22">
            <v>570000</v>
          </cell>
          <cell r="G22">
            <v>630278</v>
          </cell>
        </row>
        <row r="23">
          <cell r="A23">
            <v>4</v>
          </cell>
          <cell r="B23">
            <v>2</v>
          </cell>
          <cell r="C23">
            <v>3</v>
          </cell>
          <cell r="D23">
            <v>43011</v>
          </cell>
          <cell r="F23">
            <v>105000</v>
          </cell>
          <cell r="G23">
            <v>180906</v>
          </cell>
        </row>
        <row r="24">
          <cell r="A24">
            <v>4</v>
          </cell>
          <cell r="B24">
            <v>2</v>
          </cell>
          <cell r="C24">
            <v>3</v>
          </cell>
          <cell r="D24">
            <v>43021</v>
          </cell>
          <cell r="F24">
            <v>377000</v>
          </cell>
          <cell r="G24">
            <v>130425</v>
          </cell>
        </row>
        <row r="25">
          <cell r="A25">
            <v>4</v>
          </cell>
          <cell r="B25">
            <v>2</v>
          </cell>
          <cell r="C25">
            <v>3</v>
          </cell>
          <cell r="D25">
            <v>43031</v>
          </cell>
          <cell r="F25">
            <v>45000</v>
          </cell>
          <cell r="G25">
            <v>4050</v>
          </cell>
        </row>
        <row r="26">
          <cell r="A26">
            <v>4</v>
          </cell>
          <cell r="B26">
            <v>2</v>
          </cell>
          <cell r="C26">
            <v>3</v>
          </cell>
          <cell r="D26">
            <v>43041</v>
          </cell>
          <cell r="F26">
            <v>270487</v>
          </cell>
          <cell r="G26">
            <v>366623</v>
          </cell>
        </row>
        <row r="27">
          <cell r="A27">
            <v>4</v>
          </cell>
          <cell r="B27">
            <v>2</v>
          </cell>
          <cell r="C27">
            <v>3</v>
          </cell>
          <cell r="D27">
            <v>43042</v>
          </cell>
          <cell r="F27">
            <v>250000</v>
          </cell>
          <cell r="G27">
            <v>302850</v>
          </cell>
        </row>
        <row r="28">
          <cell r="A28">
            <v>4</v>
          </cell>
          <cell r="B28">
            <v>2</v>
          </cell>
          <cell r="C28">
            <v>3</v>
          </cell>
          <cell r="D28">
            <v>43043</v>
          </cell>
          <cell r="F28">
            <v>720000</v>
          </cell>
          <cell r="G28">
            <v>383005</v>
          </cell>
        </row>
        <row r="29">
          <cell r="A29">
            <v>4</v>
          </cell>
          <cell r="B29">
            <v>2</v>
          </cell>
          <cell r="C29">
            <v>3</v>
          </cell>
          <cell r="D29">
            <v>43044</v>
          </cell>
          <cell r="F29">
            <v>1000000</v>
          </cell>
          <cell r="G29">
            <v>1282780</v>
          </cell>
        </row>
        <row r="30">
          <cell r="A30">
            <v>4</v>
          </cell>
          <cell r="B30">
            <v>2</v>
          </cell>
          <cell r="C30">
            <v>3</v>
          </cell>
          <cell r="D30">
            <v>43045</v>
          </cell>
          <cell r="F30">
            <v>40000</v>
          </cell>
          <cell r="G30">
            <v>66775</v>
          </cell>
        </row>
        <row r="31">
          <cell r="A31">
            <v>4</v>
          </cell>
          <cell r="B31">
            <v>2</v>
          </cell>
          <cell r="C31">
            <v>3</v>
          </cell>
          <cell r="D31">
            <v>43051</v>
          </cell>
          <cell r="G31">
            <v>17419</v>
          </cell>
        </row>
        <row r="32">
          <cell r="A32">
            <v>4</v>
          </cell>
          <cell r="B32">
            <v>2</v>
          </cell>
          <cell r="C32">
            <v>3</v>
          </cell>
          <cell r="D32">
            <v>43054</v>
          </cell>
          <cell r="G32">
            <v>46950</v>
          </cell>
        </row>
        <row r="33">
          <cell r="A33">
            <v>4</v>
          </cell>
          <cell r="B33">
            <v>2</v>
          </cell>
          <cell r="C33">
            <v>3</v>
          </cell>
          <cell r="D33">
            <v>43071</v>
          </cell>
          <cell r="F33">
            <v>50000</v>
          </cell>
          <cell r="G33">
            <v>50000</v>
          </cell>
        </row>
        <row r="34">
          <cell r="A34">
            <v>4</v>
          </cell>
          <cell r="B34">
            <v>2</v>
          </cell>
          <cell r="C34">
            <v>3</v>
          </cell>
          <cell r="D34">
            <v>43081</v>
          </cell>
          <cell r="F34">
            <v>550000</v>
          </cell>
          <cell r="G34">
            <v>500000</v>
          </cell>
        </row>
        <row r="35">
          <cell r="A35">
            <v>4</v>
          </cell>
          <cell r="B35">
            <v>2</v>
          </cell>
          <cell r="C35">
            <v>3</v>
          </cell>
          <cell r="D35">
            <v>43082</v>
          </cell>
          <cell r="G35">
            <v>30975</v>
          </cell>
        </row>
        <row r="36">
          <cell r="A36">
            <v>4</v>
          </cell>
          <cell r="B36">
            <v>2</v>
          </cell>
          <cell r="C36">
            <v>3</v>
          </cell>
          <cell r="D36">
            <v>44041</v>
          </cell>
          <cell r="F36">
            <v>200000</v>
          </cell>
          <cell r="G36">
            <v>278820</v>
          </cell>
        </row>
        <row r="37">
          <cell r="A37">
            <v>4</v>
          </cell>
          <cell r="B37">
            <v>2</v>
          </cell>
          <cell r="C37">
            <v>3</v>
          </cell>
          <cell r="D37">
            <v>44042</v>
          </cell>
          <cell r="F37">
            <v>230000</v>
          </cell>
          <cell r="G37">
            <v>340150</v>
          </cell>
        </row>
        <row r="38">
          <cell r="A38">
            <v>4</v>
          </cell>
          <cell r="B38">
            <v>2</v>
          </cell>
          <cell r="C38">
            <v>3</v>
          </cell>
          <cell r="D38">
            <v>44043</v>
          </cell>
          <cell r="F38">
            <v>400000</v>
          </cell>
          <cell r="G38">
            <v>1036500</v>
          </cell>
        </row>
        <row r="39">
          <cell r="A39">
            <v>4</v>
          </cell>
          <cell r="B39">
            <v>2</v>
          </cell>
          <cell r="C39">
            <v>4</v>
          </cell>
          <cell r="D39">
            <v>44011</v>
          </cell>
          <cell r="F39">
            <v>979340</v>
          </cell>
          <cell r="G39">
            <v>1495151</v>
          </cell>
        </row>
        <row r="40">
          <cell r="A40">
            <v>4</v>
          </cell>
          <cell r="B40">
            <v>2</v>
          </cell>
          <cell r="C40">
            <v>4</v>
          </cell>
          <cell r="D40">
            <v>44012</v>
          </cell>
          <cell r="F40">
            <v>3482428</v>
          </cell>
          <cell r="G40">
            <v>3883259</v>
          </cell>
        </row>
        <row r="41">
          <cell r="A41">
            <v>4</v>
          </cell>
          <cell r="B41">
            <v>2</v>
          </cell>
          <cell r="C41">
            <v>4</v>
          </cell>
          <cell r="D41">
            <v>44013</v>
          </cell>
          <cell r="F41">
            <v>18119260</v>
          </cell>
          <cell r="G41">
            <v>15659324</v>
          </cell>
        </row>
        <row r="42">
          <cell r="A42">
            <v>4</v>
          </cell>
          <cell r="B42">
            <v>2</v>
          </cell>
          <cell r="C42">
            <v>4</v>
          </cell>
          <cell r="D42">
            <v>44015</v>
          </cell>
          <cell r="F42">
            <v>2300000</v>
          </cell>
          <cell r="G42">
            <v>2415901</v>
          </cell>
        </row>
        <row r="43">
          <cell r="A43">
            <v>4</v>
          </cell>
          <cell r="B43">
            <v>2</v>
          </cell>
          <cell r="C43">
            <v>4</v>
          </cell>
          <cell r="D43">
            <v>44016</v>
          </cell>
          <cell r="F43">
            <v>453525</v>
          </cell>
          <cell r="G43">
            <v>195674</v>
          </cell>
        </row>
        <row r="44">
          <cell r="A44">
            <v>4</v>
          </cell>
          <cell r="B44">
            <v>2</v>
          </cell>
          <cell r="C44">
            <v>4</v>
          </cell>
          <cell r="D44">
            <v>44021</v>
          </cell>
          <cell r="F44">
            <v>30920000</v>
          </cell>
          <cell r="G44">
            <v>21342887</v>
          </cell>
        </row>
        <row r="45">
          <cell r="A45">
            <v>4</v>
          </cell>
          <cell r="B45">
            <v>2</v>
          </cell>
          <cell r="C45">
            <v>4</v>
          </cell>
          <cell r="D45">
            <v>44022</v>
          </cell>
          <cell r="G45">
            <v>100</v>
          </cell>
        </row>
        <row r="46">
          <cell r="A46">
            <v>4</v>
          </cell>
          <cell r="B46">
            <v>2</v>
          </cell>
          <cell r="C46">
            <v>4</v>
          </cell>
          <cell r="D46">
            <v>44023</v>
          </cell>
          <cell r="F46">
            <v>340</v>
          </cell>
          <cell r="G46">
            <v>648</v>
          </cell>
        </row>
        <row r="47">
          <cell r="A47">
            <v>4</v>
          </cell>
          <cell r="B47">
            <v>2</v>
          </cell>
          <cell r="C47">
            <v>4</v>
          </cell>
          <cell r="D47">
            <v>44024</v>
          </cell>
          <cell r="F47">
            <v>850</v>
          </cell>
          <cell r="G47">
            <v>1220</v>
          </cell>
        </row>
        <row r="48">
          <cell r="A48">
            <v>4</v>
          </cell>
          <cell r="B48">
            <v>2</v>
          </cell>
          <cell r="C48">
            <v>4</v>
          </cell>
          <cell r="D48">
            <v>44025</v>
          </cell>
          <cell r="F48">
            <v>1700</v>
          </cell>
          <cell r="G48">
            <v>21322</v>
          </cell>
        </row>
        <row r="49">
          <cell r="A49">
            <v>4</v>
          </cell>
          <cell r="B49">
            <v>2</v>
          </cell>
          <cell r="C49">
            <v>4</v>
          </cell>
          <cell r="D49">
            <v>44026</v>
          </cell>
          <cell r="F49">
            <v>229484</v>
          </cell>
          <cell r="G49">
            <v>13183</v>
          </cell>
        </row>
        <row r="50">
          <cell r="A50">
            <v>4</v>
          </cell>
          <cell r="B50">
            <v>2</v>
          </cell>
          <cell r="C50">
            <v>4</v>
          </cell>
          <cell r="D50">
            <v>44033</v>
          </cell>
          <cell r="G50">
            <v>233596</v>
          </cell>
        </row>
        <row r="51">
          <cell r="A51">
            <v>4</v>
          </cell>
          <cell r="B51">
            <v>2</v>
          </cell>
          <cell r="C51">
            <v>4</v>
          </cell>
          <cell r="D51">
            <v>44051</v>
          </cell>
          <cell r="F51">
            <v>2379500</v>
          </cell>
          <cell r="G51">
            <v>118938</v>
          </cell>
        </row>
        <row r="52">
          <cell r="A52">
            <v>4</v>
          </cell>
          <cell r="B52">
            <v>2</v>
          </cell>
          <cell r="C52">
            <v>4</v>
          </cell>
          <cell r="D52">
            <v>44052</v>
          </cell>
          <cell r="F52">
            <v>20500000</v>
          </cell>
          <cell r="G52">
            <v>16765567</v>
          </cell>
        </row>
        <row r="53">
          <cell r="A53">
            <v>4</v>
          </cell>
          <cell r="B53">
            <v>2</v>
          </cell>
          <cell r="C53">
            <v>4</v>
          </cell>
          <cell r="D53">
            <v>44071</v>
          </cell>
          <cell r="F53">
            <v>15524624</v>
          </cell>
          <cell r="G53">
            <v>15346470</v>
          </cell>
        </row>
        <row r="54">
          <cell r="A54">
            <v>4</v>
          </cell>
          <cell r="B54">
            <v>2</v>
          </cell>
          <cell r="C54">
            <v>4</v>
          </cell>
          <cell r="D54">
            <v>44072</v>
          </cell>
          <cell r="F54">
            <v>4793138</v>
          </cell>
          <cell r="G54">
            <v>5006129</v>
          </cell>
        </row>
        <row r="55">
          <cell r="A55">
            <v>4</v>
          </cell>
          <cell r="B55">
            <v>2</v>
          </cell>
          <cell r="C55">
            <v>4</v>
          </cell>
          <cell r="D55">
            <v>44073</v>
          </cell>
          <cell r="G55">
            <v>2404546</v>
          </cell>
        </row>
        <row r="56">
          <cell r="A56">
            <v>4</v>
          </cell>
          <cell r="B56">
            <v>2</v>
          </cell>
          <cell r="C56">
            <v>4</v>
          </cell>
          <cell r="D56">
            <v>44091</v>
          </cell>
          <cell r="F56">
            <v>5804000</v>
          </cell>
          <cell r="G56">
            <v>6926942</v>
          </cell>
        </row>
        <row r="57">
          <cell r="A57">
            <v>4</v>
          </cell>
          <cell r="B57">
            <v>2</v>
          </cell>
          <cell r="C57">
            <v>4</v>
          </cell>
          <cell r="D57">
            <v>44092</v>
          </cell>
          <cell r="F57">
            <v>650000</v>
          </cell>
          <cell r="G57">
            <v>740012</v>
          </cell>
        </row>
        <row r="58">
          <cell r="A58">
            <v>4</v>
          </cell>
          <cell r="B58">
            <v>2</v>
          </cell>
          <cell r="C58">
            <v>4</v>
          </cell>
          <cell r="D58">
            <v>44093</v>
          </cell>
          <cell r="F58">
            <v>3574915</v>
          </cell>
          <cell r="G58">
            <v>2135585</v>
          </cell>
        </row>
        <row r="59">
          <cell r="A59">
            <v>4</v>
          </cell>
          <cell r="B59">
            <v>2</v>
          </cell>
          <cell r="C59">
            <v>4</v>
          </cell>
          <cell r="D59">
            <v>44094</v>
          </cell>
          <cell r="F59">
            <v>10000000</v>
          </cell>
          <cell r="G59">
            <v>18497970</v>
          </cell>
        </row>
        <row r="60">
          <cell r="A60">
            <v>4</v>
          </cell>
          <cell r="B60">
            <v>2</v>
          </cell>
          <cell r="C60">
            <v>4</v>
          </cell>
          <cell r="D60">
            <v>44095</v>
          </cell>
          <cell r="F60">
            <v>10000000</v>
          </cell>
          <cell r="G60">
            <v>13575496</v>
          </cell>
        </row>
        <row r="61">
          <cell r="A61">
            <v>4</v>
          </cell>
          <cell r="B61">
            <v>2</v>
          </cell>
          <cell r="C61">
            <v>4</v>
          </cell>
          <cell r="D61">
            <v>44111</v>
          </cell>
        </row>
        <row r="62">
          <cell r="A62">
            <v>4</v>
          </cell>
          <cell r="B62">
            <v>2</v>
          </cell>
          <cell r="C62">
            <v>4</v>
          </cell>
          <cell r="D62">
            <v>44112</v>
          </cell>
        </row>
        <row r="63">
          <cell r="A63">
            <v>4</v>
          </cell>
          <cell r="B63">
            <v>2</v>
          </cell>
          <cell r="C63">
            <v>4</v>
          </cell>
          <cell r="D63">
            <v>44131</v>
          </cell>
          <cell r="F63">
            <v>1800000</v>
          </cell>
          <cell r="G63">
            <v>1435828</v>
          </cell>
        </row>
        <row r="64">
          <cell r="A64">
            <v>4</v>
          </cell>
          <cell r="B64">
            <v>2</v>
          </cell>
          <cell r="C64">
            <v>4</v>
          </cell>
          <cell r="D64">
            <v>44132</v>
          </cell>
          <cell r="F64">
            <v>60000</v>
          </cell>
          <cell r="G64">
            <v>49964</v>
          </cell>
        </row>
        <row r="65">
          <cell r="A65">
            <v>4</v>
          </cell>
          <cell r="B65">
            <v>2</v>
          </cell>
          <cell r="C65">
            <v>4</v>
          </cell>
          <cell r="D65">
            <v>44151</v>
          </cell>
          <cell r="F65">
            <v>17500</v>
          </cell>
          <cell r="G65">
            <v>29907</v>
          </cell>
        </row>
        <row r="66">
          <cell r="A66">
            <v>4</v>
          </cell>
          <cell r="B66">
            <v>2</v>
          </cell>
          <cell r="C66">
            <v>4</v>
          </cell>
          <cell r="D66">
            <v>44152</v>
          </cell>
          <cell r="F66">
            <v>1800000</v>
          </cell>
          <cell r="G66">
            <v>10774233</v>
          </cell>
        </row>
        <row r="67">
          <cell r="A67">
            <v>4</v>
          </cell>
          <cell r="B67">
            <v>2</v>
          </cell>
          <cell r="C67">
            <v>4</v>
          </cell>
          <cell r="D67">
            <v>44153</v>
          </cell>
          <cell r="F67">
            <v>7600000</v>
          </cell>
          <cell r="G67">
            <v>5641050</v>
          </cell>
        </row>
        <row r="68">
          <cell r="A68">
            <v>4</v>
          </cell>
          <cell r="B68">
            <v>2</v>
          </cell>
          <cell r="C68">
            <v>4</v>
          </cell>
          <cell r="D68">
            <v>44171</v>
          </cell>
          <cell r="F68">
            <v>2940000</v>
          </cell>
          <cell r="G68">
            <v>3221427</v>
          </cell>
        </row>
        <row r="69">
          <cell r="A69">
            <v>4</v>
          </cell>
          <cell r="B69">
            <v>2</v>
          </cell>
          <cell r="C69">
            <v>4</v>
          </cell>
          <cell r="D69">
            <v>44172</v>
          </cell>
          <cell r="F69">
            <v>371600</v>
          </cell>
          <cell r="G69">
            <v>654133</v>
          </cell>
        </row>
        <row r="70">
          <cell r="A70">
            <v>4</v>
          </cell>
          <cell r="B70">
            <v>2</v>
          </cell>
          <cell r="C70">
            <v>4</v>
          </cell>
          <cell r="D70">
            <v>44173</v>
          </cell>
          <cell r="F70">
            <v>11350750</v>
          </cell>
          <cell r="G70">
            <v>262549</v>
          </cell>
        </row>
        <row r="71">
          <cell r="A71">
            <v>4</v>
          </cell>
          <cell r="B71">
            <v>2</v>
          </cell>
          <cell r="C71">
            <v>4</v>
          </cell>
          <cell r="D71">
            <v>44181</v>
          </cell>
          <cell r="F71">
            <v>4500</v>
          </cell>
          <cell r="G71">
            <v>38000</v>
          </cell>
        </row>
        <row r="72">
          <cell r="A72">
            <v>4</v>
          </cell>
          <cell r="B72">
            <v>2</v>
          </cell>
          <cell r="C72">
            <v>4</v>
          </cell>
          <cell r="D72">
            <v>44182</v>
          </cell>
          <cell r="F72">
            <v>1350</v>
          </cell>
          <cell r="G72">
            <v>234900</v>
          </cell>
        </row>
        <row r="73">
          <cell r="A73">
            <v>4</v>
          </cell>
          <cell r="B73">
            <v>2</v>
          </cell>
          <cell r="C73">
            <v>4</v>
          </cell>
          <cell r="D73">
            <v>44183</v>
          </cell>
          <cell r="F73">
            <v>2242525</v>
          </cell>
          <cell r="G73">
            <v>3677837</v>
          </cell>
        </row>
        <row r="74">
          <cell r="A74">
            <v>4</v>
          </cell>
          <cell r="B74">
            <v>2</v>
          </cell>
          <cell r="C74">
            <v>4</v>
          </cell>
          <cell r="D74">
            <v>44184</v>
          </cell>
          <cell r="G74">
            <v>300704</v>
          </cell>
        </row>
        <row r="75">
          <cell r="A75">
            <v>4</v>
          </cell>
          <cell r="B75">
            <v>2</v>
          </cell>
          <cell r="C75">
            <v>4</v>
          </cell>
          <cell r="D75">
            <v>44191</v>
          </cell>
          <cell r="F75">
            <v>419594</v>
          </cell>
          <cell r="G75">
            <v>132920</v>
          </cell>
        </row>
        <row r="76">
          <cell r="A76">
            <v>4</v>
          </cell>
          <cell r="B76">
            <v>2</v>
          </cell>
          <cell r="C76">
            <v>4</v>
          </cell>
          <cell r="D76">
            <v>44211</v>
          </cell>
          <cell r="F76">
            <v>1339500</v>
          </cell>
          <cell r="G76">
            <v>590404</v>
          </cell>
        </row>
        <row r="77">
          <cell r="A77">
            <v>4</v>
          </cell>
          <cell r="B77">
            <v>2</v>
          </cell>
          <cell r="C77">
            <v>4</v>
          </cell>
          <cell r="D77">
            <v>44212</v>
          </cell>
          <cell r="F77">
            <v>7500</v>
          </cell>
          <cell r="G77">
            <v>8650</v>
          </cell>
        </row>
        <row r="78">
          <cell r="A78">
            <v>4</v>
          </cell>
          <cell r="B78">
            <v>2</v>
          </cell>
          <cell r="C78">
            <v>4</v>
          </cell>
          <cell r="D78">
            <v>44904</v>
          </cell>
          <cell r="F78">
            <v>284302</v>
          </cell>
          <cell r="G78">
            <v>264773</v>
          </cell>
        </row>
        <row r="79">
          <cell r="A79">
            <v>4</v>
          </cell>
          <cell r="B79">
            <v>2</v>
          </cell>
          <cell r="C79">
            <v>4</v>
          </cell>
          <cell r="D79">
            <v>44905</v>
          </cell>
          <cell r="F79">
            <v>141500</v>
          </cell>
          <cell r="G79">
            <v>294726</v>
          </cell>
        </row>
        <row r="80">
          <cell r="A80">
            <v>4</v>
          </cell>
          <cell r="B80">
            <v>2</v>
          </cell>
          <cell r="C80">
            <v>4</v>
          </cell>
          <cell r="D80">
            <v>44908</v>
          </cell>
          <cell r="F80">
            <v>422458</v>
          </cell>
          <cell r="G80">
            <v>478193</v>
          </cell>
        </row>
        <row r="81">
          <cell r="A81">
            <v>4</v>
          </cell>
          <cell r="B81">
            <v>3</v>
          </cell>
          <cell r="C81">
            <v>1</v>
          </cell>
          <cell r="D81">
            <v>40136</v>
          </cell>
          <cell r="G81">
            <v>22245</v>
          </cell>
        </row>
        <row r="82">
          <cell r="A82">
            <v>4</v>
          </cell>
          <cell r="B82">
            <v>3</v>
          </cell>
          <cell r="C82">
            <v>1</v>
          </cell>
          <cell r="D82">
            <v>41011</v>
          </cell>
          <cell r="F82">
            <v>500000</v>
          </cell>
          <cell r="G82">
            <v>439234</v>
          </cell>
        </row>
        <row r="83">
          <cell r="A83">
            <v>4</v>
          </cell>
          <cell r="B83">
            <v>3</v>
          </cell>
          <cell r="C83">
            <v>1</v>
          </cell>
          <cell r="D83">
            <v>41012</v>
          </cell>
          <cell r="F83">
            <v>34600000</v>
          </cell>
          <cell r="G83">
            <v>26991412</v>
          </cell>
        </row>
        <row r="84">
          <cell r="A84">
            <v>4</v>
          </cell>
          <cell r="B84">
            <v>3</v>
          </cell>
          <cell r="C84">
            <v>1</v>
          </cell>
          <cell r="D84">
            <v>41013</v>
          </cell>
          <cell r="F84">
            <v>1550000</v>
          </cell>
          <cell r="G84">
            <v>3306077</v>
          </cell>
        </row>
        <row r="85">
          <cell r="A85">
            <v>4</v>
          </cell>
          <cell r="B85">
            <v>3</v>
          </cell>
          <cell r="C85">
            <v>1</v>
          </cell>
          <cell r="D85">
            <v>41014</v>
          </cell>
          <cell r="F85">
            <v>25000</v>
          </cell>
          <cell r="G85">
            <v>63078</v>
          </cell>
        </row>
        <row r="86">
          <cell r="A86">
            <v>4</v>
          </cell>
          <cell r="B86">
            <v>3</v>
          </cell>
          <cell r="C86">
            <v>1</v>
          </cell>
          <cell r="D86">
            <v>41015</v>
          </cell>
          <cell r="F86">
            <v>5000</v>
          </cell>
        </row>
        <row r="87">
          <cell r="A87">
            <v>4</v>
          </cell>
          <cell r="B87">
            <v>3</v>
          </cell>
          <cell r="C87">
            <v>1</v>
          </cell>
          <cell r="D87">
            <v>41016</v>
          </cell>
          <cell r="F87">
            <v>10000</v>
          </cell>
          <cell r="G87">
            <v>210068</v>
          </cell>
        </row>
        <row r="88">
          <cell r="A88">
            <v>4</v>
          </cell>
          <cell r="B88">
            <v>3</v>
          </cell>
          <cell r="C88">
            <v>1</v>
          </cell>
          <cell r="D88">
            <v>41017</v>
          </cell>
          <cell r="F88">
            <v>1100000</v>
          </cell>
          <cell r="G88">
            <v>650295</v>
          </cell>
        </row>
        <row r="89">
          <cell r="A89">
            <v>4</v>
          </cell>
          <cell r="B89">
            <v>3</v>
          </cell>
          <cell r="C89">
            <v>1</v>
          </cell>
          <cell r="D89">
            <v>41018</v>
          </cell>
          <cell r="F89">
            <v>95000</v>
          </cell>
          <cell r="G89">
            <v>106625</v>
          </cell>
        </row>
        <row r="90">
          <cell r="A90">
            <v>4</v>
          </cell>
          <cell r="B90">
            <v>3</v>
          </cell>
          <cell r="C90">
            <v>1</v>
          </cell>
          <cell r="D90">
            <v>41019</v>
          </cell>
          <cell r="F90">
            <v>270000</v>
          </cell>
          <cell r="G90">
            <v>270000</v>
          </cell>
        </row>
        <row r="91">
          <cell r="A91">
            <v>4</v>
          </cell>
          <cell r="B91">
            <v>3</v>
          </cell>
          <cell r="C91">
            <v>1</v>
          </cell>
          <cell r="D91">
            <v>41020</v>
          </cell>
          <cell r="F91">
            <v>420000</v>
          </cell>
          <cell r="G91">
            <v>411440</v>
          </cell>
        </row>
        <row r="92">
          <cell r="A92">
            <v>4</v>
          </cell>
          <cell r="B92">
            <v>3</v>
          </cell>
          <cell r="C92">
            <v>1</v>
          </cell>
          <cell r="D92">
            <v>41023</v>
          </cell>
          <cell r="F92">
            <v>90000</v>
          </cell>
          <cell r="G92">
            <v>88842</v>
          </cell>
        </row>
        <row r="93">
          <cell r="A93">
            <v>4</v>
          </cell>
          <cell r="B93">
            <v>3</v>
          </cell>
          <cell r="C93">
            <v>1</v>
          </cell>
          <cell r="D93">
            <v>41024</v>
          </cell>
          <cell r="F93">
            <v>430144</v>
          </cell>
          <cell r="G93">
            <v>249607</v>
          </cell>
        </row>
        <row r="94">
          <cell r="A94">
            <v>4</v>
          </cell>
          <cell r="B94">
            <v>3</v>
          </cell>
          <cell r="C94">
            <v>1</v>
          </cell>
          <cell r="D94">
            <v>41025</v>
          </cell>
          <cell r="F94">
            <v>175000</v>
          </cell>
          <cell r="G94">
            <v>200868</v>
          </cell>
        </row>
        <row r="95">
          <cell r="A95">
            <v>4</v>
          </cell>
          <cell r="B95">
            <v>3</v>
          </cell>
          <cell r="C95">
            <v>1</v>
          </cell>
          <cell r="D95">
            <v>41026</v>
          </cell>
          <cell r="F95">
            <v>200000</v>
          </cell>
          <cell r="G95">
            <v>194820</v>
          </cell>
        </row>
        <row r="96">
          <cell r="A96">
            <v>4</v>
          </cell>
          <cell r="B96">
            <v>3</v>
          </cell>
          <cell r="C96">
            <v>1</v>
          </cell>
          <cell r="D96">
            <v>41027</v>
          </cell>
        </row>
        <row r="97">
          <cell r="A97">
            <v>4</v>
          </cell>
          <cell r="B97">
            <v>3</v>
          </cell>
          <cell r="C97">
            <v>1</v>
          </cell>
          <cell r="D97">
            <v>41028</v>
          </cell>
          <cell r="F97">
            <v>12000</v>
          </cell>
          <cell r="G97">
            <v>39130</v>
          </cell>
        </row>
        <row r="98">
          <cell r="A98">
            <v>4</v>
          </cell>
          <cell r="B98">
            <v>3</v>
          </cell>
          <cell r="C98">
            <v>1</v>
          </cell>
          <cell r="D98">
            <v>41029</v>
          </cell>
        </row>
        <row r="99">
          <cell r="A99">
            <v>4</v>
          </cell>
          <cell r="B99">
            <v>3</v>
          </cell>
          <cell r="C99">
            <v>1</v>
          </cell>
          <cell r="D99">
            <v>41031</v>
          </cell>
          <cell r="F99">
            <v>700000</v>
          </cell>
          <cell r="G99">
            <v>669016</v>
          </cell>
        </row>
        <row r="100">
          <cell r="A100">
            <v>4</v>
          </cell>
          <cell r="B100">
            <v>3</v>
          </cell>
          <cell r="C100">
            <v>1</v>
          </cell>
          <cell r="D100">
            <v>41032</v>
          </cell>
          <cell r="F100">
            <v>500000</v>
          </cell>
          <cell r="G100">
            <v>438601</v>
          </cell>
        </row>
        <row r="101">
          <cell r="A101">
            <v>4</v>
          </cell>
          <cell r="B101">
            <v>3</v>
          </cell>
          <cell r="C101">
            <v>1</v>
          </cell>
          <cell r="D101">
            <v>41033</v>
          </cell>
          <cell r="F101">
            <v>400000</v>
          </cell>
          <cell r="G101">
            <v>794310</v>
          </cell>
        </row>
        <row r="102">
          <cell r="A102">
            <v>4</v>
          </cell>
          <cell r="B102">
            <v>3</v>
          </cell>
          <cell r="C102">
            <v>1</v>
          </cell>
          <cell r="D102">
            <v>41034</v>
          </cell>
          <cell r="F102">
            <v>700000</v>
          </cell>
          <cell r="G102">
            <v>632938</v>
          </cell>
        </row>
        <row r="103">
          <cell r="A103">
            <v>4</v>
          </cell>
          <cell r="B103">
            <v>3</v>
          </cell>
          <cell r="C103">
            <v>1</v>
          </cell>
          <cell r="D103">
            <v>41035</v>
          </cell>
          <cell r="F103">
            <v>2100000</v>
          </cell>
          <cell r="G103">
            <v>1214663</v>
          </cell>
        </row>
        <row r="104">
          <cell r="A104">
            <v>4</v>
          </cell>
          <cell r="B104">
            <v>3</v>
          </cell>
          <cell r="C104">
            <v>1</v>
          </cell>
          <cell r="D104">
            <v>41051</v>
          </cell>
          <cell r="F104">
            <v>5400510</v>
          </cell>
          <cell r="G104">
            <v>7360034</v>
          </cell>
        </row>
        <row r="105">
          <cell r="A105">
            <v>4</v>
          </cell>
          <cell r="B105">
            <v>3</v>
          </cell>
          <cell r="C105">
            <v>1</v>
          </cell>
          <cell r="D105">
            <v>41052</v>
          </cell>
          <cell r="F105">
            <v>1007000</v>
          </cell>
          <cell r="G105">
            <v>1314559</v>
          </cell>
        </row>
        <row r="106">
          <cell r="A106">
            <v>4</v>
          </cell>
          <cell r="B106">
            <v>3</v>
          </cell>
          <cell r="C106">
            <v>1</v>
          </cell>
          <cell r="D106">
            <v>41053</v>
          </cell>
          <cell r="F106">
            <v>900000</v>
          </cell>
          <cell r="G106">
            <v>1066888</v>
          </cell>
        </row>
        <row r="107">
          <cell r="A107">
            <v>4</v>
          </cell>
          <cell r="B107">
            <v>3</v>
          </cell>
          <cell r="C107">
            <v>1</v>
          </cell>
          <cell r="D107">
            <v>41054</v>
          </cell>
        </row>
        <row r="108">
          <cell r="A108">
            <v>4</v>
          </cell>
          <cell r="B108">
            <v>3</v>
          </cell>
          <cell r="C108">
            <v>1</v>
          </cell>
          <cell r="D108">
            <v>41055</v>
          </cell>
          <cell r="F108">
            <v>150472</v>
          </cell>
          <cell r="G108">
            <v>138659</v>
          </cell>
        </row>
        <row r="109">
          <cell r="A109">
            <v>4</v>
          </cell>
          <cell r="B109">
            <v>3</v>
          </cell>
          <cell r="C109">
            <v>1</v>
          </cell>
          <cell r="D109">
            <v>41056</v>
          </cell>
          <cell r="F109">
            <v>1279250</v>
          </cell>
          <cell r="G109">
            <v>1133495</v>
          </cell>
        </row>
        <row r="110">
          <cell r="A110">
            <v>4</v>
          </cell>
          <cell r="B110">
            <v>3</v>
          </cell>
          <cell r="C110">
            <v>1</v>
          </cell>
          <cell r="D110">
            <v>41071</v>
          </cell>
          <cell r="F110">
            <v>800000</v>
          </cell>
          <cell r="G110">
            <v>639753</v>
          </cell>
        </row>
        <row r="111">
          <cell r="A111">
            <v>4</v>
          </cell>
          <cell r="B111">
            <v>3</v>
          </cell>
          <cell r="C111">
            <v>1</v>
          </cell>
          <cell r="D111">
            <v>41072</v>
          </cell>
          <cell r="G111">
            <v>137</v>
          </cell>
        </row>
        <row r="112">
          <cell r="A112">
            <v>4</v>
          </cell>
          <cell r="B112">
            <v>3</v>
          </cell>
          <cell r="C112">
            <v>1</v>
          </cell>
          <cell r="D112">
            <v>41073</v>
          </cell>
          <cell r="F112">
            <v>18500000</v>
          </cell>
          <cell r="G112">
            <v>18806963</v>
          </cell>
        </row>
        <row r="113">
          <cell r="A113">
            <v>4</v>
          </cell>
          <cell r="B113">
            <v>3</v>
          </cell>
          <cell r="C113">
            <v>1</v>
          </cell>
          <cell r="D113">
            <v>41091</v>
          </cell>
          <cell r="F113">
            <v>50000</v>
          </cell>
          <cell r="G113">
            <v>42080</v>
          </cell>
        </row>
        <row r="114">
          <cell r="A114">
            <v>4</v>
          </cell>
          <cell r="B114">
            <v>3</v>
          </cell>
          <cell r="C114">
            <v>1</v>
          </cell>
          <cell r="D114">
            <v>41111</v>
          </cell>
          <cell r="F114">
            <v>182165</v>
          </cell>
          <cell r="G114">
            <v>260691</v>
          </cell>
        </row>
        <row r="115">
          <cell r="A115">
            <v>4</v>
          </cell>
          <cell r="B115">
            <v>3</v>
          </cell>
          <cell r="C115">
            <v>1</v>
          </cell>
          <cell r="D115">
            <v>41112</v>
          </cell>
          <cell r="F115">
            <v>1412954</v>
          </cell>
          <cell r="G115">
            <v>1367678</v>
          </cell>
        </row>
        <row r="116">
          <cell r="A116">
            <v>4</v>
          </cell>
          <cell r="B116">
            <v>3</v>
          </cell>
          <cell r="C116">
            <v>1</v>
          </cell>
          <cell r="D116">
            <v>41151</v>
          </cell>
          <cell r="F116">
            <v>900000</v>
          </cell>
          <cell r="G116">
            <v>664919</v>
          </cell>
        </row>
        <row r="117">
          <cell r="A117">
            <v>4</v>
          </cell>
          <cell r="B117">
            <v>3</v>
          </cell>
          <cell r="C117">
            <v>1</v>
          </cell>
          <cell r="D117">
            <v>41171</v>
          </cell>
          <cell r="F117">
            <v>4004780</v>
          </cell>
          <cell r="G117">
            <v>3579531</v>
          </cell>
        </row>
        <row r="118">
          <cell r="A118">
            <v>4</v>
          </cell>
          <cell r="B118">
            <v>3</v>
          </cell>
          <cell r="C118">
            <v>1</v>
          </cell>
          <cell r="D118">
            <v>41212</v>
          </cell>
          <cell r="F118">
            <v>872080</v>
          </cell>
          <cell r="G118">
            <v>399569</v>
          </cell>
        </row>
        <row r="119">
          <cell r="A119">
            <v>4</v>
          </cell>
          <cell r="B119">
            <v>3</v>
          </cell>
          <cell r="C119">
            <v>1</v>
          </cell>
          <cell r="D119">
            <v>41231</v>
          </cell>
        </row>
        <row r="120">
          <cell r="A120">
            <v>4</v>
          </cell>
          <cell r="B120">
            <v>3</v>
          </cell>
          <cell r="C120">
            <v>1</v>
          </cell>
          <cell r="D120">
            <v>41232</v>
          </cell>
          <cell r="F120">
            <v>400000</v>
          </cell>
          <cell r="G120">
            <v>115104</v>
          </cell>
        </row>
        <row r="121">
          <cell r="A121">
            <v>4</v>
          </cell>
          <cell r="B121">
            <v>3</v>
          </cell>
          <cell r="C121">
            <v>1</v>
          </cell>
          <cell r="D121">
            <v>41233</v>
          </cell>
          <cell r="F121">
            <v>1000331</v>
          </cell>
        </row>
        <row r="122">
          <cell r="A122">
            <v>4</v>
          </cell>
          <cell r="B122">
            <v>3</v>
          </cell>
          <cell r="C122">
            <v>1</v>
          </cell>
          <cell r="D122">
            <v>41901</v>
          </cell>
          <cell r="F122">
            <v>1088735</v>
          </cell>
          <cell r="G122">
            <v>1423743</v>
          </cell>
        </row>
        <row r="123">
          <cell r="A123">
            <v>4</v>
          </cell>
          <cell r="B123">
            <v>3</v>
          </cell>
          <cell r="C123">
            <v>1</v>
          </cell>
          <cell r="D123">
            <v>41902</v>
          </cell>
          <cell r="F123">
            <v>41860</v>
          </cell>
          <cell r="G123">
            <v>37496</v>
          </cell>
        </row>
        <row r="124">
          <cell r="A124">
            <v>4</v>
          </cell>
          <cell r="B124">
            <v>3</v>
          </cell>
          <cell r="C124">
            <v>1</v>
          </cell>
          <cell r="D124">
            <v>41905</v>
          </cell>
          <cell r="F124">
            <v>81000</v>
          </cell>
          <cell r="G124">
            <v>145203</v>
          </cell>
        </row>
        <row r="125">
          <cell r="A125">
            <v>4</v>
          </cell>
          <cell r="B125">
            <v>3</v>
          </cell>
          <cell r="C125">
            <v>1</v>
          </cell>
          <cell r="D125">
            <v>41907</v>
          </cell>
          <cell r="G125">
            <v>43920</v>
          </cell>
        </row>
        <row r="126">
          <cell r="A126">
            <v>4</v>
          </cell>
          <cell r="B126">
            <v>3</v>
          </cell>
          <cell r="C126">
            <v>1</v>
          </cell>
          <cell r="D126">
            <v>41908</v>
          </cell>
        </row>
        <row r="127">
          <cell r="A127">
            <v>4</v>
          </cell>
          <cell r="B127">
            <v>3</v>
          </cell>
          <cell r="C127">
            <v>2</v>
          </cell>
          <cell r="D127">
            <v>40111</v>
          </cell>
          <cell r="F127">
            <v>22000</v>
          </cell>
          <cell r="G127">
            <v>17926</v>
          </cell>
        </row>
        <row r="128">
          <cell r="A128">
            <v>4</v>
          </cell>
          <cell r="B128">
            <v>3</v>
          </cell>
          <cell r="C128">
            <v>2</v>
          </cell>
          <cell r="D128">
            <v>40112</v>
          </cell>
          <cell r="F128">
            <v>18000</v>
          </cell>
          <cell r="G128">
            <v>53585</v>
          </cell>
        </row>
        <row r="129">
          <cell r="A129">
            <v>4</v>
          </cell>
          <cell r="B129">
            <v>3</v>
          </cell>
          <cell r="C129">
            <v>2</v>
          </cell>
          <cell r="D129">
            <v>40131</v>
          </cell>
          <cell r="F129">
            <v>22500</v>
          </cell>
          <cell r="G129">
            <v>19725</v>
          </cell>
        </row>
        <row r="130">
          <cell r="A130">
            <v>4</v>
          </cell>
          <cell r="B130">
            <v>3</v>
          </cell>
          <cell r="C130">
            <v>2</v>
          </cell>
          <cell r="D130">
            <v>40132</v>
          </cell>
          <cell r="F130">
            <v>1009845</v>
          </cell>
          <cell r="G130">
            <v>64672</v>
          </cell>
        </row>
        <row r="131">
          <cell r="A131">
            <v>4</v>
          </cell>
          <cell r="B131">
            <v>3</v>
          </cell>
          <cell r="C131">
            <v>2</v>
          </cell>
          <cell r="D131">
            <v>40133</v>
          </cell>
          <cell r="F131">
            <v>38310</v>
          </cell>
          <cell r="G131">
            <v>44216</v>
          </cell>
        </row>
        <row r="132">
          <cell r="A132">
            <v>4</v>
          </cell>
          <cell r="B132">
            <v>3</v>
          </cell>
          <cell r="C132">
            <v>2</v>
          </cell>
          <cell r="D132">
            <v>40134</v>
          </cell>
          <cell r="F132">
            <v>7000</v>
          </cell>
          <cell r="G132">
            <v>7250</v>
          </cell>
        </row>
        <row r="133">
          <cell r="A133">
            <v>4</v>
          </cell>
          <cell r="B133">
            <v>3</v>
          </cell>
          <cell r="C133">
            <v>2</v>
          </cell>
          <cell r="D133">
            <v>40135</v>
          </cell>
          <cell r="F133">
            <v>393231</v>
          </cell>
          <cell r="G133">
            <v>627003</v>
          </cell>
        </row>
        <row r="134">
          <cell r="A134">
            <v>4</v>
          </cell>
          <cell r="B134">
            <v>3</v>
          </cell>
          <cell r="C134">
            <v>2</v>
          </cell>
          <cell r="D134">
            <v>40136</v>
          </cell>
          <cell r="F134">
            <v>20000</v>
          </cell>
        </row>
        <row r="135">
          <cell r="A135">
            <v>4</v>
          </cell>
          <cell r="B135">
            <v>3</v>
          </cell>
          <cell r="C135">
            <v>2</v>
          </cell>
          <cell r="D135">
            <v>40137</v>
          </cell>
          <cell r="G135">
            <v>309</v>
          </cell>
        </row>
        <row r="136">
          <cell r="A136">
            <v>4</v>
          </cell>
          <cell r="B136">
            <v>3</v>
          </cell>
          <cell r="C136">
            <v>2</v>
          </cell>
          <cell r="D136">
            <v>40151</v>
          </cell>
          <cell r="F136">
            <v>10000</v>
          </cell>
          <cell r="G136">
            <v>9594</v>
          </cell>
        </row>
        <row r="137">
          <cell r="A137">
            <v>4</v>
          </cell>
          <cell r="B137">
            <v>3</v>
          </cell>
          <cell r="C137">
            <v>2</v>
          </cell>
          <cell r="D137">
            <v>40914</v>
          </cell>
        </row>
        <row r="138">
          <cell r="A138">
            <v>4</v>
          </cell>
          <cell r="B138">
            <v>3</v>
          </cell>
          <cell r="C138">
            <v>2</v>
          </cell>
          <cell r="D138">
            <v>40915</v>
          </cell>
          <cell r="G138">
            <v>65082</v>
          </cell>
        </row>
        <row r="139">
          <cell r="A139">
            <v>4</v>
          </cell>
          <cell r="B139">
            <v>4</v>
          </cell>
          <cell r="C139">
            <v>1</v>
          </cell>
          <cell r="D139">
            <v>45011</v>
          </cell>
          <cell r="F139">
            <v>3000000</v>
          </cell>
          <cell r="G139">
            <v>2502416</v>
          </cell>
        </row>
        <row r="140">
          <cell r="A140">
            <v>4</v>
          </cell>
          <cell r="B140">
            <v>4</v>
          </cell>
          <cell r="C140">
            <v>1</v>
          </cell>
          <cell r="D140">
            <v>45014</v>
          </cell>
          <cell r="F140">
            <v>56400000</v>
          </cell>
          <cell r="G140">
            <v>56400000</v>
          </cell>
        </row>
        <row r="141">
          <cell r="A141">
            <v>4</v>
          </cell>
          <cell r="B141">
            <v>4</v>
          </cell>
          <cell r="C141">
            <v>1</v>
          </cell>
          <cell r="D141">
            <v>45015</v>
          </cell>
          <cell r="G141">
            <v>9266875</v>
          </cell>
        </row>
        <row r="142">
          <cell r="A142">
            <v>4</v>
          </cell>
          <cell r="B142">
            <v>4</v>
          </cell>
          <cell r="C142">
            <v>1</v>
          </cell>
          <cell r="D142">
            <v>45016</v>
          </cell>
          <cell r="F142">
            <v>10000000</v>
          </cell>
          <cell r="G142">
            <v>10000000</v>
          </cell>
        </row>
        <row r="143">
          <cell r="A143">
            <v>4</v>
          </cell>
          <cell r="B143">
            <v>4</v>
          </cell>
          <cell r="C143">
            <v>1</v>
          </cell>
          <cell r="D143">
            <v>45017</v>
          </cell>
          <cell r="F143">
            <v>10000000</v>
          </cell>
          <cell r="G143">
            <v>10000000</v>
          </cell>
        </row>
        <row r="144">
          <cell r="A144">
            <v>4</v>
          </cell>
          <cell r="B144">
            <v>4</v>
          </cell>
          <cell r="C144">
            <v>1</v>
          </cell>
          <cell r="D144">
            <v>45501</v>
          </cell>
          <cell r="F144">
            <v>1519000</v>
          </cell>
          <cell r="G144">
            <v>2973007</v>
          </cell>
        </row>
        <row r="145">
          <cell r="A145">
            <v>4</v>
          </cell>
          <cell r="B145">
            <v>4</v>
          </cell>
          <cell r="C145">
            <v>2</v>
          </cell>
          <cell r="D145">
            <v>46011</v>
          </cell>
          <cell r="F145">
            <v>1550100</v>
          </cell>
          <cell r="G145">
            <v>1744162</v>
          </cell>
        </row>
        <row r="146">
          <cell r="A146">
            <v>4</v>
          </cell>
          <cell r="B146">
            <v>4</v>
          </cell>
          <cell r="C146">
            <v>2</v>
          </cell>
          <cell r="D146">
            <v>46021</v>
          </cell>
          <cell r="F146">
            <v>6819000</v>
          </cell>
          <cell r="G146">
            <v>11560573</v>
          </cell>
        </row>
        <row r="147">
          <cell r="A147">
            <v>4</v>
          </cell>
          <cell r="B147">
            <v>4</v>
          </cell>
          <cell r="C147">
            <v>2</v>
          </cell>
          <cell r="D147">
            <v>46031</v>
          </cell>
          <cell r="F147">
            <v>1670180</v>
          </cell>
          <cell r="G147">
            <v>384067</v>
          </cell>
        </row>
        <row r="148">
          <cell r="A148">
            <v>4</v>
          </cell>
          <cell r="B148">
            <v>4</v>
          </cell>
          <cell r="C148">
            <v>2</v>
          </cell>
          <cell r="D148">
            <v>46041</v>
          </cell>
          <cell r="F148">
            <v>166260</v>
          </cell>
          <cell r="G148">
            <v>210748</v>
          </cell>
        </row>
        <row r="149">
          <cell r="A149">
            <v>4</v>
          </cell>
          <cell r="B149">
            <v>4</v>
          </cell>
          <cell r="C149">
            <v>2</v>
          </cell>
          <cell r="D149">
            <v>46051</v>
          </cell>
          <cell r="F149">
            <v>19200</v>
          </cell>
          <cell r="G149">
            <v>30900</v>
          </cell>
        </row>
        <row r="150">
          <cell r="A150">
            <v>4</v>
          </cell>
          <cell r="B150">
            <v>4</v>
          </cell>
          <cell r="C150">
            <v>2</v>
          </cell>
          <cell r="D150">
            <v>46071</v>
          </cell>
          <cell r="F150">
            <v>26575</v>
          </cell>
          <cell r="G150">
            <v>28197</v>
          </cell>
        </row>
        <row r="151">
          <cell r="A151">
            <v>4</v>
          </cell>
          <cell r="B151">
            <v>4</v>
          </cell>
          <cell r="C151">
            <v>2</v>
          </cell>
          <cell r="D151">
            <v>46081</v>
          </cell>
        </row>
        <row r="152">
          <cell r="A152">
            <v>4</v>
          </cell>
          <cell r="B152">
            <v>4</v>
          </cell>
          <cell r="C152">
            <v>3</v>
          </cell>
          <cell r="D152">
            <v>40201</v>
          </cell>
          <cell r="G152">
            <v>16</v>
          </cell>
        </row>
        <row r="153">
          <cell r="A153">
            <v>4</v>
          </cell>
          <cell r="B153">
            <v>4</v>
          </cell>
          <cell r="C153">
            <v>3</v>
          </cell>
          <cell r="D153">
            <v>45103</v>
          </cell>
          <cell r="F153">
            <v>12495000</v>
          </cell>
          <cell r="G153">
            <v>12901322</v>
          </cell>
        </row>
        <row r="154">
          <cell r="A154">
            <v>4</v>
          </cell>
          <cell r="B154">
            <v>5</v>
          </cell>
          <cell r="C154">
            <v>1</v>
          </cell>
          <cell r="D154">
            <v>47011</v>
          </cell>
          <cell r="F154">
            <v>28200000</v>
          </cell>
          <cell r="G154">
            <v>28134290</v>
          </cell>
        </row>
        <row r="155">
          <cell r="A155">
            <v>4</v>
          </cell>
          <cell r="B155">
            <v>6</v>
          </cell>
          <cell r="C155">
            <v>1</v>
          </cell>
          <cell r="D155">
            <v>48011</v>
          </cell>
          <cell r="F155">
            <v>24000</v>
          </cell>
          <cell r="G155">
            <v>29965</v>
          </cell>
        </row>
        <row r="156">
          <cell r="A156">
            <v>4</v>
          </cell>
          <cell r="B156">
            <v>6</v>
          </cell>
          <cell r="C156">
            <v>1</v>
          </cell>
          <cell r="D156">
            <v>48012</v>
          </cell>
          <cell r="F156">
            <v>167070</v>
          </cell>
          <cell r="G156">
            <v>135675</v>
          </cell>
        </row>
        <row r="157">
          <cell r="A157">
            <v>4</v>
          </cell>
          <cell r="B157">
            <v>6</v>
          </cell>
          <cell r="C157">
            <v>1</v>
          </cell>
          <cell r="D157">
            <v>48013</v>
          </cell>
        </row>
        <row r="158">
          <cell r="A158">
            <v>4</v>
          </cell>
          <cell r="B158">
            <v>6</v>
          </cell>
          <cell r="C158">
            <v>1</v>
          </cell>
          <cell r="D158">
            <v>48014</v>
          </cell>
          <cell r="F158">
            <v>8000</v>
          </cell>
          <cell r="G158">
            <v>16655</v>
          </cell>
        </row>
        <row r="159">
          <cell r="A159">
            <v>4</v>
          </cell>
          <cell r="B159">
            <v>6</v>
          </cell>
          <cell r="C159">
            <v>1</v>
          </cell>
          <cell r="D159">
            <v>48015</v>
          </cell>
          <cell r="F159">
            <v>12000</v>
          </cell>
          <cell r="G159">
            <v>712</v>
          </cell>
        </row>
        <row r="160">
          <cell r="A160">
            <v>4</v>
          </cell>
          <cell r="B160">
            <v>6</v>
          </cell>
          <cell r="C160">
            <v>3</v>
          </cell>
          <cell r="D160">
            <v>48501</v>
          </cell>
          <cell r="F160">
            <v>270076</v>
          </cell>
          <cell r="G160">
            <v>107935</v>
          </cell>
        </row>
        <row r="161">
          <cell r="A161">
            <v>4</v>
          </cell>
          <cell r="B161">
            <v>7</v>
          </cell>
          <cell r="C161">
            <v>1</v>
          </cell>
          <cell r="D161">
            <v>49011</v>
          </cell>
          <cell r="F161">
            <v>11205500</v>
          </cell>
          <cell r="G161">
            <v>16580368</v>
          </cell>
        </row>
        <row r="162">
          <cell r="A162">
            <v>4</v>
          </cell>
          <cell r="B162">
            <v>7</v>
          </cell>
          <cell r="C162">
            <v>1</v>
          </cell>
          <cell r="D162">
            <v>49021</v>
          </cell>
          <cell r="F162">
            <v>692140</v>
          </cell>
          <cell r="G162">
            <v>582673</v>
          </cell>
        </row>
        <row r="163">
          <cell r="A163">
            <v>4</v>
          </cell>
          <cell r="B163">
            <v>7</v>
          </cell>
          <cell r="C163">
            <v>1</v>
          </cell>
          <cell r="D163">
            <v>49031</v>
          </cell>
          <cell r="F163">
            <v>50000</v>
          </cell>
          <cell r="G163">
            <v>77298</v>
          </cell>
        </row>
        <row r="164">
          <cell r="A164">
            <v>4</v>
          </cell>
          <cell r="B164">
            <v>7</v>
          </cell>
          <cell r="C164">
            <v>1</v>
          </cell>
          <cell r="D164">
            <v>49051</v>
          </cell>
          <cell r="F164">
            <v>73078</v>
          </cell>
          <cell r="G164">
            <v>51786</v>
          </cell>
        </row>
        <row r="165">
          <cell r="A165">
            <v>4</v>
          </cell>
          <cell r="B165">
            <v>7</v>
          </cell>
          <cell r="C165">
            <v>1</v>
          </cell>
          <cell r="D165">
            <v>49052</v>
          </cell>
          <cell r="F165">
            <v>777628</v>
          </cell>
          <cell r="G165">
            <v>808418</v>
          </cell>
        </row>
        <row r="166">
          <cell r="A166">
            <v>4</v>
          </cell>
          <cell r="B166">
            <v>7</v>
          </cell>
          <cell r="C166">
            <v>1</v>
          </cell>
          <cell r="D166">
            <v>49061</v>
          </cell>
          <cell r="F166">
            <v>8080000</v>
          </cell>
          <cell r="G166">
            <v>12181696</v>
          </cell>
        </row>
        <row r="167">
          <cell r="A167">
            <v>4</v>
          </cell>
          <cell r="B167">
            <v>7</v>
          </cell>
          <cell r="C167">
            <v>2</v>
          </cell>
          <cell r="D167">
            <v>31012</v>
          </cell>
          <cell r="F167">
            <v>587541</v>
          </cell>
        </row>
        <row r="168">
          <cell r="A168">
            <v>4</v>
          </cell>
          <cell r="B168">
            <v>7</v>
          </cell>
          <cell r="C168">
            <v>2</v>
          </cell>
          <cell r="D168">
            <v>49901</v>
          </cell>
          <cell r="G168">
            <v>373</v>
          </cell>
        </row>
        <row r="169">
          <cell r="A169">
            <v>4</v>
          </cell>
          <cell r="B169">
            <v>7</v>
          </cell>
          <cell r="C169">
            <v>2</v>
          </cell>
          <cell r="D169">
            <v>49902</v>
          </cell>
          <cell r="F169">
            <v>679669</v>
          </cell>
          <cell r="G169">
            <v>381215</v>
          </cell>
        </row>
        <row r="170">
          <cell r="A170">
            <v>4</v>
          </cell>
          <cell r="B170">
            <v>7</v>
          </cell>
          <cell r="C170">
            <v>2</v>
          </cell>
          <cell r="D170">
            <v>49903</v>
          </cell>
          <cell r="F170">
            <v>1010000</v>
          </cell>
        </row>
        <row r="171">
          <cell r="A171">
            <v>4</v>
          </cell>
          <cell r="B171">
            <v>7</v>
          </cell>
          <cell r="C171">
            <v>2</v>
          </cell>
          <cell r="D171">
            <v>49906</v>
          </cell>
          <cell r="F171">
            <v>752040</v>
          </cell>
          <cell r="G171">
            <v>881754</v>
          </cell>
        </row>
        <row r="172">
          <cell r="A172">
            <v>4</v>
          </cell>
          <cell r="B172">
            <v>7</v>
          </cell>
          <cell r="C172">
            <v>2</v>
          </cell>
          <cell r="D172">
            <v>49913</v>
          </cell>
          <cell r="G172">
            <v>34757</v>
          </cell>
        </row>
        <row r="173">
          <cell r="A173">
            <v>4</v>
          </cell>
          <cell r="B173">
            <v>7</v>
          </cell>
          <cell r="C173">
            <v>2</v>
          </cell>
          <cell r="D173">
            <v>49914</v>
          </cell>
          <cell r="G173">
            <v>160723</v>
          </cell>
        </row>
        <row r="174">
          <cell r="A174">
            <v>4</v>
          </cell>
          <cell r="B174">
            <v>7</v>
          </cell>
          <cell r="C174">
            <v>2</v>
          </cell>
          <cell r="D174">
            <v>49999</v>
          </cell>
          <cell r="F174">
            <v>4081277</v>
          </cell>
          <cell r="G174">
            <v>4917768</v>
          </cell>
        </row>
        <row r="175">
          <cell r="A175">
            <v>4</v>
          </cell>
          <cell r="B175">
            <v>7</v>
          </cell>
          <cell r="C175">
            <v>3</v>
          </cell>
          <cell r="D175">
            <v>49907</v>
          </cell>
          <cell r="G175">
            <v>9500</v>
          </cell>
        </row>
        <row r="176">
          <cell r="A176">
            <v>4</v>
          </cell>
          <cell r="B176">
            <v>7</v>
          </cell>
          <cell r="C176">
            <v>3</v>
          </cell>
          <cell r="D176">
            <v>49908</v>
          </cell>
          <cell r="F176">
            <v>7460000</v>
          </cell>
          <cell r="G176">
            <v>2875401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K87"/>
  <sheetViews>
    <sheetView rightToLeft="1" workbookViewId="0">
      <selection activeCell="A16" sqref="A16"/>
    </sheetView>
  </sheetViews>
  <sheetFormatPr defaultRowHeight="12.75"/>
  <cols>
    <col min="1" max="1" width="44.42578125" bestFit="1" customWidth="1"/>
    <col min="2" max="2" width="5" bestFit="1" customWidth="1"/>
    <col min="3" max="4" width="13.5703125" bestFit="1" customWidth="1"/>
    <col min="5" max="5" width="8.140625" bestFit="1" customWidth="1"/>
    <col min="6" max="7" width="13.5703125" bestFit="1" customWidth="1"/>
    <col min="8" max="8" width="8.140625" bestFit="1" customWidth="1"/>
    <col min="9" max="10" width="12.140625" bestFit="1" customWidth="1"/>
    <col min="11" max="11" width="8.140625" bestFit="1" customWidth="1"/>
  </cols>
  <sheetData>
    <row r="1" spans="1:11">
      <c r="A1" s="333" t="s">
        <v>229</v>
      </c>
    </row>
    <row r="3" spans="1:11" ht="38.25">
      <c r="A3" t="s">
        <v>1436</v>
      </c>
      <c r="B3" t="s">
        <v>1437</v>
      </c>
      <c r="C3" s="150" t="s">
        <v>900</v>
      </c>
      <c r="D3" s="409" t="s">
        <v>1438</v>
      </c>
      <c r="E3" t="s">
        <v>1439</v>
      </c>
      <c r="F3" t="s">
        <v>900</v>
      </c>
      <c r="G3" s="334" t="s">
        <v>1440</v>
      </c>
      <c r="H3" t="s">
        <v>1439</v>
      </c>
      <c r="I3" t="s">
        <v>900</v>
      </c>
      <c r="J3" s="334" t="s">
        <v>1441</v>
      </c>
      <c r="K3" t="s">
        <v>1439</v>
      </c>
    </row>
    <row r="4" spans="1:11">
      <c r="A4" s="415" t="s">
        <v>801</v>
      </c>
      <c r="B4" s="420">
        <v>11</v>
      </c>
      <c r="C4" s="413"/>
      <c r="D4" s="413"/>
      <c r="E4" s="413"/>
      <c r="F4" s="418">
        <v>18310428</v>
      </c>
      <c r="G4" s="418">
        <v>18310428</v>
      </c>
      <c r="H4" s="419" t="s">
        <v>1895</v>
      </c>
      <c r="I4" s="413"/>
      <c r="J4" s="413"/>
      <c r="K4" s="413"/>
    </row>
    <row r="5" spans="1:11">
      <c r="A5" s="415" t="s">
        <v>802</v>
      </c>
      <c r="B5" s="420">
        <v>12</v>
      </c>
      <c r="C5" s="413"/>
      <c r="D5" s="413"/>
      <c r="E5" s="413"/>
      <c r="F5" s="418">
        <v>533663995</v>
      </c>
      <c r="G5" s="418">
        <v>486550000</v>
      </c>
      <c r="H5" s="419" t="s">
        <v>1892</v>
      </c>
      <c r="I5" s="413"/>
      <c r="J5" s="413"/>
      <c r="K5" s="413"/>
    </row>
    <row r="6" spans="1:11">
      <c r="A6" s="415" t="s">
        <v>762</v>
      </c>
      <c r="B6" s="420">
        <v>13</v>
      </c>
      <c r="C6" s="418">
        <v>55620734</v>
      </c>
      <c r="D6" s="418">
        <v>50982000</v>
      </c>
      <c r="E6" s="419" t="s">
        <v>1893</v>
      </c>
      <c r="F6" s="418">
        <v>363325279</v>
      </c>
      <c r="G6" s="418">
        <v>355387546</v>
      </c>
      <c r="H6" s="419" t="s">
        <v>1894</v>
      </c>
      <c r="I6" s="418">
        <v>13552449</v>
      </c>
      <c r="J6" s="418">
        <v>13552449</v>
      </c>
      <c r="K6" s="419" t="s">
        <v>1895</v>
      </c>
    </row>
    <row r="7" spans="1:11">
      <c r="A7" s="415" t="s">
        <v>763</v>
      </c>
      <c r="B7" s="420">
        <v>14</v>
      </c>
      <c r="C7" s="413"/>
      <c r="D7" s="413"/>
      <c r="E7" s="413"/>
      <c r="F7" s="418">
        <v>35762128</v>
      </c>
      <c r="G7" s="418">
        <v>35762128</v>
      </c>
      <c r="H7" s="419" t="s">
        <v>1895</v>
      </c>
      <c r="I7" s="413"/>
      <c r="J7" s="413"/>
      <c r="K7" s="413"/>
    </row>
    <row r="8" spans="1:11">
      <c r="A8" s="415" t="s">
        <v>764</v>
      </c>
      <c r="B8" s="420">
        <v>15</v>
      </c>
      <c r="C8" s="418">
        <v>1027</v>
      </c>
      <c r="D8" s="418">
        <v>5000</v>
      </c>
      <c r="E8" s="419" t="s">
        <v>1896</v>
      </c>
      <c r="F8" s="418">
        <v>2264037</v>
      </c>
      <c r="G8" s="418">
        <v>2676000</v>
      </c>
      <c r="H8" s="419" t="s">
        <v>1897</v>
      </c>
      <c r="I8" s="413"/>
      <c r="J8" s="413"/>
      <c r="K8" s="413"/>
    </row>
    <row r="9" spans="1:11">
      <c r="A9" s="415" t="s">
        <v>765</v>
      </c>
      <c r="B9" s="420">
        <v>16</v>
      </c>
      <c r="C9" s="418">
        <v>474000</v>
      </c>
      <c r="D9" s="418">
        <v>2055000</v>
      </c>
      <c r="E9" s="419" t="s">
        <v>1898</v>
      </c>
      <c r="F9" s="418">
        <v>32088564</v>
      </c>
      <c r="G9" s="418">
        <v>28902000</v>
      </c>
      <c r="H9" s="419" t="s">
        <v>1899</v>
      </c>
      <c r="I9" s="418">
        <v>2273757</v>
      </c>
      <c r="J9" s="418">
        <v>4105500</v>
      </c>
      <c r="K9" s="419" t="s">
        <v>1900</v>
      </c>
    </row>
    <row r="10" spans="1:11">
      <c r="A10" s="415" t="s">
        <v>803</v>
      </c>
      <c r="B10" s="420">
        <v>17</v>
      </c>
      <c r="C10" s="413"/>
      <c r="D10" s="413"/>
      <c r="E10" s="413"/>
      <c r="F10" s="418">
        <v>786962</v>
      </c>
      <c r="G10" s="418">
        <v>828000</v>
      </c>
      <c r="H10" s="419" t="s">
        <v>1901</v>
      </c>
      <c r="I10" s="418">
        <v>60000</v>
      </c>
      <c r="J10" s="418">
        <v>60000</v>
      </c>
      <c r="K10" s="419" t="s">
        <v>1895</v>
      </c>
    </row>
    <row r="11" spans="1:11">
      <c r="A11" s="415" t="s">
        <v>1443</v>
      </c>
      <c r="B11" s="420">
        <v>18</v>
      </c>
      <c r="C11" s="418">
        <v>28728844</v>
      </c>
      <c r="D11" s="418">
        <v>16764000</v>
      </c>
      <c r="E11" s="419" t="s">
        <v>1902</v>
      </c>
      <c r="F11" s="418">
        <v>11707298</v>
      </c>
      <c r="G11" s="418">
        <v>11832000</v>
      </c>
      <c r="H11" s="419" t="s">
        <v>1903</v>
      </c>
      <c r="I11" s="418">
        <v>311463</v>
      </c>
      <c r="J11" s="418">
        <v>684100</v>
      </c>
      <c r="K11" s="419" t="s">
        <v>1904</v>
      </c>
    </row>
    <row r="12" spans="1:11">
      <c r="A12" s="415" t="s">
        <v>805</v>
      </c>
      <c r="B12" s="420"/>
      <c r="C12" s="413"/>
      <c r="D12" s="413"/>
      <c r="E12" s="413"/>
      <c r="F12" s="413"/>
      <c r="G12" s="413"/>
      <c r="H12" s="413"/>
      <c r="I12" s="413"/>
      <c r="J12" s="413"/>
      <c r="K12" s="413"/>
    </row>
    <row r="13" spans="1:11">
      <c r="A13" s="415" t="s">
        <v>806</v>
      </c>
      <c r="B13" s="420">
        <v>20</v>
      </c>
      <c r="C13" s="413"/>
      <c r="D13" s="413"/>
      <c r="E13" s="413"/>
      <c r="F13" s="413"/>
      <c r="G13" s="413"/>
      <c r="H13" s="413"/>
      <c r="I13" s="413"/>
      <c r="J13" s="413"/>
      <c r="K13" s="413"/>
    </row>
    <row r="14" spans="1:11">
      <c r="A14" s="415" t="s">
        <v>767</v>
      </c>
      <c r="B14" s="420">
        <v>21</v>
      </c>
      <c r="C14" s="418">
        <v>457594</v>
      </c>
      <c r="D14" s="418">
        <v>1718000</v>
      </c>
      <c r="E14" s="419" t="s">
        <v>1905</v>
      </c>
      <c r="F14" s="418">
        <v>331904035</v>
      </c>
      <c r="G14" s="418">
        <v>324685000</v>
      </c>
      <c r="H14" s="419" t="s">
        <v>1906</v>
      </c>
      <c r="I14" s="418">
        <v>3144581</v>
      </c>
      <c r="J14" s="418">
        <v>6998200</v>
      </c>
      <c r="K14" s="419" t="s">
        <v>1907</v>
      </c>
    </row>
    <row r="15" spans="1:11">
      <c r="A15" s="415" t="s">
        <v>768</v>
      </c>
      <c r="B15" s="420">
        <v>22</v>
      </c>
      <c r="C15" s="418">
        <v>37876341</v>
      </c>
      <c r="D15" s="418">
        <v>39945000</v>
      </c>
      <c r="E15" s="419" t="s">
        <v>1908</v>
      </c>
      <c r="F15" s="418">
        <v>243922234</v>
      </c>
      <c r="G15" s="418">
        <v>254655000</v>
      </c>
      <c r="H15" s="419" t="s">
        <v>1909</v>
      </c>
      <c r="I15" s="418">
        <v>2801683</v>
      </c>
      <c r="J15" s="418">
        <v>9542400</v>
      </c>
      <c r="K15" s="419" t="s">
        <v>1910</v>
      </c>
    </row>
    <row r="16" spans="1:11">
      <c r="A16" s="415" t="s">
        <v>807</v>
      </c>
      <c r="B16" s="420">
        <v>23</v>
      </c>
      <c r="C16" s="418">
        <v>3370776</v>
      </c>
      <c r="D16" s="418">
        <v>3351000</v>
      </c>
      <c r="E16" s="419" t="s">
        <v>1911</v>
      </c>
      <c r="F16" s="418">
        <v>9327367</v>
      </c>
      <c r="G16" s="418">
        <v>8999337</v>
      </c>
      <c r="H16" s="419" t="s">
        <v>1912</v>
      </c>
      <c r="I16" s="418">
        <v>6713268</v>
      </c>
      <c r="J16" s="418">
        <v>6713268</v>
      </c>
      <c r="K16" s="419" t="s">
        <v>1895</v>
      </c>
    </row>
    <row r="17" spans="1:11">
      <c r="A17" s="415" t="s">
        <v>808</v>
      </c>
      <c r="B17" s="420">
        <v>24</v>
      </c>
      <c r="C17" s="413"/>
      <c r="D17" s="413"/>
      <c r="E17" s="413"/>
      <c r="F17" s="418">
        <v>0</v>
      </c>
      <c r="G17" s="418">
        <v>0</v>
      </c>
      <c r="H17" s="419" t="s">
        <v>1913</v>
      </c>
      <c r="I17" s="413"/>
      <c r="J17" s="413"/>
      <c r="K17" s="413"/>
    </row>
    <row r="18" spans="1:11">
      <c r="A18" s="415" t="s">
        <v>809</v>
      </c>
      <c r="B18" s="420"/>
      <c r="C18" s="413"/>
      <c r="D18" s="413"/>
      <c r="E18" s="413"/>
      <c r="F18" s="413"/>
      <c r="G18" s="413"/>
      <c r="H18" s="413"/>
      <c r="I18" s="413"/>
      <c r="J18" s="413"/>
      <c r="K18" s="413"/>
    </row>
    <row r="19" spans="1:11">
      <c r="A19" s="415" t="s">
        <v>1880</v>
      </c>
      <c r="B19" s="420">
        <v>26</v>
      </c>
      <c r="C19" s="418">
        <v>29600</v>
      </c>
      <c r="D19" s="418">
        <v>17000</v>
      </c>
      <c r="E19" s="419" t="s">
        <v>1914</v>
      </c>
      <c r="F19" s="418">
        <v>12637461</v>
      </c>
      <c r="G19" s="418">
        <v>12815282</v>
      </c>
      <c r="H19" s="419" t="s">
        <v>1915</v>
      </c>
      <c r="I19" s="418">
        <v>2841470</v>
      </c>
      <c r="J19" s="418">
        <v>5865600</v>
      </c>
      <c r="K19" s="419" t="s">
        <v>1916</v>
      </c>
    </row>
    <row r="20" spans="1:11">
      <c r="A20" s="415" t="s">
        <v>810</v>
      </c>
      <c r="B20" s="420"/>
      <c r="C20" s="413"/>
      <c r="D20" s="413"/>
      <c r="E20" s="413"/>
      <c r="F20" s="413"/>
      <c r="G20" s="413"/>
      <c r="H20" s="413"/>
      <c r="I20" s="413"/>
      <c r="J20" s="413"/>
      <c r="K20" s="413"/>
    </row>
    <row r="21" spans="1:11">
      <c r="A21" s="415" t="s">
        <v>811</v>
      </c>
      <c r="B21" s="420">
        <v>28</v>
      </c>
      <c r="C21" s="413"/>
      <c r="D21" s="413"/>
      <c r="E21" s="413"/>
      <c r="F21" s="418">
        <v>1936399</v>
      </c>
      <c r="G21" s="418">
        <v>1936399</v>
      </c>
      <c r="H21" s="419" t="s">
        <v>1895</v>
      </c>
      <c r="I21" s="413"/>
      <c r="J21" s="413"/>
      <c r="K21" s="413"/>
    </row>
    <row r="22" spans="1:11">
      <c r="A22" s="415" t="s">
        <v>1881</v>
      </c>
      <c r="B22" s="420">
        <v>29</v>
      </c>
      <c r="C22" s="418">
        <v>8321</v>
      </c>
      <c r="D22" s="418">
        <v>29000</v>
      </c>
      <c r="E22" s="419" t="s">
        <v>1917</v>
      </c>
      <c r="F22" s="418">
        <v>15299692</v>
      </c>
      <c r="G22" s="418">
        <v>16265000</v>
      </c>
      <c r="H22" s="419" t="s">
        <v>1918</v>
      </c>
      <c r="I22" s="418">
        <v>81479</v>
      </c>
      <c r="J22" s="418">
        <v>600000</v>
      </c>
      <c r="K22" s="419" t="s">
        <v>1919</v>
      </c>
    </row>
    <row r="23" spans="1:11">
      <c r="A23" s="415" t="s">
        <v>812</v>
      </c>
      <c r="B23" s="420">
        <v>30</v>
      </c>
      <c r="C23" s="413"/>
      <c r="D23" s="413"/>
      <c r="E23" s="413"/>
      <c r="F23" s="418">
        <v>1061676</v>
      </c>
      <c r="G23" s="418">
        <v>1083754</v>
      </c>
      <c r="H23" s="419" t="s">
        <v>1920</v>
      </c>
      <c r="I23" s="413"/>
      <c r="J23" s="413"/>
      <c r="K23" s="413"/>
    </row>
    <row r="24" spans="1:11">
      <c r="A24" s="415" t="s">
        <v>813</v>
      </c>
      <c r="B24" s="420">
        <v>31</v>
      </c>
      <c r="C24" s="413"/>
      <c r="D24" s="413"/>
      <c r="E24" s="413"/>
      <c r="F24" s="418">
        <v>266910</v>
      </c>
      <c r="G24" s="418">
        <v>268000</v>
      </c>
      <c r="H24" s="419" t="s">
        <v>1921</v>
      </c>
      <c r="I24" s="413"/>
      <c r="J24" s="413"/>
      <c r="K24" s="413"/>
    </row>
    <row r="25" spans="1:11">
      <c r="A25" s="415" t="s">
        <v>814</v>
      </c>
      <c r="B25" s="420">
        <v>32</v>
      </c>
      <c r="C25" s="413"/>
      <c r="D25" s="413"/>
      <c r="E25" s="413"/>
      <c r="F25" s="418">
        <v>501328</v>
      </c>
      <c r="G25" s="418">
        <v>572000</v>
      </c>
      <c r="H25" s="419" t="s">
        <v>1922</v>
      </c>
      <c r="I25" s="413"/>
      <c r="J25" s="413"/>
      <c r="K25" s="413"/>
    </row>
    <row r="26" spans="1:11">
      <c r="A26" s="415" t="s">
        <v>815</v>
      </c>
      <c r="B26" s="420">
        <v>33</v>
      </c>
      <c r="C26" s="413"/>
      <c r="D26" s="413"/>
      <c r="E26" s="413"/>
      <c r="F26" s="413"/>
      <c r="G26" s="413"/>
      <c r="H26" s="413"/>
      <c r="I26" s="413"/>
      <c r="J26" s="413"/>
      <c r="K26" s="413"/>
    </row>
    <row r="27" spans="1:11">
      <c r="A27" s="415" t="s">
        <v>773</v>
      </c>
      <c r="B27" s="420">
        <v>34</v>
      </c>
      <c r="C27" s="418">
        <v>31482445</v>
      </c>
      <c r="D27" s="418">
        <v>33967000</v>
      </c>
      <c r="E27" s="419" t="s">
        <v>1923</v>
      </c>
      <c r="F27" s="418">
        <v>11730718</v>
      </c>
      <c r="G27" s="418">
        <v>12466401</v>
      </c>
      <c r="H27" s="419" t="s">
        <v>1924</v>
      </c>
      <c r="I27" s="418">
        <v>2948853</v>
      </c>
      <c r="J27" s="418">
        <v>6201900</v>
      </c>
      <c r="K27" s="419" t="s">
        <v>1925</v>
      </c>
    </row>
    <row r="28" spans="1:11">
      <c r="A28" s="415" t="s">
        <v>816</v>
      </c>
      <c r="B28" s="420">
        <v>35</v>
      </c>
      <c r="C28" s="413"/>
      <c r="D28" s="413"/>
      <c r="E28" s="413"/>
      <c r="F28" s="413"/>
      <c r="G28" s="413"/>
      <c r="H28" s="413"/>
      <c r="I28" s="413"/>
      <c r="J28" s="413"/>
      <c r="K28" s="413"/>
    </row>
    <row r="29" spans="1:11">
      <c r="A29" s="415" t="s">
        <v>774</v>
      </c>
      <c r="B29" s="420">
        <v>36</v>
      </c>
      <c r="C29" s="418">
        <v>116376</v>
      </c>
      <c r="D29" s="418">
        <v>35000</v>
      </c>
      <c r="E29" s="419" t="s">
        <v>1926</v>
      </c>
      <c r="F29" s="418">
        <v>5230113</v>
      </c>
      <c r="G29" s="418">
        <v>5488000</v>
      </c>
      <c r="H29" s="419" t="s">
        <v>1927</v>
      </c>
      <c r="I29" s="418">
        <v>101689025</v>
      </c>
      <c r="J29" s="418">
        <v>104393700</v>
      </c>
      <c r="K29" s="419" t="s">
        <v>1928</v>
      </c>
    </row>
    <row r="30" spans="1:11">
      <c r="A30" s="415" t="s">
        <v>817</v>
      </c>
      <c r="B30" s="420">
        <v>37</v>
      </c>
      <c r="C30" s="413"/>
      <c r="D30" s="413"/>
      <c r="E30" s="413"/>
      <c r="F30" s="413"/>
      <c r="G30" s="413"/>
      <c r="H30" s="413"/>
      <c r="I30" s="413"/>
      <c r="J30" s="413"/>
      <c r="K30" s="413"/>
    </row>
    <row r="31" spans="1:11">
      <c r="A31" s="415" t="s">
        <v>818</v>
      </c>
      <c r="B31" s="420">
        <v>38</v>
      </c>
      <c r="C31" s="413"/>
      <c r="D31" s="413"/>
      <c r="E31" s="413"/>
      <c r="F31" s="418">
        <v>286786</v>
      </c>
      <c r="G31" s="418">
        <v>307000</v>
      </c>
      <c r="H31" s="419" t="s">
        <v>1929</v>
      </c>
      <c r="I31" s="413"/>
      <c r="J31" s="413"/>
      <c r="K31" s="413"/>
    </row>
    <row r="32" spans="1:11">
      <c r="A32" s="415" t="s">
        <v>819</v>
      </c>
      <c r="B32" s="420">
        <v>39</v>
      </c>
      <c r="C32" s="413"/>
      <c r="D32" s="413"/>
      <c r="E32" s="413"/>
      <c r="F32" s="413"/>
      <c r="G32" s="413"/>
      <c r="H32" s="413"/>
      <c r="I32" s="413"/>
      <c r="J32" s="413"/>
      <c r="K32" s="413"/>
    </row>
    <row r="33" spans="1:11">
      <c r="A33" s="415" t="s">
        <v>820</v>
      </c>
      <c r="B33" s="420">
        <v>40</v>
      </c>
      <c r="C33" s="413"/>
      <c r="D33" s="413"/>
      <c r="E33" s="413"/>
      <c r="F33" s="418">
        <v>219385</v>
      </c>
      <c r="G33" s="418">
        <v>252000</v>
      </c>
      <c r="H33" s="419" t="s">
        <v>1930</v>
      </c>
      <c r="I33" s="413"/>
      <c r="J33" s="413"/>
      <c r="K33" s="413"/>
    </row>
    <row r="34" spans="1:11">
      <c r="A34" s="415" t="s">
        <v>821</v>
      </c>
      <c r="B34" s="420">
        <v>41</v>
      </c>
      <c r="C34" s="418">
        <v>1414484</v>
      </c>
      <c r="D34" s="418">
        <v>301000</v>
      </c>
      <c r="E34" s="419" t="s">
        <v>1931</v>
      </c>
      <c r="F34" s="418">
        <v>5558339</v>
      </c>
      <c r="G34" s="418">
        <v>6152000</v>
      </c>
      <c r="H34" s="419" t="s">
        <v>1932</v>
      </c>
      <c r="I34" s="418">
        <v>186325</v>
      </c>
      <c r="J34" s="418">
        <v>750000</v>
      </c>
      <c r="K34" s="419" t="s">
        <v>1933</v>
      </c>
    </row>
    <row r="35" spans="1:11">
      <c r="A35" s="415" t="s">
        <v>822</v>
      </c>
      <c r="B35" s="420"/>
      <c r="C35" s="413"/>
      <c r="D35" s="413"/>
      <c r="E35" s="413"/>
      <c r="F35" s="413"/>
      <c r="G35" s="413"/>
      <c r="H35" s="413"/>
      <c r="I35" s="413"/>
      <c r="J35" s="413"/>
      <c r="K35" s="413"/>
    </row>
    <row r="36" spans="1:11">
      <c r="A36" s="415" t="s">
        <v>823</v>
      </c>
      <c r="B36" s="420">
        <v>43</v>
      </c>
      <c r="C36" s="413"/>
      <c r="D36" s="413"/>
      <c r="E36" s="413"/>
      <c r="F36" s="418">
        <v>20191876</v>
      </c>
      <c r="G36" s="418">
        <v>19636000</v>
      </c>
      <c r="H36" s="419" t="s">
        <v>1934</v>
      </c>
      <c r="I36" s="413"/>
      <c r="J36" s="413"/>
      <c r="K36" s="413"/>
    </row>
    <row r="37" spans="1:11">
      <c r="A37" s="415" t="s">
        <v>824</v>
      </c>
      <c r="B37" s="420">
        <v>44</v>
      </c>
      <c r="C37" s="413"/>
      <c r="D37" s="413"/>
      <c r="E37" s="413"/>
      <c r="F37" s="418">
        <v>667396</v>
      </c>
      <c r="G37" s="418">
        <v>971000</v>
      </c>
      <c r="H37" s="419" t="s">
        <v>1935</v>
      </c>
      <c r="I37" s="413"/>
      <c r="J37" s="413"/>
      <c r="K37" s="413"/>
    </row>
    <row r="38" spans="1:11">
      <c r="A38" s="415" t="s">
        <v>825</v>
      </c>
      <c r="B38" s="420"/>
      <c r="C38" s="413"/>
      <c r="D38" s="413"/>
      <c r="E38" s="413"/>
      <c r="F38" s="413"/>
      <c r="G38" s="413"/>
      <c r="H38" s="413"/>
      <c r="I38" s="413"/>
      <c r="J38" s="413"/>
      <c r="K38" s="413"/>
    </row>
    <row r="39" spans="1:11">
      <c r="A39" s="415" t="s">
        <v>826</v>
      </c>
      <c r="B39" s="420">
        <v>46</v>
      </c>
      <c r="C39" s="418">
        <v>4736860</v>
      </c>
      <c r="D39" s="418">
        <v>11027000</v>
      </c>
      <c r="E39" s="419" t="s">
        <v>1936</v>
      </c>
      <c r="F39" s="418">
        <v>42776728</v>
      </c>
      <c r="G39" s="418">
        <v>44890950</v>
      </c>
      <c r="H39" s="419" t="s">
        <v>1937</v>
      </c>
      <c r="I39" s="418">
        <v>58938198</v>
      </c>
      <c r="J39" s="418">
        <v>72393088</v>
      </c>
      <c r="K39" s="419" t="s">
        <v>1938</v>
      </c>
    </row>
    <row r="40" spans="1:11">
      <c r="A40" s="415" t="s">
        <v>827</v>
      </c>
      <c r="B40" s="420">
        <v>47</v>
      </c>
      <c r="C40" s="413"/>
      <c r="D40" s="413"/>
      <c r="E40" s="413"/>
      <c r="F40" s="418">
        <v>188744829</v>
      </c>
      <c r="G40" s="418">
        <v>188745000</v>
      </c>
      <c r="H40" s="419" t="s">
        <v>1895</v>
      </c>
      <c r="I40" s="413"/>
      <c r="J40" s="413"/>
      <c r="K40" s="413"/>
    </row>
    <row r="41" spans="1:11">
      <c r="A41" s="415" t="s">
        <v>828</v>
      </c>
      <c r="B41" s="420">
        <v>48</v>
      </c>
      <c r="C41" s="418">
        <v>53682096</v>
      </c>
      <c r="D41" s="418">
        <v>45000000</v>
      </c>
      <c r="E41" s="419" t="s">
        <v>1939</v>
      </c>
      <c r="F41" s="418">
        <v>32438964</v>
      </c>
      <c r="G41" s="418">
        <v>32979000</v>
      </c>
      <c r="H41" s="419" t="s">
        <v>1940</v>
      </c>
      <c r="I41" s="418">
        <v>3243025</v>
      </c>
      <c r="J41" s="418">
        <v>5289700</v>
      </c>
      <c r="K41" s="419" t="s">
        <v>1941</v>
      </c>
    </row>
    <row r="42" spans="1:11">
      <c r="A42" s="415" t="s">
        <v>829</v>
      </c>
      <c r="B42" s="420"/>
      <c r="C42" s="413"/>
      <c r="D42" s="413"/>
      <c r="E42" s="413"/>
      <c r="F42" s="413"/>
      <c r="G42" s="413"/>
      <c r="H42" s="413"/>
      <c r="I42" s="413"/>
      <c r="J42" s="413"/>
      <c r="K42" s="413"/>
    </row>
    <row r="43" spans="1:11">
      <c r="A43" s="415" t="s">
        <v>830</v>
      </c>
      <c r="B43" s="420">
        <v>50</v>
      </c>
      <c r="C43" s="413"/>
      <c r="D43" s="413"/>
      <c r="E43" s="413"/>
      <c r="F43" s="418">
        <v>40123000</v>
      </c>
      <c r="G43" s="418">
        <v>40123000</v>
      </c>
      <c r="H43" s="419" t="s">
        <v>1895</v>
      </c>
      <c r="I43" s="418">
        <v>644616</v>
      </c>
      <c r="J43" s="418">
        <v>3000000</v>
      </c>
      <c r="K43" s="419" t="s">
        <v>1942</v>
      </c>
    </row>
    <row r="44" spans="1:11">
      <c r="A44" s="415" t="s">
        <v>1882</v>
      </c>
      <c r="B44" s="420">
        <v>51</v>
      </c>
      <c r="C44" s="418">
        <v>98</v>
      </c>
      <c r="D44" s="418">
        <v>0</v>
      </c>
      <c r="E44" s="419" t="s">
        <v>1913</v>
      </c>
      <c r="F44" s="418">
        <v>2006842</v>
      </c>
      <c r="G44" s="418">
        <v>2162000</v>
      </c>
      <c r="H44" s="419" t="s">
        <v>1943</v>
      </c>
      <c r="I44" s="413"/>
      <c r="J44" s="413"/>
      <c r="K44" s="413"/>
    </row>
    <row r="45" spans="1:11">
      <c r="A45" s="415" t="s">
        <v>831</v>
      </c>
      <c r="B45" s="420">
        <v>52</v>
      </c>
      <c r="C45" s="413"/>
      <c r="D45" s="413"/>
      <c r="E45" s="413"/>
      <c r="F45" s="413"/>
      <c r="G45" s="413"/>
      <c r="H45" s="413"/>
      <c r="I45" s="413"/>
      <c r="J45" s="413"/>
      <c r="K45" s="413"/>
    </row>
    <row r="46" spans="1:11">
      <c r="A46" s="415" t="s">
        <v>832</v>
      </c>
      <c r="B46" s="420"/>
      <c r="C46" s="413"/>
      <c r="D46" s="413"/>
      <c r="E46" s="413"/>
      <c r="F46" s="413"/>
      <c r="G46" s="413"/>
      <c r="H46" s="413"/>
      <c r="I46" s="413"/>
      <c r="J46" s="413"/>
      <c r="K46" s="413"/>
    </row>
    <row r="47" spans="1:11">
      <c r="A47" s="415" t="s">
        <v>833</v>
      </c>
      <c r="B47" s="420">
        <v>54</v>
      </c>
      <c r="C47" s="413"/>
      <c r="D47" s="413"/>
      <c r="E47" s="413"/>
      <c r="F47" s="418">
        <v>1358577</v>
      </c>
      <c r="G47" s="418">
        <v>1400960</v>
      </c>
      <c r="H47" s="419" t="s">
        <v>1944</v>
      </c>
      <c r="I47" s="413"/>
      <c r="J47" s="413"/>
      <c r="K47" s="413"/>
    </row>
    <row r="48" spans="1:11">
      <c r="A48" s="415" t="s">
        <v>1883</v>
      </c>
      <c r="B48" s="420">
        <v>55</v>
      </c>
      <c r="C48" s="413"/>
      <c r="D48" s="413"/>
      <c r="E48" s="413"/>
      <c r="F48" s="418">
        <v>1239280</v>
      </c>
      <c r="G48" s="418">
        <v>1239280</v>
      </c>
      <c r="H48" s="419" t="s">
        <v>1895</v>
      </c>
      <c r="I48" s="418">
        <v>985470</v>
      </c>
      <c r="J48" s="418">
        <v>1280000</v>
      </c>
      <c r="K48" s="419" t="s">
        <v>1945</v>
      </c>
    </row>
    <row r="49" spans="1:11">
      <c r="A49" s="415" t="s">
        <v>1370</v>
      </c>
      <c r="B49" s="420"/>
      <c r="C49" s="413"/>
      <c r="D49" s="413"/>
      <c r="E49" s="413"/>
      <c r="F49" s="413"/>
      <c r="G49" s="413"/>
      <c r="H49" s="413"/>
      <c r="I49" s="413"/>
      <c r="J49" s="413"/>
      <c r="K49" s="413"/>
    </row>
    <row r="50" spans="1:11">
      <c r="A50" s="415" t="s">
        <v>835</v>
      </c>
      <c r="B50" s="420">
        <v>4</v>
      </c>
      <c r="C50" s="413"/>
      <c r="D50" s="413"/>
      <c r="E50" s="413"/>
      <c r="F50" s="413"/>
      <c r="G50" s="413"/>
      <c r="H50" s="413"/>
      <c r="I50" s="413"/>
      <c r="J50" s="413"/>
      <c r="K50" s="413"/>
    </row>
    <row r="51" spans="1:11">
      <c r="A51" s="415" t="s">
        <v>836</v>
      </c>
      <c r="B51" s="420">
        <v>58</v>
      </c>
      <c r="C51" s="413"/>
      <c r="D51" s="413"/>
      <c r="E51" s="413"/>
      <c r="F51" s="413"/>
      <c r="G51" s="413"/>
      <c r="H51" s="413"/>
      <c r="I51" s="413"/>
      <c r="J51" s="413"/>
      <c r="K51" s="413"/>
    </row>
    <row r="52" spans="1:11">
      <c r="A52" s="415" t="s">
        <v>781</v>
      </c>
      <c r="B52" s="420">
        <v>59</v>
      </c>
      <c r="C52" s="418">
        <v>685130</v>
      </c>
      <c r="D52" s="418">
        <v>0</v>
      </c>
      <c r="E52" s="419" t="s">
        <v>1913</v>
      </c>
      <c r="F52" s="418">
        <v>1057071</v>
      </c>
      <c r="G52" s="418">
        <v>1305000</v>
      </c>
      <c r="H52" s="419" t="s">
        <v>1946</v>
      </c>
      <c r="I52" s="418">
        <v>194012</v>
      </c>
      <c r="J52" s="418">
        <v>244200</v>
      </c>
      <c r="K52" s="419" t="s">
        <v>1947</v>
      </c>
    </row>
    <row r="53" spans="1:11">
      <c r="A53" s="415" t="s">
        <v>837</v>
      </c>
      <c r="B53" s="420">
        <v>60</v>
      </c>
      <c r="C53" s="418">
        <v>77965486</v>
      </c>
      <c r="D53" s="418">
        <v>163452000</v>
      </c>
      <c r="E53" s="419" t="s">
        <v>1948</v>
      </c>
      <c r="F53" s="418">
        <v>1184372182</v>
      </c>
      <c r="G53" s="418">
        <v>1208298044</v>
      </c>
      <c r="H53" s="419" t="s">
        <v>2335</v>
      </c>
      <c r="I53" s="418">
        <v>81422087</v>
      </c>
      <c r="J53" s="418">
        <v>98175803</v>
      </c>
      <c r="K53" s="419" t="s">
        <v>1949</v>
      </c>
    </row>
    <row r="54" spans="1:11">
      <c r="A54" s="415" t="s">
        <v>1430</v>
      </c>
      <c r="B54" s="420">
        <v>61</v>
      </c>
      <c r="C54" s="413"/>
      <c r="D54" s="413"/>
      <c r="E54" s="413"/>
      <c r="F54" s="418">
        <v>178959</v>
      </c>
      <c r="G54" s="418">
        <v>229000</v>
      </c>
      <c r="H54" s="419" t="s">
        <v>1950</v>
      </c>
      <c r="I54" s="413"/>
      <c r="J54" s="413"/>
      <c r="K54" s="413"/>
    </row>
    <row r="55" spans="1:11">
      <c r="A55" s="415" t="s">
        <v>783</v>
      </c>
      <c r="B55" s="420">
        <v>62</v>
      </c>
      <c r="C55" s="418">
        <v>2286068970</v>
      </c>
      <c r="D55" s="418">
        <v>1796197000</v>
      </c>
      <c r="E55" s="419" t="s">
        <v>1951</v>
      </c>
      <c r="F55" s="413"/>
      <c r="G55" s="413"/>
      <c r="H55" s="413"/>
      <c r="I55" s="413"/>
      <c r="J55" s="413"/>
      <c r="K55" s="413"/>
    </row>
    <row r="56" spans="1:11">
      <c r="A56" s="415" t="s">
        <v>838</v>
      </c>
      <c r="B56" s="420"/>
      <c r="C56" s="413"/>
      <c r="D56" s="413"/>
      <c r="E56" s="413"/>
      <c r="F56" s="413"/>
      <c r="G56" s="413"/>
      <c r="H56" s="413"/>
      <c r="I56" s="413"/>
      <c r="J56" s="413"/>
      <c r="K56" s="413"/>
    </row>
    <row r="57" spans="1:11">
      <c r="A57" s="415" t="s">
        <v>839</v>
      </c>
      <c r="B57" s="420"/>
      <c r="C57" s="413"/>
      <c r="D57" s="413"/>
      <c r="E57" s="413"/>
      <c r="F57" s="413"/>
      <c r="G57" s="413"/>
      <c r="H57" s="413"/>
      <c r="I57" s="413"/>
      <c r="J57" s="413"/>
      <c r="K57" s="413"/>
    </row>
    <row r="58" spans="1:11">
      <c r="A58" s="415" t="s">
        <v>784</v>
      </c>
      <c r="B58" s="420">
        <v>65</v>
      </c>
      <c r="C58" s="418">
        <v>1279947</v>
      </c>
      <c r="D58" s="418">
        <v>1794000</v>
      </c>
      <c r="E58" s="419" t="s">
        <v>1952</v>
      </c>
      <c r="F58" s="418">
        <v>19770847</v>
      </c>
      <c r="G58" s="418">
        <v>20038000</v>
      </c>
      <c r="H58" s="419" t="s">
        <v>1953</v>
      </c>
      <c r="I58" s="418">
        <v>4665400</v>
      </c>
      <c r="J58" s="418">
        <v>7982600</v>
      </c>
      <c r="K58" s="419" t="s">
        <v>1954</v>
      </c>
    </row>
    <row r="59" spans="1:11">
      <c r="A59" s="415" t="s">
        <v>840</v>
      </c>
      <c r="B59" s="420">
        <v>66</v>
      </c>
      <c r="C59" s="418">
        <v>346347</v>
      </c>
      <c r="D59" s="418">
        <v>293000</v>
      </c>
      <c r="E59" s="419" t="s">
        <v>1955</v>
      </c>
      <c r="F59" s="418">
        <v>7327657</v>
      </c>
      <c r="G59" s="418">
        <v>7013000</v>
      </c>
      <c r="H59" s="419" t="s">
        <v>1956</v>
      </c>
      <c r="I59" s="418">
        <v>12998449</v>
      </c>
      <c r="J59" s="418">
        <v>12473500</v>
      </c>
      <c r="K59" s="419" t="s">
        <v>1957</v>
      </c>
    </row>
    <row r="60" spans="1:11">
      <c r="A60" s="415" t="s">
        <v>841</v>
      </c>
      <c r="B60" s="420">
        <v>67</v>
      </c>
      <c r="C60" s="413"/>
      <c r="D60" s="413"/>
      <c r="E60" s="413"/>
      <c r="F60" s="418">
        <v>604843</v>
      </c>
      <c r="G60" s="418">
        <v>745000</v>
      </c>
      <c r="H60" s="419" t="s">
        <v>1958</v>
      </c>
      <c r="I60" s="418">
        <v>3008712</v>
      </c>
      <c r="J60" s="418">
        <v>3008712</v>
      </c>
      <c r="K60" s="419" t="s">
        <v>1895</v>
      </c>
    </row>
    <row r="61" spans="1:11">
      <c r="A61" s="415" t="s">
        <v>842</v>
      </c>
      <c r="B61" s="420">
        <v>68</v>
      </c>
      <c r="C61" s="418">
        <v>210</v>
      </c>
      <c r="D61" s="418">
        <v>0</v>
      </c>
      <c r="E61" s="419" t="s">
        <v>1913</v>
      </c>
      <c r="F61" s="418">
        <v>3346528</v>
      </c>
      <c r="G61" s="418">
        <v>3448000</v>
      </c>
      <c r="H61" s="419" t="s">
        <v>1959</v>
      </c>
      <c r="I61" s="413"/>
      <c r="J61" s="413"/>
      <c r="K61" s="413"/>
    </row>
    <row r="62" spans="1:11">
      <c r="A62" s="415" t="s">
        <v>1884</v>
      </c>
      <c r="B62" s="420">
        <v>69</v>
      </c>
      <c r="C62" s="418">
        <v>804</v>
      </c>
      <c r="D62" s="418">
        <v>0</v>
      </c>
      <c r="E62" s="419" t="s">
        <v>1913</v>
      </c>
      <c r="F62" s="418">
        <v>4504628</v>
      </c>
      <c r="G62" s="418">
        <v>4602000</v>
      </c>
      <c r="H62" s="419" t="s">
        <v>1960</v>
      </c>
      <c r="I62" s="413"/>
      <c r="J62" s="418">
        <v>27000</v>
      </c>
      <c r="K62" s="413"/>
    </row>
    <row r="63" spans="1:11">
      <c r="A63" s="415" t="s">
        <v>843</v>
      </c>
      <c r="B63" s="420">
        <v>70</v>
      </c>
      <c r="C63" s="413"/>
      <c r="D63" s="413"/>
      <c r="E63" s="413"/>
      <c r="F63" s="418">
        <v>1897445</v>
      </c>
      <c r="G63" s="418">
        <v>3600000</v>
      </c>
      <c r="H63" s="419" t="s">
        <v>1961</v>
      </c>
      <c r="I63" s="418">
        <v>6000000</v>
      </c>
      <c r="J63" s="418">
        <v>6000000</v>
      </c>
      <c r="K63" s="419" t="s">
        <v>1895</v>
      </c>
    </row>
    <row r="64" spans="1:11">
      <c r="A64" s="415" t="s">
        <v>844</v>
      </c>
      <c r="B64" s="420">
        <v>71</v>
      </c>
      <c r="C64" s="413"/>
      <c r="D64" s="413"/>
      <c r="E64" s="413"/>
      <c r="F64" s="418">
        <v>1183508</v>
      </c>
      <c r="G64" s="418">
        <v>1471000</v>
      </c>
      <c r="H64" s="419" t="s">
        <v>1962</v>
      </c>
      <c r="I64" s="413"/>
      <c r="J64" s="413"/>
      <c r="K64" s="413"/>
    </row>
    <row r="65" spans="1:11">
      <c r="A65" s="415" t="s">
        <v>787</v>
      </c>
      <c r="B65" s="420">
        <v>72</v>
      </c>
      <c r="C65" s="418">
        <v>270</v>
      </c>
      <c r="D65" s="418">
        <v>5000</v>
      </c>
      <c r="E65" s="419" t="s">
        <v>1963</v>
      </c>
      <c r="F65" s="418">
        <v>5998395</v>
      </c>
      <c r="G65" s="418">
        <v>6491000</v>
      </c>
      <c r="H65" s="419" t="s">
        <v>1964</v>
      </c>
      <c r="I65" s="418">
        <v>221123</v>
      </c>
      <c r="J65" s="418">
        <v>300000</v>
      </c>
      <c r="K65" s="419" t="s">
        <v>1965</v>
      </c>
    </row>
    <row r="66" spans="1:11">
      <c r="A66" s="415" t="s">
        <v>1885</v>
      </c>
      <c r="B66" s="420">
        <v>73</v>
      </c>
      <c r="C66" s="418">
        <v>2686605</v>
      </c>
      <c r="D66" s="418">
        <v>2670000</v>
      </c>
      <c r="E66" s="419" t="s">
        <v>1966</v>
      </c>
      <c r="F66" s="418">
        <v>11887688</v>
      </c>
      <c r="G66" s="418">
        <v>12673000</v>
      </c>
      <c r="H66" s="419" t="s">
        <v>1967</v>
      </c>
      <c r="I66" s="418">
        <v>4231818</v>
      </c>
      <c r="J66" s="418">
        <v>5836000</v>
      </c>
      <c r="K66" s="419" t="s">
        <v>1968</v>
      </c>
    </row>
    <row r="67" spans="1:11">
      <c r="A67" s="415" t="s">
        <v>845</v>
      </c>
      <c r="B67" s="420">
        <v>74</v>
      </c>
      <c r="C67" s="413"/>
      <c r="D67" s="413"/>
      <c r="E67" s="413"/>
      <c r="F67" s="418">
        <v>607520</v>
      </c>
      <c r="G67" s="418">
        <v>669000</v>
      </c>
      <c r="H67" s="419" t="s">
        <v>1969</v>
      </c>
      <c r="I67" s="413"/>
      <c r="J67" s="413"/>
      <c r="K67" s="413"/>
    </row>
    <row r="68" spans="1:11">
      <c r="A68" s="415" t="s">
        <v>846</v>
      </c>
      <c r="B68" s="420">
        <v>75</v>
      </c>
      <c r="C68" s="413"/>
      <c r="D68" s="413"/>
      <c r="E68" s="413"/>
      <c r="F68" s="418">
        <v>11616219</v>
      </c>
      <c r="G68" s="418">
        <v>11670000</v>
      </c>
      <c r="H68" s="419" t="s">
        <v>1970</v>
      </c>
      <c r="I68" s="413"/>
      <c r="J68" s="413"/>
      <c r="K68" s="413"/>
    </row>
    <row r="69" spans="1:11">
      <c r="A69" s="415" t="s">
        <v>847</v>
      </c>
      <c r="B69" s="420">
        <v>76</v>
      </c>
      <c r="C69" s="418">
        <v>2706</v>
      </c>
      <c r="D69" s="418">
        <v>3000</v>
      </c>
      <c r="E69" s="419" t="s">
        <v>1971</v>
      </c>
      <c r="F69" s="418">
        <v>12851045</v>
      </c>
      <c r="G69" s="418">
        <v>12927000</v>
      </c>
      <c r="H69" s="419" t="s">
        <v>1972</v>
      </c>
      <c r="I69" s="418">
        <v>152352</v>
      </c>
      <c r="J69" s="418">
        <v>200000</v>
      </c>
      <c r="K69" s="419" t="s">
        <v>1973</v>
      </c>
    </row>
    <row r="70" spans="1:11">
      <c r="A70" s="415" t="s">
        <v>1444</v>
      </c>
      <c r="B70" s="420">
        <v>77</v>
      </c>
      <c r="C70" s="418">
        <v>8275</v>
      </c>
      <c r="D70" s="418">
        <v>10000</v>
      </c>
      <c r="E70" s="419" t="s">
        <v>1974</v>
      </c>
      <c r="F70" s="418">
        <v>4373115</v>
      </c>
      <c r="G70" s="418">
        <v>4534557</v>
      </c>
      <c r="H70" s="419" t="s">
        <v>1975</v>
      </c>
      <c r="I70" s="418">
        <v>395387</v>
      </c>
      <c r="J70" s="418">
        <v>785000</v>
      </c>
      <c r="K70" s="419" t="s">
        <v>1976</v>
      </c>
    </row>
    <row r="71" spans="1:11">
      <c r="A71" s="415" t="s">
        <v>792</v>
      </c>
      <c r="B71" s="420">
        <v>78</v>
      </c>
      <c r="C71" s="418">
        <v>16865351</v>
      </c>
      <c r="D71" s="418">
        <v>38121000</v>
      </c>
      <c r="E71" s="419" t="s">
        <v>1977</v>
      </c>
      <c r="F71" s="418">
        <v>8343796</v>
      </c>
      <c r="G71" s="418">
        <v>8432550</v>
      </c>
      <c r="H71" s="419" t="s">
        <v>1903</v>
      </c>
      <c r="I71" s="418">
        <v>2046876</v>
      </c>
      <c r="J71" s="418">
        <v>2517176</v>
      </c>
      <c r="K71" s="419" t="s">
        <v>1978</v>
      </c>
    </row>
    <row r="72" spans="1:11">
      <c r="A72" s="415" t="s">
        <v>849</v>
      </c>
      <c r="B72" s="420">
        <v>79</v>
      </c>
      <c r="C72" s="413"/>
      <c r="D72" s="413"/>
      <c r="E72" s="413"/>
      <c r="F72" s="413"/>
      <c r="G72" s="413"/>
      <c r="H72" s="413"/>
      <c r="I72" s="413"/>
      <c r="J72" s="413"/>
      <c r="K72" s="413"/>
    </row>
    <row r="73" spans="1:11">
      <c r="A73" s="415" t="s">
        <v>1445</v>
      </c>
      <c r="B73" s="420">
        <v>80</v>
      </c>
      <c r="C73" s="418">
        <v>10</v>
      </c>
      <c r="D73" s="418">
        <v>0</v>
      </c>
      <c r="E73" s="419" t="s">
        <v>1913</v>
      </c>
      <c r="F73" s="418">
        <v>1276289</v>
      </c>
      <c r="G73" s="418">
        <v>1291000</v>
      </c>
      <c r="H73" s="419" t="s">
        <v>1979</v>
      </c>
      <c r="I73" s="413"/>
      <c r="J73" s="413"/>
      <c r="K73" s="413"/>
    </row>
    <row r="74" spans="1:11">
      <c r="A74" s="415" t="s">
        <v>793</v>
      </c>
      <c r="B74" s="420">
        <v>81</v>
      </c>
      <c r="C74" s="418">
        <v>8903</v>
      </c>
      <c r="D74" s="418">
        <v>3000</v>
      </c>
      <c r="E74" s="419" t="s">
        <v>1980</v>
      </c>
      <c r="F74" s="418">
        <v>8048217</v>
      </c>
      <c r="G74" s="418">
        <v>10056000</v>
      </c>
      <c r="H74" s="419" t="s">
        <v>1981</v>
      </c>
      <c r="I74" s="418">
        <v>1212375</v>
      </c>
      <c r="J74" s="418">
        <v>1800000</v>
      </c>
      <c r="K74" s="419" t="s">
        <v>1982</v>
      </c>
    </row>
    <row r="75" spans="1:11">
      <c r="A75" s="415" t="s">
        <v>1402</v>
      </c>
      <c r="B75" s="420"/>
      <c r="C75" s="413"/>
      <c r="D75" s="413"/>
      <c r="E75" s="413"/>
      <c r="F75" s="413"/>
      <c r="G75" s="413"/>
      <c r="H75" s="413"/>
      <c r="I75" s="413"/>
      <c r="J75" s="413"/>
      <c r="K75" s="413"/>
    </row>
    <row r="76" spans="1:11">
      <c r="A76" s="415" t="s">
        <v>794</v>
      </c>
      <c r="B76" s="420">
        <v>83</v>
      </c>
      <c r="C76" s="418">
        <v>160215987</v>
      </c>
      <c r="D76" s="418">
        <v>163036000</v>
      </c>
      <c r="E76" s="419" t="s">
        <v>1983</v>
      </c>
      <c r="F76" s="418">
        <v>17364308</v>
      </c>
      <c r="G76" s="418">
        <v>20303000</v>
      </c>
      <c r="H76" s="419" t="s">
        <v>1984</v>
      </c>
      <c r="I76" s="418">
        <v>1680053</v>
      </c>
      <c r="J76" s="418">
        <v>1680053</v>
      </c>
      <c r="K76" s="419" t="s">
        <v>1895</v>
      </c>
    </row>
    <row r="77" spans="1:11">
      <c r="A77" s="415" t="s">
        <v>1446</v>
      </c>
      <c r="B77" s="420">
        <v>84</v>
      </c>
      <c r="C77" s="413"/>
      <c r="D77" s="413"/>
      <c r="E77" s="413"/>
      <c r="F77" s="418">
        <v>25077945</v>
      </c>
      <c r="G77" s="418">
        <v>25000000</v>
      </c>
      <c r="H77" s="419" t="s">
        <v>1985</v>
      </c>
      <c r="I77" s="418">
        <v>4000000</v>
      </c>
      <c r="J77" s="418">
        <v>4000000</v>
      </c>
      <c r="K77" s="419" t="s">
        <v>1895</v>
      </c>
    </row>
    <row r="78" spans="1:11">
      <c r="A78" s="415" t="s">
        <v>1886</v>
      </c>
      <c r="B78" s="420">
        <v>85</v>
      </c>
      <c r="C78" s="418">
        <v>219365</v>
      </c>
      <c r="D78" s="418">
        <v>0</v>
      </c>
      <c r="E78" s="419" t="s">
        <v>1913</v>
      </c>
      <c r="F78" s="418">
        <v>2431686</v>
      </c>
      <c r="G78" s="418">
        <v>3973500</v>
      </c>
      <c r="H78" s="419" t="s">
        <v>1986</v>
      </c>
      <c r="I78" s="418">
        <v>1119316</v>
      </c>
      <c r="J78" s="418">
        <v>1840050</v>
      </c>
      <c r="K78" s="419" t="s">
        <v>1987</v>
      </c>
    </row>
    <row r="79" spans="1:11">
      <c r="A79" s="415" t="s">
        <v>1887</v>
      </c>
      <c r="B79" s="420">
        <v>86</v>
      </c>
      <c r="C79" s="413"/>
      <c r="D79" s="413"/>
      <c r="E79" s="413"/>
      <c r="F79" s="418">
        <v>2492846</v>
      </c>
      <c r="G79" s="418">
        <v>3149000</v>
      </c>
      <c r="H79" s="419" t="s">
        <v>1988</v>
      </c>
      <c r="I79" s="418">
        <v>187046</v>
      </c>
      <c r="J79" s="418">
        <v>600000</v>
      </c>
      <c r="K79" s="419" t="s">
        <v>1989</v>
      </c>
    </row>
    <row r="80" spans="1:11">
      <c r="A80" s="415" t="s">
        <v>1447</v>
      </c>
      <c r="B80" s="420"/>
      <c r="C80" s="413"/>
      <c r="D80" s="413"/>
      <c r="E80" s="413"/>
      <c r="F80" s="413"/>
      <c r="G80" s="413"/>
      <c r="H80" s="413"/>
      <c r="I80" s="413"/>
      <c r="J80" s="413"/>
      <c r="K80" s="413"/>
    </row>
    <row r="81" spans="1:11">
      <c r="A81" s="415" t="s">
        <v>873</v>
      </c>
      <c r="B81" s="420">
        <v>88</v>
      </c>
      <c r="C81" s="413"/>
      <c r="D81" s="413"/>
      <c r="E81" s="413"/>
      <c r="F81" s="418">
        <v>36520621</v>
      </c>
      <c r="G81" s="418">
        <v>36198454</v>
      </c>
      <c r="H81" s="419" t="s">
        <v>1990</v>
      </c>
      <c r="I81" s="413"/>
      <c r="J81" s="413"/>
      <c r="K81" s="413"/>
    </row>
    <row r="82" spans="1:11">
      <c r="A82" s="415" t="s">
        <v>1435</v>
      </c>
      <c r="B82" s="420">
        <v>89</v>
      </c>
      <c r="C82" s="418">
        <v>2237674</v>
      </c>
      <c r="D82" s="418">
        <v>835000</v>
      </c>
      <c r="E82" s="419" t="s">
        <v>1991</v>
      </c>
      <c r="F82" s="418">
        <v>2351020</v>
      </c>
      <c r="G82" s="418">
        <v>2492430</v>
      </c>
      <c r="H82" s="419" t="s">
        <v>1992</v>
      </c>
      <c r="I82" s="413"/>
      <c r="J82" s="413"/>
      <c r="K82" s="413"/>
    </row>
    <row r="83" spans="1:11">
      <c r="A83" s="415" t="s">
        <v>1888</v>
      </c>
      <c r="B83" s="420"/>
      <c r="C83" s="413"/>
      <c r="D83" s="413"/>
      <c r="E83" s="413"/>
      <c r="F83" s="413"/>
      <c r="G83" s="413"/>
      <c r="H83" s="413"/>
      <c r="I83" s="413"/>
      <c r="J83" s="413"/>
      <c r="K83" s="413"/>
    </row>
    <row r="84" spans="1:11">
      <c r="A84" s="415" t="s">
        <v>1889</v>
      </c>
      <c r="B84" s="420">
        <v>91</v>
      </c>
      <c r="C84" s="418">
        <v>8815988</v>
      </c>
      <c r="D84" s="418">
        <v>0</v>
      </c>
      <c r="E84" s="419" t="s">
        <v>1913</v>
      </c>
      <c r="F84" s="413"/>
      <c r="G84" s="413"/>
      <c r="H84" s="413"/>
      <c r="I84" s="418">
        <v>3382690</v>
      </c>
      <c r="J84" s="418">
        <v>6100000</v>
      </c>
      <c r="K84" s="419" t="s">
        <v>1993</v>
      </c>
    </row>
    <row r="85" spans="1:11">
      <c r="A85" s="415" t="s">
        <v>1890</v>
      </c>
      <c r="B85" s="420">
        <v>92</v>
      </c>
      <c r="C85" s="418">
        <v>60</v>
      </c>
      <c r="D85" s="418">
        <v>0</v>
      </c>
      <c r="E85" s="419" t="s">
        <v>1913</v>
      </c>
      <c r="F85" s="418">
        <v>170112</v>
      </c>
      <c r="G85" s="418">
        <v>244000</v>
      </c>
      <c r="H85" s="419" t="s">
        <v>1994</v>
      </c>
      <c r="I85" s="413"/>
      <c r="J85" s="413"/>
      <c r="K85" s="413"/>
    </row>
    <row r="86" spans="1:11">
      <c r="A86" s="415" t="s">
        <v>1891</v>
      </c>
      <c r="B86" s="420"/>
      <c r="C86" s="413"/>
      <c r="D86" s="413"/>
      <c r="E86" s="413"/>
      <c r="F86" s="413"/>
      <c r="G86" s="413"/>
      <c r="H86" s="413"/>
      <c r="I86" s="413"/>
      <c r="J86" s="413"/>
      <c r="K86" s="413"/>
    </row>
    <row r="87" spans="1:11">
      <c r="A87" s="413"/>
      <c r="B87" s="422" t="s">
        <v>1995</v>
      </c>
      <c r="C87" s="413"/>
      <c r="D87" s="421">
        <v>2371615000</v>
      </c>
      <c r="E87" s="413"/>
      <c r="F87" s="413"/>
      <c r="G87" s="421">
        <v>3329194000</v>
      </c>
      <c r="H87" s="413"/>
      <c r="I87" s="421">
        <v>327333358</v>
      </c>
      <c r="J87" s="421">
        <v>394999999</v>
      </c>
      <c r="K87" s="4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</sheetPr>
  <dimension ref="A1:L59"/>
  <sheetViews>
    <sheetView rightToLeft="1" workbookViewId="0">
      <selection activeCell="N60" sqref="N60"/>
    </sheetView>
  </sheetViews>
  <sheetFormatPr defaultRowHeight="12.75"/>
  <sheetData>
    <row r="1" spans="1:12">
      <c r="A1" s="333" t="s">
        <v>546</v>
      </c>
    </row>
    <row r="3" spans="1:12">
      <c r="A3" t="s">
        <v>749</v>
      </c>
      <c r="B3" t="s">
        <v>750</v>
      </c>
      <c r="C3" t="s">
        <v>751</v>
      </c>
      <c r="D3" t="s">
        <v>1431</v>
      </c>
      <c r="E3" t="s">
        <v>1432</v>
      </c>
      <c r="F3" t="s">
        <v>1433</v>
      </c>
      <c r="G3" t="s">
        <v>755</v>
      </c>
      <c r="H3" t="s">
        <v>756</v>
      </c>
      <c r="I3" t="s">
        <v>1434</v>
      </c>
      <c r="J3" t="s">
        <v>758</v>
      </c>
      <c r="K3" t="s">
        <v>759</v>
      </c>
      <c r="L3" t="s">
        <v>760</v>
      </c>
    </row>
    <row r="4" spans="1:12">
      <c r="A4" s="345" t="s">
        <v>1450</v>
      </c>
      <c r="B4" s="345">
        <v>11</v>
      </c>
      <c r="C4" s="346">
        <v>3884385</v>
      </c>
      <c r="D4" s="346">
        <v>3588210</v>
      </c>
      <c r="E4" s="346">
        <v>111755</v>
      </c>
      <c r="F4" s="346">
        <v>30515</v>
      </c>
      <c r="G4" s="346">
        <v>5255</v>
      </c>
      <c r="H4" s="346">
        <v>10500000</v>
      </c>
      <c r="I4" s="346">
        <v>0</v>
      </c>
      <c r="J4" s="346">
        <v>18120121</v>
      </c>
      <c r="K4" s="346">
        <v>18128000</v>
      </c>
      <c r="L4" s="346">
        <v>19222655</v>
      </c>
    </row>
    <row r="5" spans="1:12">
      <c r="A5" s="345" t="s">
        <v>1516</v>
      </c>
      <c r="B5" s="345">
        <v>12</v>
      </c>
      <c r="C5" s="346">
        <v>396845222</v>
      </c>
      <c r="D5" s="346">
        <v>27122900</v>
      </c>
      <c r="E5" s="346">
        <v>37109397</v>
      </c>
      <c r="F5" s="346">
        <v>21163146</v>
      </c>
      <c r="G5" s="346">
        <v>49702851</v>
      </c>
      <c r="H5" s="346">
        <v>0</v>
      </c>
      <c r="I5" s="346">
        <v>1268201</v>
      </c>
      <c r="J5" s="346">
        <v>533211717</v>
      </c>
      <c r="K5" s="346">
        <v>482050000</v>
      </c>
      <c r="L5" s="346">
        <v>521881353</v>
      </c>
    </row>
    <row r="6" spans="1:12">
      <c r="A6" s="345" t="s">
        <v>1451</v>
      </c>
      <c r="B6" s="345">
        <v>13</v>
      </c>
      <c r="C6" s="346">
        <v>315880353</v>
      </c>
      <c r="D6" s="346">
        <v>19589405</v>
      </c>
      <c r="E6" s="346">
        <v>8317214</v>
      </c>
      <c r="F6" s="346">
        <v>3835764</v>
      </c>
      <c r="G6" s="346">
        <v>6078569</v>
      </c>
      <c r="H6" s="346">
        <v>0</v>
      </c>
      <c r="I6" s="346">
        <v>0</v>
      </c>
      <c r="J6" s="346">
        <v>353701306</v>
      </c>
      <c r="K6" s="346">
        <v>352756000</v>
      </c>
      <c r="L6" s="346">
        <v>357208194</v>
      </c>
    </row>
    <row r="7" spans="1:12">
      <c r="A7" s="345" t="s">
        <v>1517</v>
      </c>
      <c r="B7" s="345">
        <v>14</v>
      </c>
      <c r="C7" s="346">
        <v>0</v>
      </c>
      <c r="D7" s="346">
        <v>0</v>
      </c>
      <c r="E7" s="346">
        <v>0</v>
      </c>
      <c r="F7" s="346">
        <v>0</v>
      </c>
      <c r="G7" s="346">
        <v>0</v>
      </c>
      <c r="H7" s="346">
        <v>41616000</v>
      </c>
      <c r="I7" s="346">
        <v>0</v>
      </c>
      <c r="J7" s="346">
        <v>41616000</v>
      </c>
      <c r="K7" s="346">
        <v>41616000</v>
      </c>
      <c r="L7" s="346">
        <v>34842000</v>
      </c>
    </row>
    <row r="8" spans="1:12">
      <c r="A8" s="345" t="s">
        <v>1518</v>
      </c>
      <c r="B8" s="345">
        <v>15</v>
      </c>
      <c r="C8" s="346">
        <v>2044627</v>
      </c>
      <c r="D8" s="346">
        <v>349765</v>
      </c>
      <c r="E8" s="346">
        <v>15874</v>
      </c>
      <c r="F8" s="346">
        <v>10671</v>
      </c>
      <c r="G8" s="346">
        <v>15001</v>
      </c>
      <c r="H8" s="346">
        <v>0</v>
      </c>
      <c r="I8" s="346">
        <v>0</v>
      </c>
      <c r="J8" s="346">
        <v>2435938</v>
      </c>
      <c r="K8" s="346">
        <v>2483000</v>
      </c>
      <c r="L8" s="346">
        <v>2530528</v>
      </c>
    </row>
    <row r="9" spans="1:12">
      <c r="A9" s="345" t="s">
        <v>1452</v>
      </c>
      <c r="B9" s="345">
        <v>16</v>
      </c>
      <c r="C9" s="346">
        <v>21044772</v>
      </c>
      <c r="D9" s="346">
        <v>7731385</v>
      </c>
      <c r="E9" s="346">
        <v>467043</v>
      </c>
      <c r="F9" s="346">
        <v>290095</v>
      </c>
      <c r="G9" s="346">
        <v>537238</v>
      </c>
      <c r="H9" s="346">
        <v>0</v>
      </c>
      <c r="I9" s="346">
        <v>28152</v>
      </c>
      <c r="J9" s="346">
        <v>30098686</v>
      </c>
      <c r="K9" s="346">
        <v>29249119</v>
      </c>
      <c r="L9" s="346">
        <v>30567635</v>
      </c>
    </row>
    <row r="10" spans="1:12">
      <c r="A10" s="345" t="s">
        <v>1453</v>
      </c>
      <c r="B10" s="345">
        <v>17</v>
      </c>
      <c r="C10" s="346">
        <v>781448</v>
      </c>
      <c r="D10" s="346">
        <v>19501</v>
      </c>
      <c r="E10" s="346">
        <v>8433</v>
      </c>
      <c r="F10" s="346">
        <v>1690</v>
      </c>
      <c r="G10" s="346">
        <v>4338</v>
      </c>
      <c r="H10" s="346">
        <v>0</v>
      </c>
      <c r="I10" s="346">
        <v>0</v>
      </c>
      <c r="J10" s="346">
        <v>815409</v>
      </c>
      <c r="K10" s="346">
        <v>815410</v>
      </c>
      <c r="L10" s="346">
        <v>878289</v>
      </c>
    </row>
    <row r="11" spans="1:12">
      <c r="A11" s="345" t="s">
        <v>1454</v>
      </c>
      <c r="B11" s="345">
        <v>18</v>
      </c>
      <c r="C11" s="346">
        <v>8843202</v>
      </c>
      <c r="D11" s="346">
        <v>2430888</v>
      </c>
      <c r="E11" s="346">
        <v>108122</v>
      </c>
      <c r="F11" s="346">
        <v>47160</v>
      </c>
      <c r="G11" s="346">
        <v>94510</v>
      </c>
      <c r="H11" s="346">
        <v>14942</v>
      </c>
      <c r="I11" s="346">
        <v>55000</v>
      </c>
      <c r="J11" s="346">
        <v>11593824</v>
      </c>
      <c r="K11" s="346">
        <v>11686851</v>
      </c>
      <c r="L11" s="346">
        <v>12169486</v>
      </c>
    </row>
    <row r="12" spans="1:12">
      <c r="A12" s="345" t="s">
        <v>1455</v>
      </c>
      <c r="B12" s="345">
        <v>21</v>
      </c>
      <c r="C12" s="346">
        <v>280273347</v>
      </c>
      <c r="D12" s="346">
        <v>37390621</v>
      </c>
      <c r="E12" s="346">
        <v>3864861</v>
      </c>
      <c r="F12" s="346">
        <v>1634732</v>
      </c>
      <c r="G12" s="346">
        <v>1821943</v>
      </c>
      <c r="H12" s="346">
        <v>0</v>
      </c>
      <c r="I12" s="346">
        <v>75000</v>
      </c>
      <c r="J12" s="346">
        <v>325060502</v>
      </c>
      <c r="K12" s="346">
        <v>321186000</v>
      </c>
      <c r="L12" s="346">
        <v>334558748</v>
      </c>
    </row>
    <row r="13" spans="1:12">
      <c r="A13" s="345" t="s">
        <v>1456</v>
      </c>
      <c r="B13" s="345">
        <v>22</v>
      </c>
      <c r="C13" s="346">
        <v>144873918</v>
      </c>
      <c r="D13" s="346">
        <v>28835530</v>
      </c>
      <c r="E13" s="346">
        <v>63803490</v>
      </c>
      <c r="F13" s="346">
        <v>318970</v>
      </c>
      <c r="G13" s="346">
        <v>2926949</v>
      </c>
      <c r="H13" s="346">
        <v>0</v>
      </c>
      <c r="I13" s="346">
        <v>0</v>
      </c>
      <c r="J13" s="346">
        <v>240758857</v>
      </c>
      <c r="K13" s="346">
        <v>256937000</v>
      </c>
      <c r="L13" s="346">
        <v>261116093</v>
      </c>
    </row>
    <row r="14" spans="1:12">
      <c r="A14" s="345" t="s">
        <v>1457</v>
      </c>
      <c r="B14" s="345">
        <v>23</v>
      </c>
      <c r="C14" s="346">
        <v>8176967</v>
      </c>
      <c r="D14" s="346">
        <v>1782645</v>
      </c>
      <c r="E14" s="346">
        <v>214908</v>
      </c>
      <c r="F14" s="346">
        <v>41594</v>
      </c>
      <c r="G14" s="346">
        <v>114420</v>
      </c>
      <c r="H14" s="346">
        <v>0</v>
      </c>
      <c r="I14" s="346">
        <v>0</v>
      </c>
      <c r="J14" s="346">
        <v>10330535</v>
      </c>
      <c r="K14" s="346">
        <v>10334050</v>
      </c>
      <c r="L14" s="346">
        <v>10756348</v>
      </c>
    </row>
    <row r="15" spans="1:12">
      <c r="A15" s="345" t="s">
        <v>1458</v>
      </c>
      <c r="B15" s="345">
        <v>24</v>
      </c>
      <c r="C15" s="346">
        <v>0</v>
      </c>
      <c r="D15" s="346">
        <v>0</v>
      </c>
      <c r="E15" s="346">
        <v>0</v>
      </c>
      <c r="F15" s="346">
        <v>0</v>
      </c>
      <c r="G15" s="346">
        <v>0</v>
      </c>
      <c r="H15" s="346">
        <v>0</v>
      </c>
      <c r="I15" s="346">
        <v>0</v>
      </c>
      <c r="J15" s="346">
        <v>0</v>
      </c>
      <c r="K15" s="346">
        <v>0</v>
      </c>
      <c r="L15" s="346">
        <v>6034407</v>
      </c>
    </row>
    <row r="16" spans="1:12">
      <c r="A16" s="345" t="s">
        <v>1459</v>
      </c>
      <c r="B16" s="345">
        <v>26</v>
      </c>
      <c r="C16" s="346">
        <v>3562459</v>
      </c>
      <c r="D16" s="346">
        <v>4059526</v>
      </c>
      <c r="E16" s="346">
        <v>57393</v>
      </c>
      <c r="F16" s="346">
        <v>89131</v>
      </c>
      <c r="G16" s="346">
        <v>408152</v>
      </c>
      <c r="H16" s="346">
        <v>2007315</v>
      </c>
      <c r="I16" s="346">
        <v>2177458</v>
      </c>
      <c r="J16" s="346">
        <v>12361435</v>
      </c>
      <c r="K16" s="346">
        <v>12369000</v>
      </c>
      <c r="L16" s="346">
        <v>12183012</v>
      </c>
    </row>
    <row r="17" spans="1:12">
      <c r="A17" s="345" t="s">
        <v>1460</v>
      </c>
      <c r="B17" s="345">
        <v>28</v>
      </c>
      <c r="C17" s="346">
        <v>983349</v>
      </c>
      <c r="D17" s="346">
        <v>427367</v>
      </c>
      <c r="E17" s="346">
        <v>65244</v>
      </c>
      <c r="F17" s="346">
        <v>105171</v>
      </c>
      <c r="G17" s="346">
        <v>219299</v>
      </c>
      <c r="H17" s="346">
        <v>0</v>
      </c>
      <c r="I17" s="346">
        <v>0</v>
      </c>
      <c r="J17" s="346">
        <v>1800431</v>
      </c>
      <c r="K17" s="346">
        <v>1876000</v>
      </c>
      <c r="L17" s="346">
        <v>1831514</v>
      </c>
    </row>
    <row r="18" spans="1:12">
      <c r="A18" s="345" t="s">
        <v>1461</v>
      </c>
      <c r="B18" s="345">
        <v>29</v>
      </c>
      <c r="C18" s="346">
        <v>12232393</v>
      </c>
      <c r="D18" s="346">
        <v>2883923</v>
      </c>
      <c r="E18" s="346">
        <v>200880</v>
      </c>
      <c r="F18" s="346">
        <v>77341</v>
      </c>
      <c r="G18" s="346">
        <v>177340</v>
      </c>
      <c r="H18" s="346">
        <v>0</v>
      </c>
      <c r="I18" s="346">
        <v>319720</v>
      </c>
      <c r="J18" s="346">
        <v>15891596</v>
      </c>
      <c r="K18" s="346">
        <v>16025000</v>
      </c>
      <c r="L18" s="346">
        <v>10691886</v>
      </c>
    </row>
    <row r="19" spans="1:12">
      <c r="A19" s="345" t="s">
        <v>1453</v>
      </c>
      <c r="B19" s="345">
        <v>30</v>
      </c>
      <c r="C19" s="346">
        <v>747653</v>
      </c>
      <c r="D19" s="346">
        <v>304921</v>
      </c>
      <c r="E19" s="346">
        <v>4336</v>
      </c>
      <c r="F19" s="346">
        <v>3697</v>
      </c>
      <c r="G19" s="346">
        <v>1833</v>
      </c>
      <c r="H19" s="346">
        <v>0</v>
      </c>
      <c r="I19" s="346">
        <v>0</v>
      </c>
      <c r="J19" s="346">
        <v>1062441</v>
      </c>
      <c r="K19" s="346">
        <v>1069750</v>
      </c>
      <c r="L19" s="346">
        <v>1009362</v>
      </c>
    </row>
    <row r="20" spans="1:12">
      <c r="A20" s="345" t="s">
        <v>1519</v>
      </c>
      <c r="B20" s="345">
        <v>31</v>
      </c>
      <c r="C20" s="346">
        <v>215681</v>
      </c>
      <c r="D20" s="346">
        <v>79566</v>
      </c>
      <c r="E20" s="346">
        <v>1088</v>
      </c>
      <c r="F20" s="346">
        <v>0</v>
      </c>
      <c r="G20" s="346">
        <v>0</v>
      </c>
      <c r="H20" s="346">
        <v>0</v>
      </c>
      <c r="I20" s="346">
        <v>0</v>
      </c>
      <c r="J20" s="346">
        <v>296336</v>
      </c>
      <c r="K20" s="346">
        <v>307000</v>
      </c>
      <c r="L20" s="346">
        <v>283710</v>
      </c>
    </row>
    <row r="21" spans="1:12">
      <c r="A21" s="345" t="s">
        <v>1520</v>
      </c>
      <c r="B21" s="345">
        <v>32</v>
      </c>
      <c r="C21" s="346">
        <v>289811</v>
      </c>
      <c r="D21" s="346">
        <v>181932</v>
      </c>
      <c r="E21" s="346">
        <v>6811</v>
      </c>
      <c r="F21" s="346">
        <v>1011</v>
      </c>
      <c r="G21" s="346">
        <v>3196</v>
      </c>
      <c r="H21" s="346">
        <v>0</v>
      </c>
      <c r="I21" s="346">
        <v>0</v>
      </c>
      <c r="J21" s="346">
        <v>482761</v>
      </c>
      <c r="K21" s="346">
        <v>565000</v>
      </c>
      <c r="L21" s="346">
        <v>547707</v>
      </c>
    </row>
    <row r="22" spans="1:12">
      <c r="A22" s="345" t="s">
        <v>1462</v>
      </c>
      <c r="B22" s="345">
        <v>34</v>
      </c>
      <c r="C22" s="346">
        <v>7586727</v>
      </c>
      <c r="D22" s="346">
        <v>3712383</v>
      </c>
      <c r="E22" s="346">
        <v>84753</v>
      </c>
      <c r="F22" s="346">
        <v>99456</v>
      </c>
      <c r="G22" s="346">
        <v>84609</v>
      </c>
      <c r="H22" s="346">
        <v>0</v>
      </c>
      <c r="I22" s="346">
        <v>0</v>
      </c>
      <c r="J22" s="346">
        <v>11567927</v>
      </c>
      <c r="K22" s="346">
        <v>11581665</v>
      </c>
      <c r="L22" s="346">
        <v>11611016</v>
      </c>
    </row>
    <row r="23" spans="1:12">
      <c r="A23" s="345" t="s">
        <v>1463</v>
      </c>
      <c r="B23" s="345">
        <v>36</v>
      </c>
      <c r="C23" s="346">
        <v>4181633</v>
      </c>
      <c r="D23" s="346">
        <v>984490</v>
      </c>
      <c r="E23" s="346">
        <v>54943</v>
      </c>
      <c r="F23" s="346">
        <v>36664</v>
      </c>
      <c r="G23" s="346">
        <v>142830</v>
      </c>
      <c r="H23" s="346">
        <v>0</v>
      </c>
      <c r="I23" s="346">
        <v>0</v>
      </c>
      <c r="J23" s="346">
        <v>5400560</v>
      </c>
      <c r="K23" s="346">
        <v>5400561</v>
      </c>
      <c r="L23" s="346">
        <v>5113629</v>
      </c>
    </row>
    <row r="24" spans="1:12">
      <c r="A24" s="345" t="s">
        <v>1521</v>
      </c>
      <c r="B24" s="345">
        <v>37</v>
      </c>
      <c r="C24" s="346">
        <v>0</v>
      </c>
      <c r="D24" s="346">
        <v>0</v>
      </c>
      <c r="E24" s="346">
        <v>0</v>
      </c>
      <c r="F24" s="346">
        <v>0</v>
      </c>
      <c r="G24" s="346">
        <v>0</v>
      </c>
      <c r="H24" s="346">
        <v>0</v>
      </c>
      <c r="I24" s="346">
        <v>0</v>
      </c>
      <c r="J24" s="346">
        <v>0</v>
      </c>
      <c r="K24" s="346">
        <v>0</v>
      </c>
      <c r="L24" s="346">
        <v>39932</v>
      </c>
    </row>
    <row r="25" spans="1:12">
      <c r="A25" s="345" t="s">
        <v>1522</v>
      </c>
      <c r="B25" s="345">
        <v>38</v>
      </c>
      <c r="C25" s="346">
        <v>149864</v>
      </c>
      <c r="D25" s="346">
        <v>21772</v>
      </c>
      <c r="E25" s="346">
        <v>533</v>
      </c>
      <c r="F25" s="346">
        <v>475</v>
      </c>
      <c r="G25" s="346">
        <v>634</v>
      </c>
      <c r="H25" s="346">
        <v>0</v>
      </c>
      <c r="I25" s="346">
        <v>0</v>
      </c>
      <c r="J25" s="346">
        <v>173278</v>
      </c>
      <c r="K25" s="346">
        <v>305000</v>
      </c>
      <c r="L25" s="346">
        <v>170354</v>
      </c>
    </row>
    <row r="26" spans="1:12">
      <c r="A26" s="345" t="s">
        <v>1523</v>
      </c>
      <c r="B26" s="345">
        <v>40</v>
      </c>
      <c r="C26" s="346">
        <v>135272</v>
      </c>
      <c r="D26" s="346">
        <v>60359</v>
      </c>
      <c r="E26" s="346">
        <v>18175</v>
      </c>
      <c r="F26" s="346">
        <v>2339</v>
      </c>
      <c r="G26" s="346">
        <v>5165</v>
      </c>
      <c r="H26" s="346">
        <v>0</v>
      </c>
      <c r="I26" s="346">
        <v>0</v>
      </c>
      <c r="J26" s="346">
        <v>221310</v>
      </c>
      <c r="K26" s="346">
        <v>249000</v>
      </c>
      <c r="L26" s="346">
        <v>232160</v>
      </c>
    </row>
    <row r="27" spans="1:12">
      <c r="A27" s="345" t="s">
        <v>775</v>
      </c>
      <c r="B27" s="345">
        <v>41</v>
      </c>
      <c r="C27" s="346">
        <v>3795434</v>
      </c>
      <c r="D27" s="346">
        <v>951792</v>
      </c>
      <c r="E27" s="346">
        <v>143745</v>
      </c>
      <c r="F27" s="346">
        <v>188496</v>
      </c>
      <c r="G27" s="346">
        <v>185133</v>
      </c>
      <c r="H27" s="346">
        <v>0</v>
      </c>
      <c r="I27" s="346">
        <v>0</v>
      </c>
      <c r="J27" s="346">
        <v>5264599</v>
      </c>
      <c r="K27" s="346">
        <v>6078000</v>
      </c>
      <c r="L27" s="346">
        <v>5929430</v>
      </c>
    </row>
    <row r="28" spans="1:12">
      <c r="A28" s="345" t="s">
        <v>1524</v>
      </c>
      <c r="B28" s="345">
        <v>43</v>
      </c>
      <c r="C28" s="346">
        <v>9451003</v>
      </c>
      <c r="D28" s="346">
        <v>119765</v>
      </c>
      <c r="E28" s="346">
        <v>5683979</v>
      </c>
      <c r="F28" s="346">
        <v>850080</v>
      </c>
      <c r="G28" s="346">
        <v>301311</v>
      </c>
      <c r="H28" s="346">
        <v>0</v>
      </c>
      <c r="I28" s="346">
        <v>0</v>
      </c>
      <c r="J28" s="346">
        <v>16406137</v>
      </c>
      <c r="K28" s="346">
        <v>14636000</v>
      </c>
      <c r="L28" s="346">
        <v>15465000</v>
      </c>
    </row>
    <row r="29" spans="1:12">
      <c r="A29" s="345" t="s">
        <v>1453</v>
      </c>
      <c r="B29" s="345">
        <v>44</v>
      </c>
      <c r="C29" s="346">
        <v>570603</v>
      </c>
      <c r="D29" s="346">
        <v>112348</v>
      </c>
      <c r="E29" s="346">
        <v>23553</v>
      </c>
      <c r="F29" s="346">
        <v>521</v>
      </c>
      <c r="G29" s="346">
        <v>6957</v>
      </c>
      <c r="H29" s="346">
        <v>0</v>
      </c>
      <c r="I29" s="346">
        <v>0</v>
      </c>
      <c r="J29" s="346">
        <v>713982</v>
      </c>
      <c r="K29" s="346">
        <v>961000</v>
      </c>
      <c r="L29" s="346">
        <v>790747</v>
      </c>
    </row>
    <row r="30" spans="1:12">
      <c r="A30" s="345" t="s">
        <v>1457</v>
      </c>
      <c r="B30" s="345">
        <v>46</v>
      </c>
      <c r="C30" s="346">
        <v>23593309</v>
      </c>
      <c r="D30" s="346">
        <v>19516009</v>
      </c>
      <c r="E30" s="346">
        <v>180032</v>
      </c>
      <c r="F30" s="346">
        <v>233058</v>
      </c>
      <c r="G30" s="346">
        <v>125037</v>
      </c>
      <c r="H30" s="346">
        <v>0</v>
      </c>
      <c r="I30" s="346">
        <v>0</v>
      </c>
      <c r="J30" s="346">
        <v>43647446</v>
      </c>
      <c r="K30" s="346">
        <v>45623458</v>
      </c>
      <c r="L30" s="346">
        <v>45201215</v>
      </c>
    </row>
    <row r="31" spans="1:12">
      <c r="A31" s="345" t="s">
        <v>1525</v>
      </c>
      <c r="B31" s="345">
        <v>47</v>
      </c>
      <c r="C31" s="346">
        <v>0</v>
      </c>
      <c r="D31" s="346">
        <v>0</v>
      </c>
      <c r="E31" s="346">
        <v>0</v>
      </c>
      <c r="F31" s="346">
        <v>0</v>
      </c>
      <c r="G31" s="346">
        <v>0</v>
      </c>
      <c r="H31" s="346">
        <v>229635000</v>
      </c>
      <c r="I31" s="346">
        <v>0</v>
      </c>
      <c r="J31" s="346">
        <v>229635000</v>
      </c>
      <c r="K31" s="346">
        <v>229635000</v>
      </c>
      <c r="L31" s="346">
        <v>268971800</v>
      </c>
    </row>
    <row r="32" spans="1:12">
      <c r="A32" s="345" t="s">
        <v>1464</v>
      </c>
      <c r="B32" s="345">
        <v>48</v>
      </c>
      <c r="C32" s="346">
        <v>15187498</v>
      </c>
      <c r="D32" s="346">
        <v>16342908</v>
      </c>
      <c r="E32" s="346">
        <v>155560</v>
      </c>
      <c r="F32" s="346">
        <v>110720</v>
      </c>
      <c r="G32" s="346">
        <v>898148</v>
      </c>
      <c r="H32" s="346">
        <v>0</v>
      </c>
      <c r="I32" s="346">
        <v>0</v>
      </c>
      <c r="J32" s="346">
        <v>32694833</v>
      </c>
      <c r="K32" s="346">
        <v>32694834</v>
      </c>
      <c r="L32" s="346">
        <v>33020801</v>
      </c>
    </row>
    <row r="33" spans="1:12">
      <c r="A33" s="345" t="s">
        <v>1465</v>
      </c>
      <c r="B33" s="345">
        <v>50</v>
      </c>
      <c r="C33" s="346">
        <v>39205614</v>
      </c>
      <c r="D33" s="346">
        <v>575304</v>
      </c>
      <c r="E33" s="346">
        <v>221689</v>
      </c>
      <c r="F33" s="346">
        <v>0</v>
      </c>
      <c r="G33" s="346">
        <v>25644</v>
      </c>
      <c r="H33" s="346">
        <v>0</v>
      </c>
      <c r="I33" s="346">
        <v>94750</v>
      </c>
      <c r="J33" s="346">
        <v>40123000</v>
      </c>
      <c r="K33" s="346">
        <v>40123000</v>
      </c>
      <c r="L33" s="346">
        <v>40200000</v>
      </c>
    </row>
    <row r="34" spans="1:12">
      <c r="A34" s="345" t="s">
        <v>1526</v>
      </c>
      <c r="B34" s="345">
        <v>51</v>
      </c>
      <c r="C34" s="346">
        <v>1377954</v>
      </c>
      <c r="D34" s="346">
        <v>815214</v>
      </c>
      <c r="E34" s="346">
        <v>8410</v>
      </c>
      <c r="F34" s="346">
        <v>14312</v>
      </c>
      <c r="G34" s="346">
        <v>7639</v>
      </c>
      <c r="H34" s="346">
        <v>0</v>
      </c>
      <c r="I34" s="346">
        <v>0</v>
      </c>
      <c r="J34" s="346">
        <v>2223529</v>
      </c>
      <c r="K34" s="346">
        <v>2223530</v>
      </c>
      <c r="L34" s="346">
        <v>2405895</v>
      </c>
    </row>
    <row r="35" spans="1:12">
      <c r="A35" s="345" t="s">
        <v>1527</v>
      </c>
      <c r="B35" s="345">
        <v>54</v>
      </c>
      <c r="C35" s="346">
        <v>1141696</v>
      </c>
      <c r="D35" s="346">
        <v>208026</v>
      </c>
      <c r="E35" s="346">
        <v>7883</v>
      </c>
      <c r="F35" s="346">
        <v>15566</v>
      </c>
      <c r="G35" s="346">
        <v>1777</v>
      </c>
      <c r="H35" s="346">
        <v>0</v>
      </c>
      <c r="I35" s="346">
        <v>0</v>
      </c>
      <c r="J35" s="346">
        <v>1374948</v>
      </c>
      <c r="K35" s="346">
        <v>1377708</v>
      </c>
      <c r="L35" s="346">
        <v>1354086</v>
      </c>
    </row>
    <row r="36" spans="1:12">
      <c r="A36" s="345" t="s">
        <v>1466</v>
      </c>
      <c r="B36" s="345">
        <v>55</v>
      </c>
      <c r="C36" s="346">
        <v>0</v>
      </c>
      <c r="D36" s="346">
        <v>0</v>
      </c>
      <c r="E36" s="346">
        <v>0</v>
      </c>
      <c r="F36" s="346">
        <v>0</v>
      </c>
      <c r="G36" s="346">
        <v>0</v>
      </c>
      <c r="H36" s="346">
        <v>0</v>
      </c>
      <c r="I36" s="346">
        <v>0</v>
      </c>
      <c r="J36" s="346">
        <v>0</v>
      </c>
      <c r="K36" s="346">
        <v>0</v>
      </c>
      <c r="L36" s="346">
        <v>821523</v>
      </c>
    </row>
    <row r="37" spans="1:12">
      <c r="A37" s="345" t="s">
        <v>1467</v>
      </c>
      <c r="B37" s="345">
        <v>59</v>
      </c>
      <c r="C37" s="346">
        <v>738911</v>
      </c>
      <c r="D37" s="346">
        <v>268264</v>
      </c>
      <c r="E37" s="346">
        <v>26066</v>
      </c>
      <c r="F37" s="346">
        <v>16373</v>
      </c>
      <c r="G37" s="346">
        <v>2823</v>
      </c>
      <c r="H37" s="346">
        <v>0</v>
      </c>
      <c r="I37" s="346">
        <v>0</v>
      </c>
      <c r="J37" s="346">
        <v>1052437</v>
      </c>
      <c r="K37" s="346">
        <v>1052438</v>
      </c>
      <c r="L37" s="346">
        <v>986584</v>
      </c>
    </row>
    <row r="38" spans="1:12">
      <c r="A38" s="345" t="s">
        <v>837</v>
      </c>
      <c r="B38" s="345">
        <v>60</v>
      </c>
      <c r="C38" s="346">
        <v>0</v>
      </c>
      <c r="D38" s="346">
        <v>15022505</v>
      </c>
      <c r="E38" s="346">
        <v>0</v>
      </c>
      <c r="F38" s="346">
        <v>0</v>
      </c>
      <c r="G38" s="346">
        <v>0</v>
      </c>
      <c r="H38" s="346">
        <v>249571382</v>
      </c>
      <c r="I38" s="346">
        <v>756506770</v>
      </c>
      <c r="J38" s="346">
        <v>1021100656</v>
      </c>
      <c r="K38" s="346">
        <v>1104833074</v>
      </c>
      <c r="L38" s="346">
        <v>915271525</v>
      </c>
    </row>
    <row r="39" spans="1:12">
      <c r="A39" s="345" t="s">
        <v>1528</v>
      </c>
      <c r="B39" s="345">
        <v>61</v>
      </c>
      <c r="C39" s="346">
        <v>108893</v>
      </c>
      <c r="D39" s="346">
        <v>31084</v>
      </c>
      <c r="E39" s="346">
        <v>3153</v>
      </c>
      <c r="F39" s="346">
        <v>8067</v>
      </c>
      <c r="G39" s="346">
        <v>120</v>
      </c>
      <c r="H39" s="346">
        <v>0</v>
      </c>
      <c r="I39" s="346">
        <v>0</v>
      </c>
      <c r="J39" s="346">
        <v>151317</v>
      </c>
      <c r="K39" s="346">
        <v>226000</v>
      </c>
      <c r="L39" s="346">
        <v>89993</v>
      </c>
    </row>
    <row r="40" spans="1:12">
      <c r="A40" s="345" t="s">
        <v>1468</v>
      </c>
      <c r="B40" s="345">
        <v>65</v>
      </c>
      <c r="C40" s="346">
        <v>12977451</v>
      </c>
      <c r="D40" s="346">
        <v>5775555</v>
      </c>
      <c r="E40" s="346">
        <v>580918</v>
      </c>
      <c r="F40" s="346">
        <v>117946</v>
      </c>
      <c r="G40" s="346">
        <v>366718</v>
      </c>
      <c r="H40" s="346">
        <v>0</v>
      </c>
      <c r="I40" s="346">
        <v>5000</v>
      </c>
      <c r="J40" s="346">
        <v>19823588</v>
      </c>
      <c r="K40" s="346">
        <v>19823589</v>
      </c>
      <c r="L40" s="346">
        <v>21492355</v>
      </c>
    </row>
    <row r="41" spans="1:12">
      <c r="A41" s="345" t="s">
        <v>1469</v>
      </c>
      <c r="B41" s="345">
        <v>66</v>
      </c>
      <c r="C41" s="346">
        <v>3584953</v>
      </c>
      <c r="D41" s="346">
        <v>2134573</v>
      </c>
      <c r="E41" s="346">
        <v>42146</v>
      </c>
      <c r="F41" s="346">
        <v>20688</v>
      </c>
      <c r="G41" s="346">
        <v>240816</v>
      </c>
      <c r="H41" s="346">
        <v>1000000</v>
      </c>
      <c r="I41" s="346">
        <v>192500</v>
      </c>
      <c r="J41" s="346">
        <v>7215676</v>
      </c>
      <c r="K41" s="346">
        <v>7215676</v>
      </c>
      <c r="L41" s="346">
        <v>7645639</v>
      </c>
    </row>
    <row r="42" spans="1:12">
      <c r="A42" s="345" t="s">
        <v>1470</v>
      </c>
      <c r="B42" s="345">
        <v>67</v>
      </c>
      <c r="C42" s="346">
        <v>136554</v>
      </c>
      <c r="D42" s="346">
        <v>136389</v>
      </c>
      <c r="E42" s="346">
        <v>6672</v>
      </c>
      <c r="F42" s="346">
        <v>18317</v>
      </c>
      <c r="G42" s="346">
        <v>2479</v>
      </c>
      <c r="H42" s="346">
        <v>0</v>
      </c>
      <c r="I42" s="346">
        <v>0</v>
      </c>
      <c r="J42" s="346">
        <v>300411</v>
      </c>
      <c r="K42" s="346">
        <v>493000</v>
      </c>
      <c r="L42" s="346">
        <v>239579</v>
      </c>
    </row>
    <row r="43" spans="1:12">
      <c r="A43" s="345" t="s">
        <v>1529</v>
      </c>
      <c r="B43" s="345">
        <v>68</v>
      </c>
      <c r="C43" s="346">
        <v>2443337</v>
      </c>
      <c r="D43" s="346">
        <v>924437</v>
      </c>
      <c r="E43" s="346">
        <v>57269</v>
      </c>
      <c r="F43" s="346">
        <v>42652</v>
      </c>
      <c r="G43" s="346">
        <v>30329</v>
      </c>
      <c r="H43" s="346">
        <v>0</v>
      </c>
      <c r="I43" s="346">
        <v>0</v>
      </c>
      <c r="J43" s="346">
        <v>3498023</v>
      </c>
      <c r="K43" s="346">
        <v>3498024</v>
      </c>
      <c r="L43" s="346">
        <v>3528236</v>
      </c>
    </row>
    <row r="44" spans="1:12">
      <c r="A44" s="345" t="s">
        <v>1471</v>
      </c>
      <c r="B44" s="345">
        <v>69</v>
      </c>
      <c r="C44" s="346">
        <v>3408896</v>
      </c>
      <c r="D44" s="346">
        <v>990937</v>
      </c>
      <c r="E44" s="346">
        <v>46931</v>
      </c>
      <c r="F44" s="346">
        <v>12320</v>
      </c>
      <c r="G44" s="346">
        <v>34048</v>
      </c>
      <c r="H44" s="346">
        <v>0</v>
      </c>
      <c r="I44" s="346">
        <v>0</v>
      </c>
      <c r="J44" s="346">
        <v>4493132</v>
      </c>
      <c r="K44" s="346">
        <v>4638000</v>
      </c>
      <c r="L44" s="346">
        <v>0</v>
      </c>
    </row>
    <row r="45" spans="1:12">
      <c r="A45" s="345" t="s">
        <v>870</v>
      </c>
      <c r="B45" s="345">
        <v>70</v>
      </c>
      <c r="C45" s="346">
        <v>1295293</v>
      </c>
      <c r="D45" s="346">
        <v>200971</v>
      </c>
      <c r="E45" s="346">
        <v>40732</v>
      </c>
      <c r="F45" s="346">
        <v>45646</v>
      </c>
      <c r="G45" s="346">
        <v>9117</v>
      </c>
      <c r="H45" s="346">
        <v>0</v>
      </c>
      <c r="I45" s="346">
        <v>45000</v>
      </c>
      <c r="J45" s="346">
        <v>1636759</v>
      </c>
      <c r="K45" s="346">
        <v>1860000</v>
      </c>
      <c r="L45" s="346">
        <v>1429831</v>
      </c>
    </row>
    <row r="46" spans="1:12">
      <c r="A46" s="345" t="s">
        <v>1530</v>
      </c>
      <c r="B46" s="345">
        <v>71</v>
      </c>
      <c r="C46" s="346">
        <v>1194202</v>
      </c>
      <c r="D46" s="346">
        <v>198489</v>
      </c>
      <c r="E46" s="346">
        <v>16170</v>
      </c>
      <c r="F46" s="346">
        <v>19568</v>
      </c>
      <c r="G46" s="346">
        <v>1857</v>
      </c>
      <c r="H46" s="346">
        <v>0</v>
      </c>
      <c r="I46" s="346">
        <v>0</v>
      </c>
      <c r="J46" s="346">
        <v>1430286</v>
      </c>
      <c r="K46" s="346">
        <v>1451000</v>
      </c>
      <c r="L46" s="346">
        <v>1356257</v>
      </c>
    </row>
    <row r="47" spans="1:12">
      <c r="A47" s="345" t="s">
        <v>1472</v>
      </c>
      <c r="B47" s="345">
        <v>72</v>
      </c>
      <c r="C47" s="346">
        <v>5096607</v>
      </c>
      <c r="D47" s="346">
        <v>611910</v>
      </c>
      <c r="E47" s="346">
        <v>24843</v>
      </c>
      <c r="F47" s="346">
        <v>64862</v>
      </c>
      <c r="G47" s="346">
        <v>23545</v>
      </c>
      <c r="H47" s="346">
        <v>0</v>
      </c>
      <c r="I47" s="346">
        <v>0</v>
      </c>
      <c r="J47" s="346">
        <v>5821767</v>
      </c>
      <c r="K47" s="346">
        <v>6398000</v>
      </c>
      <c r="L47" s="346">
        <v>5916333</v>
      </c>
    </row>
    <row r="48" spans="1:12">
      <c r="A48" s="345" t="s">
        <v>1473</v>
      </c>
      <c r="B48" s="345">
        <v>73</v>
      </c>
      <c r="C48" s="346">
        <v>8431204</v>
      </c>
      <c r="D48" s="346">
        <v>1985610</v>
      </c>
      <c r="E48" s="346">
        <v>1230480</v>
      </c>
      <c r="F48" s="346">
        <v>109505</v>
      </c>
      <c r="G48" s="346">
        <v>410082</v>
      </c>
      <c r="H48" s="346">
        <v>0</v>
      </c>
      <c r="I48" s="346">
        <v>0</v>
      </c>
      <c r="J48" s="346">
        <v>12166879</v>
      </c>
      <c r="K48" s="346">
        <v>12375000</v>
      </c>
      <c r="L48" s="346">
        <v>9087656</v>
      </c>
    </row>
    <row r="49" spans="1:12">
      <c r="A49" s="345" t="s">
        <v>1453</v>
      </c>
      <c r="B49" s="345">
        <v>74</v>
      </c>
      <c r="C49" s="346">
        <v>562636</v>
      </c>
      <c r="D49" s="346">
        <v>9710</v>
      </c>
      <c r="E49" s="346">
        <v>6150</v>
      </c>
      <c r="F49" s="346">
        <v>1217</v>
      </c>
      <c r="G49" s="346">
        <v>206</v>
      </c>
      <c r="H49" s="346">
        <v>0</v>
      </c>
      <c r="I49" s="346">
        <v>0</v>
      </c>
      <c r="J49" s="346">
        <v>579918</v>
      </c>
      <c r="K49" s="346">
        <v>659000</v>
      </c>
      <c r="L49" s="346">
        <v>575930</v>
      </c>
    </row>
    <row r="50" spans="1:12">
      <c r="A50" s="345" t="s">
        <v>1531</v>
      </c>
      <c r="B50" s="345">
        <v>75</v>
      </c>
      <c r="C50" s="346">
        <v>693860</v>
      </c>
      <c r="D50" s="346">
        <v>174094</v>
      </c>
      <c r="E50" s="346">
        <v>11133</v>
      </c>
      <c r="F50" s="346">
        <v>2598</v>
      </c>
      <c r="G50" s="346">
        <v>6744</v>
      </c>
      <c r="H50" s="346">
        <v>9750853</v>
      </c>
      <c r="I50" s="346">
        <v>18000</v>
      </c>
      <c r="J50" s="346">
        <v>10657282</v>
      </c>
      <c r="K50" s="346">
        <v>10670000</v>
      </c>
      <c r="L50" s="346">
        <v>11055020</v>
      </c>
    </row>
    <row r="51" spans="1:12">
      <c r="A51" s="345" t="s">
        <v>847</v>
      </c>
      <c r="B51" s="345">
        <v>76</v>
      </c>
      <c r="C51" s="346">
        <v>12055346</v>
      </c>
      <c r="D51" s="346">
        <v>753896</v>
      </c>
      <c r="E51" s="346">
        <v>28389</v>
      </c>
      <c r="F51" s="346">
        <v>2741</v>
      </c>
      <c r="G51" s="346">
        <v>8015</v>
      </c>
      <c r="H51" s="346">
        <v>0</v>
      </c>
      <c r="I51" s="346">
        <v>0</v>
      </c>
      <c r="J51" s="346">
        <v>12848388</v>
      </c>
      <c r="K51" s="346">
        <v>12851000</v>
      </c>
      <c r="L51" s="346">
        <v>13139836</v>
      </c>
    </row>
    <row r="52" spans="1:12">
      <c r="A52" s="345" t="s">
        <v>1474</v>
      </c>
      <c r="B52" s="345">
        <v>77</v>
      </c>
      <c r="C52" s="346">
        <v>1714188</v>
      </c>
      <c r="D52" s="346">
        <v>2591237</v>
      </c>
      <c r="E52" s="346">
        <v>10376</v>
      </c>
      <c r="F52" s="346">
        <v>20109</v>
      </c>
      <c r="G52" s="346">
        <v>23148</v>
      </c>
      <c r="H52" s="346">
        <v>0</v>
      </c>
      <c r="I52" s="346">
        <v>0</v>
      </c>
      <c r="J52" s="346">
        <v>4359058</v>
      </c>
      <c r="K52" s="346">
        <v>4512901</v>
      </c>
      <c r="L52" s="346">
        <v>4270581</v>
      </c>
    </row>
    <row r="53" spans="1:12">
      <c r="A53" s="345" t="s">
        <v>1475</v>
      </c>
      <c r="B53" s="345">
        <v>78</v>
      </c>
      <c r="C53" s="346">
        <v>5488387</v>
      </c>
      <c r="D53" s="346">
        <v>2522645</v>
      </c>
      <c r="E53" s="346">
        <v>38832</v>
      </c>
      <c r="F53" s="346">
        <v>4222</v>
      </c>
      <c r="G53" s="346">
        <v>122255</v>
      </c>
      <c r="H53" s="346">
        <v>0</v>
      </c>
      <c r="I53" s="346">
        <v>0</v>
      </c>
      <c r="J53" s="346">
        <v>8176341</v>
      </c>
      <c r="K53" s="346">
        <v>8215000</v>
      </c>
      <c r="L53" s="346">
        <v>8501068</v>
      </c>
    </row>
    <row r="54" spans="1:12">
      <c r="A54" s="345" t="s">
        <v>1532</v>
      </c>
      <c r="B54" s="345">
        <v>80</v>
      </c>
      <c r="C54" s="346">
        <v>577519</v>
      </c>
      <c r="D54" s="346">
        <v>471465</v>
      </c>
      <c r="E54" s="346">
        <v>29851</v>
      </c>
      <c r="F54" s="346">
        <v>12841</v>
      </c>
      <c r="G54" s="346">
        <v>14089</v>
      </c>
      <c r="H54" s="346">
        <v>0</v>
      </c>
      <c r="I54" s="346">
        <v>0</v>
      </c>
      <c r="J54" s="346">
        <v>1105765</v>
      </c>
      <c r="K54" s="346">
        <v>1302000</v>
      </c>
      <c r="L54" s="346">
        <v>0</v>
      </c>
    </row>
    <row r="55" spans="1:12">
      <c r="A55" s="345" t="s">
        <v>1476</v>
      </c>
      <c r="B55" s="345">
        <v>81</v>
      </c>
      <c r="C55" s="346">
        <v>6175818</v>
      </c>
      <c r="D55" s="346">
        <v>1152255</v>
      </c>
      <c r="E55" s="346">
        <v>77767</v>
      </c>
      <c r="F55" s="346">
        <v>119036</v>
      </c>
      <c r="G55" s="346">
        <v>150914</v>
      </c>
      <c r="H55" s="346">
        <v>0</v>
      </c>
      <c r="I55" s="346">
        <v>0</v>
      </c>
      <c r="J55" s="346">
        <v>7675790</v>
      </c>
      <c r="K55" s="346">
        <v>9030362</v>
      </c>
      <c r="L55" s="346">
        <v>7714586</v>
      </c>
    </row>
    <row r="56" spans="1:12">
      <c r="A56" s="345" t="s">
        <v>1477</v>
      </c>
      <c r="B56" s="345">
        <v>83</v>
      </c>
      <c r="C56" s="346">
        <v>15908984</v>
      </c>
      <c r="D56" s="346">
        <v>649653</v>
      </c>
      <c r="E56" s="346">
        <v>155825</v>
      </c>
      <c r="F56" s="346">
        <v>78153</v>
      </c>
      <c r="G56" s="346">
        <v>94014</v>
      </c>
      <c r="H56" s="346">
        <v>0</v>
      </c>
      <c r="I56" s="346">
        <v>0</v>
      </c>
      <c r="J56" s="346">
        <v>16886629</v>
      </c>
      <c r="K56" s="346">
        <v>19957000</v>
      </c>
      <c r="L56" s="346">
        <v>18480271</v>
      </c>
    </row>
    <row r="57" spans="1:12">
      <c r="A57" s="345" t="s">
        <v>1446</v>
      </c>
      <c r="B57" s="345">
        <v>84</v>
      </c>
      <c r="C57" s="346">
        <v>8413140</v>
      </c>
      <c r="D57" s="346">
        <v>1235</v>
      </c>
      <c r="E57" s="346">
        <v>767724</v>
      </c>
      <c r="F57" s="346">
        <v>817901</v>
      </c>
      <c r="G57" s="346">
        <v>0</v>
      </c>
      <c r="H57" s="346">
        <v>0</v>
      </c>
      <c r="I57" s="346">
        <v>0</v>
      </c>
      <c r="J57" s="346">
        <v>10000000</v>
      </c>
      <c r="K57" s="346">
        <v>10000000</v>
      </c>
      <c r="L57" s="346">
        <v>0</v>
      </c>
    </row>
    <row r="58" spans="1:12">
      <c r="A58" s="345" t="s">
        <v>1478</v>
      </c>
      <c r="B58" s="345">
        <v>88</v>
      </c>
      <c r="C58" s="346">
        <v>23209592</v>
      </c>
      <c r="D58" s="346">
        <v>3305446</v>
      </c>
      <c r="E58" s="346">
        <v>10503106</v>
      </c>
      <c r="F58" s="346">
        <v>2032315</v>
      </c>
      <c r="G58" s="346">
        <v>1507759</v>
      </c>
      <c r="H58" s="346">
        <v>0</v>
      </c>
      <c r="I58" s="346">
        <v>0</v>
      </c>
      <c r="J58" s="346">
        <v>40558218</v>
      </c>
      <c r="K58" s="346">
        <v>35930000</v>
      </c>
      <c r="L58" s="346">
        <v>39025934</v>
      </c>
    </row>
    <row r="59" spans="1:12">
      <c r="A59" s="345" t="s">
        <v>1435</v>
      </c>
      <c r="B59" s="345">
        <v>89</v>
      </c>
      <c r="C59" s="346">
        <v>1529887</v>
      </c>
      <c r="D59" s="346">
        <v>672354</v>
      </c>
      <c r="E59" s="346">
        <v>45454</v>
      </c>
      <c r="F59" s="346">
        <v>20223</v>
      </c>
      <c r="G59" s="346">
        <v>4520</v>
      </c>
      <c r="H59" s="346">
        <v>0</v>
      </c>
      <c r="I59" s="346">
        <v>0</v>
      </c>
      <c r="J59" s="346">
        <v>2272437</v>
      </c>
      <c r="K59" s="346">
        <v>2362000</v>
      </c>
      <c r="L59" s="346">
        <v>1965323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</sheetPr>
  <dimension ref="A1:XFA176"/>
  <sheetViews>
    <sheetView rightToLeft="1" workbookViewId="0">
      <selection activeCell="N60" sqref="N60"/>
    </sheetView>
  </sheetViews>
  <sheetFormatPr defaultColWidth="9.140625" defaultRowHeight="12.75"/>
  <cols>
    <col min="1" max="4" width="9.140625" style="301"/>
    <col min="5" max="5" width="14.85546875" style="301" customWidth="1"/>
    <col min="6" max="7" width="10.85546875" style="301" bestFit="1" customWidth="1"/>
    <col min="8" max="8" width="10.140625" style="301" bestFit="1" customWidth="1"/>
    <col min="9" max="9" width="10.85546875" style="301" bestFit="1" customWidth="1"/>
    <col min="10" max="16384" width="9.140625" style="301"/>
  </cols>
  <sheetData>
    <row r="1" spans="1:9">
      <c r="A1" s="341" t="s">
        <v>238</v>
      </c>
    </row>
    <row r="4" spans="1:9">
      <c r="A4" s="320" t="s">
        <v>750</v>
      </c>
      <c r="B4" s="221"/>
      <c r="C4" s="221"/>
      <c r="D4" s="221"/>
      <c r="E4" s="335" t="s">
        <v>899</v>
      </c>
      <c r="F4" s="221"/>
      <c r="G4" s="320">
        <v>2017</v>
      </c>
      <c r="H4" s="336"/>
      <c r="I4" s="320" t="s">
        <v>900</v>
      </c>
    </row>
    <row r="5" spans="1:9">
      <c r="A5" s="320" t="s">
        <v>1049</v>
      </c>
      <c r="B5" s="320" t="s">
        <v>1050</v>
      </c>
      <c r="C5" s="320" t="s">
        <v>1051</v>
      </c>
      <c r="D5" s="320" t="s">
        <v>1052</v>
      </c>
      <c r="E5" s="335" t="s">
        <v>899</v>
      </c>
      <c r="F5" s="320" t="s">
        <v>759</v>
      </c>
      <c r="G5" s="320" t="s">
        <v>900</v>
      </c>
      <c r="H5" s="317" t="s">
        <v>901</v>
      </c>
      <c r="I5" s="320">
        <v>2016</v>
      </c>
    </row>
    <row r="6" spans="1:9">
      <c r="A6" s="266">
        <v>4</v>
      </c>
      <c r="B6" s="322">
        <v>1</v>
      </c>
      <c r="C6" s="322">
        <v>1</v>
      </c>
      <c r="D6" s="322">
        <v>40011</v>
      </c>
      <c r="E6" s="322" t="s">
        <v>902</v>
      </c>
      <c r="F6" s="274">
        <v>170167500</v>
      </c>
      <c r="G6" s="324">
        <v>185559676</v>
      </c>
      <c r="H6" s="324">
        <v>-15392176</v>
      </c>
      <c r="I6" s="273">
        <v>278643175</v>
      </c>
    </row>
    <row r="7" spans="1:9">
      <c r="A7" s="266">
        <v>4</v>
      </c>
      <c r="B7" s="272">
        <v>1</v>
      </c>
      <c r="C7" s="272">
        <v>1</v>
      </c>
      <c r="D7" s="272">
        <v>40012</v>
      </c>
      <c r="E7" s="272" t="s">
        <v>903</v>
      </c>
      <c r="F7" s="274">
        <v>1028888200</v>
      </c>
      <c r="G7" s="274">
        <v>987507867</v>
      </c>
      <c r="H7" s="274">
        <v>41380333</v>
      </c>
      <c r="I7" s="273">
        <v>723670948</v>
      </c>
    </row>
    <row r="8" spans="1:9">
      <c r="A8" s="266">
        <v>4</v>
      </c>
      <c r="B8" s="272">
        <v>1</v>
      </c>
      <c r="C8" s="272">
        <v>1</v>
      </c>
      <c r="D8" s="272">
        <v>40014</v>
      </c>
      <c r="E8" s="272" t="s">
        <v>904</v>
      </c>
      <c r="F8" s="274">
        <v>-20586000</v>
      </c>
      <c r="G8" s="274">
        <v>-20920270</v>
      </c>
      <c r="H8" s="274">
        <v>334270</v>
      </c>
      <c r="I8" s="273">
        <v>-14056467</v>
      </c>
    </row>
    <row r="9" spans="1:9" ht="15">
      <c r="A9" s="266">
        <v>4</v>
      </c>
      <c r="B9" s="272">
        <v>1</v>
      </c>
      <c r="C9" s="272">
        <v>2</v>
      </c>
      <c r="D9" s="272">
        <v>40035</v>
      </c>
      <c r="E9" s="272" t="s">
        <v>907</v>
      </c>
      <c r="F9" s="274"/>
      <c r="G9" s="319"/>
      <c r="H9" s="274">
        <v>0</v>
      </c>
      <c r="I9" s="265"/>
    </row>
    <row r="10" spans="1:9">
      <c r="A10" s="266">
        <v>4</v>
      </c>
      <c r="B10" s="272">
        <v>1</v>
      </c>
      <c r="C10" s="272">
        <v>2</v>
      </c>
      <c r="D10" s="272">
        <v>40037</v>
      </c>
      <c r="E10" s="272" t="s">
        <v>908</v>
      </c>
      <c r="F10" s="274">
        <v>76641700</v>
      </c>
      <c r="G10" s="274">
        <v>35682528</v>
      </c>
      <c r="H10" s="274">
        <v>40959172</v>
      </c>
      <c r="I10" s="273">
        <v>31039851</v>
      </c>
    </row>
    <row r="11" spans="1:9">
      <c r="A11" s="266">
        <v>4</v>
      </c>
      <c r="B11" s="272">
        <v>1</v>
      </c>
      <c r="C11" s="272">
        <v>2</v>
      </c>
      <c r="D11" s="272">
        <v>40051</v>
      </c>
      <c r="E11" s="272" t="s">
        <v>909</v>
      </c>
      <c r="F11" s="274">
        <v>129257500</v>
      </c>
      <c r="G11" s="274">
        <v>140974901</v>
      </c>
      <c r="H11" s="274">
        <v>-11717401</v>
      </c>
      <c r="I11" s="273">
        <v>109292545</v>
      </c>
    </row>
    <row r="12" spans="1:9">
      <c r="A12" s="266">
        <v>4</v>
      </c>
      <c r="B12" s="272">
        <v>1</v>
      </c>
      <c r="C12" s="272">
        <v>2</v>
      </c>
      <c r="D12" s="272">
        <v>40052</v>
      </c>
      <c r="E12" s="272" t="s">
        <v>910</v>
      </c>
      <c r="F12" s="274">
        <v>51703000</v>
      </c>
      <c r="G12" s="274">
        <v>49352761</v>
      </c>
      <c r="H12" s="274">
        <v>2350239</v>
      </c>
      <c r="I12" s="273">
        <v>46614264</v>
      </c>
    </row>
    <row r="13" spans="1:9">
      <c r="A13" s="266">
        <v>4</v>
      </c>
      <c r="B13" s="272">
        <v>1</v>
      </c>
      <c r="C13" s="272">
        <v>2</v>
      </c>
      <c r="D13" s="272">
        <v>40053</v>
      </c>
      <c r="E13" s="272" t="s">
        <v>911</v>
      </c>
      <c r="F13" s="274">
        <v>27582900</v>
      </c>
      <c r="G13" s="274">
        <v>11698573</v>
      </c>
      <c r="H13" s="274">
        <v>15884327</v>
      </c>
      <c r="I13" s="273">
        <v>14021820</v>
      </c>
    </row>
    <row r="14" spans="1:9">
      <c r="A14" s="266">
        <v>4</v>
      </c>
      <c r="B14" s="272">
        <v>1</v>
      </c>
      <c r="C14" s="272">
        <v>2</v>
      </c>
      <c r="D14" s="272">
        <v>40054</v>
      </c>
      <c r="E14" s="272" t="s">
        <v>912</v>
      </c>
      <c r="F14" s="274">
        <v>256051500</v>
      </c>
      <c r="G14" s="274">
        <v>257966496</v>
      </c>
      <c r="H14" s="274">
        <v>-1914996</v>
      </c>
      <c r="I14" s="273">
        <v>242372310</v>
      </c>
    </row>
    <row r="15" spans="1:9">
      <c r="A15" s="266">
        <v>4</v>
      </c>
      <c r="B15" s="272">
        <v>1</v>
      </c>
      <c r="C15" s="272">
        <v>3</v>
      </c>
      <c r="D15" s="272">
        <v>42011</v>
      </c>
      <c r="E15" s="272" t="s">
        <v>913</v>
      </c>
      <c r="F15" s="274"/>
      <c r="G15" s="274"/>
      <c r="H15" s="274">
        <v>0</v>
      </c>
      <c r="I15" s="273">
        <v>272000</v>
      </c>
    </row>
    <row r="16" spans="1:9">
      <c r="A16" s="266">
        <v>4</v>
      </c>
      <c r="B16" s="272">
        <v>1</v>
      </c>
      <c r="C16" s="272">
        <v>3</v>
      </c>
      <c r="D16" s="272">
        <v>42013</v>
      </c>
      <c r="E16" s="272" t="s">
        <v>914</v>
      </c>
      <c r="F16" s="274">
        <v>5846700</v>
      </c>
      <c r="G16" s="274">
        <v>4695378</v>
      </c>
      <c r="H16" s="274">
        <v>1151322</v>
      </c>
      <c r="I16" s="273">
        <v>4591606</v>
      </c>
    </row>
    <row r="17" spans="1:9">
      <c r="A17" s="266">
        <v>4</v>
      </c>
      <c r="B17" s="272">
        <v>2</v>
      </c>
      <c r="C17" s="272">
        <v>2</v>
      </c>
      <c r="D17" s="272">
        <v>42501</v>
      </c>
      <c r="E17" s="272" t="s">
        <v>915</v>
      </c>
      <c r="F17" s="274">
        <v>40894829</v>
      </c>
      <c r="G17" s="274">
        <v>67649790</v>
      </c>
      <c r="H17" s="274">
        <v>-26754961</v>
      </c>
      <c r="I17" s="273">
        <v>48701365</v>
      </c>
    </row>
    <row r="18" spans="1:9">
      <c r="A18" s="266">
        <v>4</v>
      </c>
      <c r="B18" s="272">
        <v>2</v>
      </c>
      <c r="C18" s="272">
        <v>2</v>
      </c>
      <c r="D18" s="272">
        <v>42503</v>
      </c>
      <c r="E18" s="272" t="s">
        <v>916</v>
      </c>
      <c r="F18" s="274">
        <v>15000000</v>
      </c>
      <c r="G18" s="274">
        <v>13254976</v>
      </c>
      <c r="H18" s="274">
        <v>1745024</v>
      </c>
      <c r="I18" s="273">
        <v>15675280</v>
      </c>
    </row>
    <row r="19" spans="1:9">
      <c r="A19" s="266">
        <v>4</v>
      </c>
      <c r="B19" s="272">
        <v>2</v>
      </c>
      <c r="C19" s="272">
        <v>2</v>
      </c>
      <c r="D19" s="272">
        <v>42504</v>
      </c>
      <c r="E19" s="272" t="s">
        <v>917</v>
      </c>
      <c r="F19" s="274">
        <v>20000000</v>
      </c>
      <c r="G19" s="274">
        <v>28906366</v>
      </c>
      <c r="H19" s="274">
        <v>-8906366</v>
      </c>
      <c r="I19" s="273">
        <v>16573529</v>
      </c>
    </row>
    <row r="20" spans="1:9">
      <c r="A20" s="266">
        <v>4</v>
      </c>
      <c r="B20" s="272">
        <v>2</v>
      </c>
      <c r="C20" s="272">
        <v>2</v>
      </c>
      <c r="D20" s="272">
        <v>42505</v>
      </c>
      <c r="E20" s="272" t="s">
        <v>918</v>
      </c>
      <c r="F20" s="274">
        <v>20000000</v>
      </c>
      <c r="G20" s="274">
        <v>15489369</v>
      </c>
      <c r="H20" s="274">
        <v>4510631</v>
      </c>
      <c r="I20" s="273">
        <v>16370852</v>
      </c>
    </row>
    <row r="21" spans="1:9">
      <c r="A21" s="266">
        <v>4</v>
      </c>
      <c r="B21" s="272">
        <v>2</v>
      </c>
      <c r="C21" s="272">
        <v>2</v>
      </c>
      <c r="D21" s="272">
        <v>42506</v>
      </c>
      <c r="E21" s="272" t="s">
        <v>919</v>
      </c>
      <c r="F21" s="274">
        <v>200000</v>
      </c>
      <c r="G21" s="274">
        <v>349898</v>
      </c>
      <c r="H21" s="274">
        <v>-149898</v>
      </c>
      <c r="I21" s="273">
        <v>260463</v>
      </c>
    </row>
    <row r="22" spans="1:9">
      <c r="A22" s="266">
        <v>4</v>
      </c>
      <c r="B22" s="272">
        <v>2</v>
      </c>
      <c r="C22" s="272">
        <v>2</v>
      </c>
      <c r="D22" s="272">
        <v>42507</v>
      </c>
      <c r="E22" s="272" t="s">
        <v>920</v>
      </c>
      <c r="F22" s="274">
        <v>570000</v>
      </c>
      <c r="G22" s="274">
        <v>630278</v>
      </c>
      <c r="H22" s="274">
        <v>-60278</v>
      </c>
      <c r="I22" s="273">
        <v>565164</v>
      </c>
    </row>
    <row r="23" spans="1:9">
      <c r="A23" s="266">
        <v>4</v>
      </c>
      <c r="B23" s="272">
        <v>2</v>
      </c>
      <c r="C23" s="272">
        <v>3</v>
      </c>
      <c r="D23" s="272">
        <v>43011</v>
      </c>
      <c r="E23" s="272" t="s">
        <v>921</v>
      </c>
      <c r="F23" s="274">
        <v>105000</v>
      </c>
      <c r="G23" s="274">
        <v>180906</v>
      </c>
      <c r="H23" s="274">
        <v>-75906</v>
      </c>
      <c r="I23" s="273">
        <v>150828</v>
      </c>
    </row>
    <row r="24" spans="1:9">
      <c r="A24" s="266">
        <v>4</v>
      </c>
      <c r="B24" s="272">
        <v>2</v>
      </c>
      <c r="C24" s="272">
        <v>3</v>
      </c>
      <c r="D24" s="272">
        <v>43021</v>
      </c>
      <c r="E24" s="272" t="s">
        <v>922</v>
      </c>
      <c r="F24" s="274">
        <v>377000</v>
      </c>
      <c r="G24" s="274">
        <v>130425</v>
      </c>
      <c r="H24" s="274">
        <v>246575</v>
      </c>
      <c r="I24" s="325">
        <v>95377</v>
      </c>
    </row>
    <row r="25" spans="1:9">
      <c r="A25" s="266">
        <v>4</v>
      </c>
      <c r="B25" s="272">
        <v>2</v>
      </c>
      <c r="C25" s="272">
        <v>3</v>
      </c>
      <c r="D25" s="272">
        <v>43031</v>
      </c>
      <c r="E25" s="272" t="s">
        <v>923</v>
      </c>
      <c r="F25" s="274">
        <v>45000</v>
      </c>
      <c r="G25" s="274">
        <v>4050</v>
      </c>
      <c r="H25" s="274">
        <v>40950</v>
      </c>
      <c r="I25" s="273">
        <v>3550</v>
      </c>
    </row>
    <row r="26" spans="1:9">
      <c r="A26" s="266">
        <v>4</v>
      </c>
      <c r="B26" s="272">
        <v>2</v>
      </c>
      <c r="C26" s="272">
        <v>3</v>
      </c>
      <c r="D26" s="272">
        <v>43041</v>
      </c>
      <c r="E26" s="272" t="s">
        <v>924</v>
      </c>
      <c r="F26" s="274">
        <v>270487</v>
      </c>
      <c r="G26" s="274">
        <v>366623</v>
      </c>
      <c r="H26" s="274">
        <v>-96136</v>
      </c>
      <c r="I26" s="273">
        <v>794808</v>
      </c>
    </row>
    <row r="27" spans="1:9" ht="15">
      <c r="A27" s="266">
        <v>4</v>
      </c>
      <c r="B27" s="272">
        <v>2</v>
      </c>
      <c r="C27" s="272">
        <v>3</v>
      </c>
      <c r="D27" s="272">
        <v>43042</v>
      </c>
      <c r="E27" s="272" t="s">
        <v>1417</v>
      </c>
      <c r="F27" s="319">
        <v>250000</v>
      </c>
      <c r="G27" s="274">
        <v>302850</v>
      </c>
      <c r="H27" s="274">
        <v>-52850</v>
      </c>
      <c r="I27" s="265">
        <v>212782</v>
      </c>
    </row>
    <row r="28" spans="1:9" ht="15">
      <c r="A28" s="266">
        <v>4</v>
      </c>
      <c r="B28" s="272">
        <v>2</v>
      </c>
      <c r="C28" s="272">
        <v>3</v>
      </c>
      <c r="D28" s="272">
        <v>43043</v>
      </c>
      <c r="E28" s="272" t="s">
        <v>1418</v>
      </c>
      <c r="F28" s="319">
        <v>720000</v>
      </c>
      <c r="G28" s="274">
        <v>383005</v>
      </c>
      <c r="H28" s="274">
        <v>336995</v>
      </c>
      <c r="I28" s="265">
        <v>576230</v>
      </c>
    </row>
    <row r="29" spans="1:9" ht="15">
      <c r="A29" s="266">
        <v>4</v>
      </c>
      <c r="B29" s="272">
        <v>2</v>
      </c>
      <c r="C29" s="272">
        <v>3</v>
      </c>
      <c r="D29" s="272">
        <v>43044</v>
      </c>
      <c r="E29" s="272" t="s">
        <v>1419</v>
      </c>
      <c r="F29" s="319">
        <v>1000000</v>
      </c>
      <c r="G29" s="274">
        <v>1282780</v>
      </c>
      <c r="H29" s="274">
        <v>-282780</v>
      </c>
      <c r="I29" s="265">
        <v>776335</v>
      </c>
    </row>
    <row r="30" spans="1:9" ht="15">
      <c r="A30" s="266">
        <v>4</v>
      </c>
      <c r="B30" s="272">
        <v>2</v>
      </c>
      <c r="C30" s="272">
        <v>3</v>
      </c>
      <c r="D30" s="272">
        <v>43045</v>
      </c>
      <c r="E30" s="272" t="s">
        <v>1420</v>
      </c>
      <c r="F30" s="319">
        <v>40000</v>
      </c>
      <c r="G30" s="274">
        <v>66775</v>
      </c>
      <c r="H30" s="274">
        <v>-26775</v>
      </c>
      <c r="I30" s="265">
        <v>60639</v>
      </c>
    </row>
    <row r="31" spans="1:9">
      <c r="A31" s="266">
        <v>4</v>
      </c>
      <c r="B31" s="272">
        <v>2</v>
      </c>
      <c r="C31" s="272">
        <v>3</v>
      </c>
      <c r="D31" s="272">
        <v>43051</v>
      </c>
      <c r="E31" s="272" t="s">
        <v>925</v>
      </c>
      <c r="F31" s="274"/>
      <c r="G31" s="274">
        <v>17419</v>
      </c>
      <c r="H31" s="274">
        <v>-17419</v>
      </c>
      <c r="I31" s="273">
        <v>16494</v>
      </c>
    </row>
    <row r="32" spans="1:9">
      <c r="A32" s="266">
        <v>4</v>
      </c>
      <c r="B32" s="272">
        <v>2</v>
      </c>
      <c r="C32" s="272">
        <v>3</v>
      </c>
      <c r="D32" s="272">
        <v>43054</v>
      </c>
      <c r="E32" s="272" t="s">
        <v>1493</v>
      </c>
      <c r="F32" s="274"/>
      <c r="G32" s="274">
        <v>46950</v>
      </c>
      <c r="H32" s="274">
        <v>-46950</v>
      </c>
      <c r="I32" s="273"/>
    </row>
    <row r="33" spans="1:9" ht="15">
      <c r="A33" s="266">
        <v>4</v>
      </c>
      <c r="B33" s="272">
        <v>2</v>
      </c>
      <c r="C33" s="272">
        <v>3</v>
      </c>
      <c r="D33" s="272">
        <v>43071</v>
      </c>
      <c r="E33" s="272" t="s">
        <v>926</v>
      </c>
      <c r="F33" s="319">
        <v>50000</v>
      </c>
      <c r="G33" s="274">
        <v>50000</v>
      </c>
      <c r="H33" s="274">
        <v>0</v>
      </c>
      <c r="I33" s="265">
        <v>50000</v>
      </c>
    </row>
    <row r="34" spans="1:9">
      <c r="A34" s="266">
        <v>4</v>
      </c>
      <c r="B34" s="272">
        <v>2</v>
      </c>
      <c r="C34" s="272">
        <v>3</v>
      </c>
      <c r="D34" s="272">
        <v>43081</v>
      </c>
      <c r="E34" s="272" t="s">
        <v>1421</v>
      </c>
      <c r="F34" s="274">
        <v>550000</v>
      </c>
      <c r="G34" s="274">
        <v>500000</v>
      </c>
      <c r="H34" s="274">
        <v>50000</v>
      </c>
      <c r="I34" s="273">
        <v>550000</v>
      </c>
    </row>
    <row r="35" spans="1:9">
      <c r="A35" s="266">
        <v>4</v>
      </c>
      <c r="B35" s="272">
        <v>2</v>
      </c>
      <c r="C35" s="272">
        <v>3</v>
      </c>
      <c r="D35" s="272">
        <v>43082</v>
      </c>
      <c r="E35" s="272" t="s">
        <v>1494</v>
      </c>
      <c r="F35" s="274"/>
      <c r="G35" s="274">
        <v>30975</v>
      </c>
      <c r="H35" s="274">
        <v>-30975</v>
      </c>
      <c r="I35" s="273"/>
    </row>
    <row r="36" spans="1:9">
      <c r="A36" s="266">
        <v>4</v>
      </c>
      <c r="B36" s="272">
        <v>2</v>
      </c>
      <c r="C36" s="272">
        <v>3</v>
      </c>
      <c r="D36" s="272">
        <v>44041</v>
      </c>
      <c r="E36" s="272" t="s">
        <v>927</v>
      </c>
      <c r="F36" s="274">
        <v>200000</v>
      </c>
      <c r="G36" s="274">
        <v>278820</v>
      </c>
      <c r="H36" s="274">
        <v>-78820</v>
      </c>
      <c r="I36" s="273">
        <v>128400</v>
      </c>
    </row>
    <row r="37" spans="1:9">
      <c r="A37" s="266">
        <v>4</v>
      </c>
      <c r="B37" s="272">
        <v>2</v>
      </c>
      <c r="C37" s="272">
        <v>3</v>
      </c>
      <c r="D37" s="272">
        <v>44042</v>
      </c>
      <c r="E37" s="272" t="s">
        <v>928</v>
      </c>
      <c r="F37" s="274">
        <v>230000</v>
      </c>
      <c r="G37" s="274">
        <v>340150</v>
      </c>
      <c r="H37" s="274">
        <v>-110150</v>
      </c>
      <c r="I37" s="273">
        <v>251640</v>
      </c>
    </row>
    <row r="38" spans="1:9">
      <c r="A38" s="266">
        <v>4</v>
      </c>
      <c r="B38" s="272">
        <v>2</v>
      </c>
      <c r="C38" s="272">
        <v>3</v>
      </c>
      <c r="D38" s="272">
        <v>44043</v>
      </c>
      <c r="E38" s="272" t="s">
        <v>929</v>
      </c>
      <c r="F38" s="274">
        <v>400000</v>
      </c>
      <c r="G38" s="274">
        <v>1036500</v>
      </c>
      <c r="H38" s="274">
        <v>-636500</v>
      </c>
      <c r="I38" s="273">
        <v>456682</v>
      </c>
    </row>
    <row r="39" spans="1:9">
      <c r="A39" s="266">
        <v>4</v>
      </c>
      <c r="B39" s="272">
        <v>2</v>
      </c>
      <c r="C39" s="272">
        <v>4</v>
      </c>
      <c r="D39" s="272">
        <v>44011</v>
      </c>
      <c r="E39" s="272" t="s">
        <v>930</v>
      </c>
      <c r="F39" s="274">
        <v>979340</v>
      </c>
      <c r="G39" s="274">
        <v>1495151</v>
      </c>
      <c r="H39" s="274">
        <v>-515811</v>
      </c>
      <c r="I39" s="273">
        <v>979340</v>
      </c>
    </row>
    <row r="40" spans="1:9">
      <c r="A40" s="266">
        <v>4</v>
      </c>
      <c r="B40" s="272">
        <v>2</v>
      </c>
      <c r="C40" s="272">
        <v>4</v>
      </c>
      <c r="D40" s="272">
        <v>44012</v>
      </c>
      <c r="E40" s="272" t="s">
        <v>931</v>
      </c>
      <c r="F40" s="274">
        <v>3482428</v>
      </c>
      <c r="G40" s="274">
        <v>3883259</v>
      </c>
      <c r="H40" s="274">
        <v>-400831</v>
      </c>
      <c r="I40" s="273">
        <v>3482428</v>
      </c>
    </row>
    <row r="41" spans="1:9">
      <c r="A41" s="266">
        <v>4</v>
      </c>
      <c r="B41" s="272">
        <v>2</v>
      </c>
      <c r="C41" s="272">
        <v>4</v>
      </c>
      <c r="D41" s="272">
        <v>44013</v>
      </c>
      <c r="E41" s="272" t="s">
        <v>932</v>
      </c>
      <c r="F41" s="274">
        <v>18119260</v>
      </c>
      <c r="G41" s="274">
        <v>15659324</v>
      </c>
      <c r="H41" s="274">
        <v>2459936</v>
      </c>
      <c r="I41" s="325">
        <v>18029260</v>
      </c>
    </row>
    <row r="42" spans="1:9">
      <c r="A42" s="266">
        <v>4</v>
      </c>
      <c r="B42" s="272">
        <v>2</v>
      </c>
      <c r="C42" s="272">
        <v>4</v>
      </c>
      <c r="D42" s="272">
        <v>44015</v>
      </c>
      <c r="E42" s="272" t="s">
        <v>1495</v>
      </c>
      <c r="F42" s="274">
        <v>2300000</v>
      </c>
      <c r="G42" s="274">
        <v>2415901</v>
      </c>
      <c r="H42" s="274">
        <v>-115901</v>
      </c>
      <c r="I42" s="273">
        <v>2449944</v>
      </c>
    </row>
    <row r="43" spans="1:9">
      <c r="A43" s="266">
        <v>4</v>
      </c>
      <c r="B43" s="272">
        <v>2</v>
      </c>
      <c r="C43" s="272">
        <v>4</v>
      </c>
      <c r="D43" s="272">
        <v>44016</v>
      </c>
      <c r="E43" s="272" t="s">
        <v>934</v>
      </c>
      <c r="F43" s="274">
        <v>453525</v>
      </c>
      <c r="G43" s="274">
        <v>195674</v>
      </c>
      <c r="H43" s="274">
        <v>257851</v>
      </c>
      <c r="I43" s="273">
        <v>58175</v>
      </c>
    </row>
    <row r="44" spans="1:9">
      <c r="A44" s="266">
        <v>4</v>
      </c>
      <c r="B44" s="272">
        <v>2</v>
      </c>
      <c r="C44" s="272">
        <v>4</v>
      </c>
      <c r="D44" s="272">
        <v>44021</v>
      </c>
      <c r="E44" s="272" t="s">
        <v>935</v>
      </c>
      <c r="F44" s="274">
        <v>30920000</v>
      </c>
      <c r="G44" s="274">
        <v>21342887</v>
      </c>
      <c r="H44" s="274">
        <v>9577113</v>
      </c>
      <c r="I44" s="273">
        <v>23143294</v>
      </c>
    </row>
    <row r="45" spans="1:9">
      <c r="A45" s="266">
        <v>4</v>
      </c>
      <c r="B45" s="272">
        <v>2</v>
      </c>
      <c r="C45" s="272">
        <v>4</v>
      </c>
      <c r="D45" s="272">
        <v>44022</v>
      </c>
      <c r="E45" s="272" t="s">
        <v>1496</v>
      </c>
      <c r="F45" s="274"/>
      <c r="G45" s="274">
        <v>100</v>
      </c>
      <c r="H45" s="274">
        <v>-100</v>
      </c>
      <c r="I45" s="273"/>
    </row>
    <row r="46" spans="1:9">
      <c r="A46" s="266">
        <v>4</v>
      </c>
      <c r="B46" s="272">
        <v>2</v>
      </c>
      <c r="C46" s="272">
        <v>4</v>
      </c>
      <c r="D46" s="272">
        <v>44023</v>
      </c>
      <c r="E46" s="272" t="s">
        <v>1497</v>
      </c>
      <c r="F46" s="274">
        <v>340</v>
      </c>
      <c r="G46" s="274">
        <v>648</v>
      </c>
      <c r="H46" s="274">
        <v>-308</v>
      </c>
      <c r="I46" s="273"/>
    </row>
    <row r="47" spans="1:9">
      <c r="A47" s="266">
        <v>4</v>
      </c>
      <c r="B47" s="272">
        <v>2</v>
      </c>
      <c r="C47" s="272">
        <v>4</v>
      </c>
      <c r="D47" s="272">
        <v>44024</v>
      </c>
      <c r="E47" s="272" t="s">
        <v>1498</v>
      </c>
      <c r="F47" s="274">
        <v>850</v>
      </c>
      <c r="G47" s="274">
        <v>1220</v>
      </c>
      <c r="H47" s="274">
        <v>-370</v>
      </c>
      <c r="I47" s="273"/>
    </row>
    <row r="48" spans="1:9">
      <c r="A48" s="266">
        <v>4</v>
      </c>
      <c r="B48" s="272">
        <v>2</v>
      </c>
      <c r="C48" s="272">
        <v>4</v>
      </c>
      <c r="D48" s="272">
        <v>44025</v>
      </c>
      <c r="E48" s="272" t="s">
        <v>1499</v>
      </c>
      <c r="F48" s="274">
        <v>1700</v>
      </c>
      <c r="G48" s="274">
        <v>21322</v>
      </c>
      <c r="H48" s="274">
        <v>-19622</v>
      </c>
      <c r="I48" s="273"/>
    </row>
    <row r="49" spans="1:1021 1025:2045 2049:3069 3073:4093 4097:5117 5121:6141 6145:7165 7169:8189 8193:9213 9217:10237 10241:11261 11265:12285 12289:13309 13313:14333 14337:15357 15361:16381">
      <c r="A49" s="266">
        <v>4</v>
      </c>
      <c r="B49" s="272">
        <v>2</v>
      </c>
      <c r="C49" s="272">
        <v>4</v>
      </c>
      <c r="D49" s="272">
        <v>44026</v>
      </c>
      <c r="E49" s="272" t="s">
        <v>1500</v>
      </c>
      <c r="F49" s="274">
        <v>229484</v>
      </c>
      <c r="G49" s="274">
        <v>13183</v>
      </c>
      <c r="H49" s="274">
        <v>216301</v>
      </c>
      <c r="I49" s="273"/>
    </row>
    <row r="50" spans="1:1021 1025:2045 2049:3069 3073:4093 4097:5117 5121:6141 6145:7165 7169:8189 8193:9213 9217:10237 10241:11261 11265:12285 12289:13309 13313:14333 14337:15357 15361:16381" s="272" customFormat="1" ht="11.25">
      <c r="A50" s="266">
        <v>4</v>
      </c>
      <c r="B50" s="272">
        <v>2</v>
      </c>
      <c r="C50" s="272">
        <v>4</v>
      </c>
      <c r="D50" s="272">
        <v>44033</v>
      </c>
      <c r="E50" s="266" t="s">
        <v>1501</v>
      </c>
      <c r="G50" s="272">
        <v>233596</v>
      </c>
      <c r="H50" s="272">
        <v>-233596</v>
      </c>
      <c r="I50" s="266"/>
      <c r="M50" s="266"/>
      <c r="Q50" s="266"/>
      <c r="U50" s="266"/>
      <c r="Y50" s="266"/>
      <c r="AC50" s="266"/>
      <c r="AG50" s="266"/>
      <c r="AK50" s="266"/>
      <c r="AO50" s="266"/>
      <c r="AS50" s="266"/>
      <c r="AW50" s="266"/>
      <c r="BA50" s="266"/>
      <c r="BE50" s="266"/>
      <c r="BI50" s="266"/>
      <c r="BM50" s="266"/>
      <c r="BQ50" s="266"/>
      <c r="BU50" s="266"/>
      <c r="BY50" s="266"/>
      <c r="CC50" s="266"/>
      <c r="CG50" s="266"/>
      <c r="CK50" s="266"/>
      <c r="CO50" s="266"/>
      <c r="CS50" s="266"/>
      <c r="CW50" s="266"/>
      <c r="DA50" s="266"/>
      <c r="DE50" s="266"/>
      <c r="DI50" s="266"/>
      <c r="DM50" s="266"/>
      <c r="DQ50" s="266"/>
      <c r="DU50" s="266"/>
      <c r="DY50" s="266"/>
      <c r="EC50" s="266"/>
      <c r="EG50" s="266"/>
      <c r="EK50" s="266"/>
      <c r="EO50" s="266"/>
      <c r="ES50" s="266"/>
      <c r="EW50" s="266"/>
      <c r="FA50" s="266"/>
      <c r="FE50" s="266"/>
      <c r="FI50" s="266"/>
      <c r="FM50" s="266"/>
      <c r="FQ50" s="266"/>
      <c r="FU50" s="266"/>
      <c r="FY50" s="266"/>
      <c r="GC50" s="266"/>
      <c r="GG50" s="266"/>
      <c r="GK50" s="266"/>
      <c r="GO50" s="266"/>
      <c r="GS50" s="266"/>
      <c r="GW50" s="266"/>
      <c r="HA50" s="266"/>
      <c r="HE50" s="266"/>
      <c r="HI50" s="266"/>
      <c r="HM50" s="266"/>
      <c r="HQ50" s="266"/>
      <c r="HU50" s="266"/>
      <c r="HY50" s="266"/>
      <c r="IC50" s="266"/>
      <c r="IG50" s="266"/>
      <c r="IK50" s="266"/>
      <c r="IO50" s="266"/>
      <c r="IS50" s="266"/>
      <c r="IW50" s="266"/>
      <c r="JA50" s="266"/>
      <c r="JE50" s="266"/>
      <c r="JI50" s="266"/>
      <c r="JM50" s="266"/>
      <c r="JQ50" s="266"/>
      <c r="JU50" s="266"/>
      <c r="JY50" s="266"/>
      <c r="KC50" s="266"/>
      <c r="KG50" s="266"/>
      <c r="KK50" s="266"/>
      <c r="KO50" s="266"/>
      <c r="KS50" s="266"/>
      <c r="KW50" s="266"/>
      <c r="LA50" s="266"/>
      <c r="LE50" s="266"/>
      <c r="LI50" s="266"/>
      <c r="LM50" s="266"/>
      <c r="LQ50" s="266"/>
      <c r="LU50" s="266"/>
      <c r="LY50" s="266"/>
      <c r="MC50" s="266"/>
      <c r="MG50" s="266"/>
      <c r="MK50" s="266"/>
      <c r="MO50" s="266"/>
      <c r="MS50" s="266"/>
      <c r="MW50" s="266"/>
      <c r="NA50" s="266"/>
      <c r="NE50" s="266"/>
      <c r="NI50" s="266"/>
      <c r="NM50" s="266"/>
      <c r="NQ50" s="266"/>
      <c r="NU50" s="266"/>
      <c r="NY50" s="266"/>
      <c r="OC50" s="266"/>
      <c r="OG50" s="266"/>
      <c r="OK50" s="266"/>
      <c r="OO50" s="266"/>
      <c r="OS50" s="266"/>
      <c r="OW50" s="266"/>
      <c r="PA50" s="266"/>
      <c r="PE50" s="266"/>
      <c r="PI50" s="266"/>
      <c r="PM50" s="266"/>
      <c r="PQ50" s="266"/>
      <c r="PU50" s="266"/>
      <c r="PY50" s="266"/>
      <c r="QC50" s="266"/>
      <c r="QG50" s="266"/>
      <c r="QK50" s="266"/>
      <c r="QO50" s="266"/>
      <c r="QS50" s="266"/>
      <c r="QW50" s="266"/>
      <c r="RA50" s="266"/>
      <c r="RE50" s="266"/>
      <c r="RI50" s="266"/>
      <c r="RM50" s="266"/>
      <c r="RQ50" s="266"/>
      <c r="RU50" s="266"/>
      <c r="RY50" s="266"/>
      <c r="SC50" s="266"/>
      <c r="SG50" s="266"/>
      <c r="SK50" s="266"/>
      <c r="SO50" s="266"/>
      <c r="SS50" s="266"/>
      <c r="SW50" s="266"/>
      <c r="TA50" s="266"/>
      <c r="TE50" s="266"/>
      <c r="TI50" s="266"/>
      <c r="TM50" s="266"/>
      <c r="TQ50" s="266"/>
      <c r="TU50" s="266"/>
      <c r="TY50" s="266"/>
      <c r="UC50" s="266"/>
      <c r="UG50" s="266"/>
      <c r="UK50" s="266"/>
      <c r="UO50" s="266"/>
      <c r="US50" s="266"/>
      <c r="UW50" s="266"/>
      <c r="VA50" s="266"/>
      <c r="VE50" s="266"/>
      <c r="VI50" s="266"/>
      <c r="VM50" s="266"/>
      <c r="VQ50" s="266"/>
      <c r="VU50" s="266"/>
      <c r="VY50" s="266"/>
      <c r="WC50" s="266"/>
      <c r="WG50" s="266"/>
      <c r="WK50" s="266"/>
      <c r="WO50" s="266"/>
      <c r="WS50" s="266"/>
      <c r="WW50" s="266"/>
      <c r="XA50" s="266"/>
      <c r="XE50" s="266"/>
      <c r="XI50" s="266"/>
      <c r="XM50" s="266"/>
      <c r="XQ50" s="266"/>
      <c r="XU50" s="266"/>
      <c r="XY50" s="266"/>
      <c r="YC50" s="266"/>
      <c r="YG50" s="266"/>
      <c r="YK50" s="266"/>
      <c r="YO50" s="266"/>
      <c r="YS50" s="266"/>
      <c r="YW50" s="266"/>
      <c r="ZA50" s="266"/>
      <c r="ZE50" s="266"/>
      <c r="ZI50" s="266"/>
      <c r="ZM50" s="266"/>
      <c r="ZQ50" s="266"/>
      <c r="ZU50" s="266"/>
      <c r="ZY50" s="266"/>
      <c r="AAC50" s="266"/>
      <c r="AAG50" s="266"/>
      <c r="AAK50" s="266"/>
      <c r="AAO50" s="266"/>
      <c r="AAS50" s="266"/>
      <c r="AAW50" s="266"/>
      <c r="ABA50" s="266"/>
      <c r="ABE50" s="266"/>
      <c r="ABI50" s="266"/>
      <c r="ABM50" s="266"/>
      <c r="ABQ50" s="266"/>
      <c r="ABU50" s="266"/>
      <c r="ABY50" s="266"/>
      <c r="ACC50" s="266"/>
      <c r="ACG50" s="266"/>
      <c r="ACK50" s="266"/>
      <c r="ACO50" s="266"/>
      <c r="ACS50" s="266"/>
      <c r="ACW50" s="266"/>
      <c r="ADA50" s="266"/>
      <c r="ADE50" s="266"/>
      <c r="ADI50" s="266"/>
      <c r="ADM50" s="266"/>
      <c r="ADQ50" s="266"/>
      <c r="ADU50" s="266"/>
      <c r="ADY50" s="266"/>
      <c r="AEC50" s="266"/>
      <c r="AEG50" s="266"/>
      <c r="AEK50" s="266"/>
      <c r="AEO50" s="266"/>
      <c r="AES50" s="266"/>
      <c r="AEW50" s="266"/>
      <c r="AFA50" s="266"/>
      <c r="AFE50" s="266"/>
      <c r="AFI50" s="266"/>
      <c r="AFM50" s="266"/>
      <c r="AFQ50" s="266"/>
      <c r="AFU50" s="266"/>
      <c r="AFY50" s="266"/>
      <c r="AGC50" s="266"/>
      <c r="AGG50" s="266"/>
      <c r="AGK50" s="266"/>
      <c r="AGO50" s="266"/>
      <c r="AGS50" s="266"/>
      <c r="AGW50" s="266"/>
      <c r="AHA50" s="266"/>
      <c r="AHE50" s="266"/>
      <c r="AHI50" s="266"/>
      <c r="AHM50" s="266"/>
      <c r="AHQ50" s="266"/>
      <c r="AHU50" s="266"/>
      <c r="AHY50" s="266"/>
      <c r="AIC50" s="266"/>
      <c r="AIG50" s="266"/>
      <c r="AIK50" s="266"/>
      <c r="AIO50" s="266"/>
      <c r="AIS50" s="266"/>
      <c r="AIW50" s="266"/>
      <c r="AJA50" s="266"/>
      <c r="AJE50" s="266"/>
      <c r="AJI50" s="266"/>
      <c r="AJM50" s="266"/>
      <c r="AJQ50" s="266"/>
      <c r="AJU50" s="266"/>
      <c r="AJY50" s="266"/>
      <c r="AKC50" s="266"/>
      <c r="AKG50" s="266"/>
      <c r="AKK50" s="266"/>
      <c r="AKO50" s="266"/>
      <c r="AKS50" s="266"/>
      <c r="AKW50" s="266"/>
      <c r="ALA50" s="266"/>
      <c r="ALE50" s="266"/>
      <c r="ALI50" s="266"/>
      <c r="ALM50" s="266"/>
      <c r="ALQ50" s="266"/>
      <c r="ALU50" s="266"/>
      <c r="ALY50" s="266"/>
      <c r="AMC50" s="266"/>
      <c r="AMG50" s="266"/>
      <c r="AMK50" s="266"/>
      <c r="AMO50" s="266"/>
      <c r="AMS50" s="266"/>
      <c r="AMW50" s="266"/>
      <c r="ANA50" s="266"/>
      <c r="ANE50" s="266"/>
      <c r="ANI50" s="266"/>
      <c r="ANM50" s="266"/>
      <c r="ANQ50" s="266"/>
      <c r="ANU50" s="266"/>
      <c r="ANY50" s="266"/>
      <c r="AOC50" s="266"/>
      <c r="AOG50" s="266"/>
      <c r="AOK50" s="266"/>
      <c r="AOO50" s="266"/>
      <c r="AOS50" s="266"/>
      <c r="AOW50" s="266"/>
      <c r="APA50" s="266"/>
      <c r="APE50" s="266"/>
      <c r="API50" s="266"/>
      <c r="APM50" s="266"/>
      <c r="APQ50" s="266"/>
      <c r="APU50" s="266"/>
      <c r="APY50" s="266"/>
      <c r="AQC50" s="266"/>
      <c r="AQG50" s="266"/>
      <c r="AQK50" s="266"/>
      <c r="AQO50" s="266"/>
      <c r="AQS50" s="266"/>
      <c r="AQW50" s="266"/>
      <c r="ARA50" s="266"/>
      <c r="ARE50" s="266"/>
      <c r="ARI50" s="266"/>
      <c r="ARM50" s="266"/>
      <c r="ARQ50" s="266"/>
      <c r="ARU50" s="266"/>
      <c r="ARY50" s="266"/>
      <c r="ASC50" s="266"/>
      <c r="ASG50" s="266"/>
      <c r="ASK50" s="266"/>
      <c r="ASO50" s="266"/>
      <c r="ASS50" s="266"/>
      <c r="ASW50" s="266"/>
      <c r="ATA50" s="266"/>
      <c r="ATE50" s="266"/>
      <c r="ATI50" s="266"/>
      <c r="ATM50" s="266"/>
      <c r="ATQ50" s="266"/>
      <c r="ATU50" s="266"/>
      <c r="ATY50" s="266"/>
      <c r="AUC50" s="266"/>
      <c r="AUG50" s="266"/>
      <c r="AUK50" s="266"/>
      <c r="AUO50" s="266"/>
      <c r="AUS50" s="266"/>
      <c r="AUW50" s="266"/>
      <c r="AVA50" s="266"/>
      <c r="AVE50" s="266"/>
      <c r="AVI50" s="266"/>
      <c r="AVM50" s="266"/>
      <c r="AVQ50" s="266"/>
      <c r="AVU50" s="266"/>
      <c r="AVY50" s="266"/>
      <c r="AWC50" s="266"/>
      <c r="AWG50" s="266"/>
      <c r="AWK50" s="266"/>
      <c r="AWO50" s="266"/>
      <c r="AWS50" s="266"/>
      <c r="AWW50" s="266"/>
      <c r="AXA50" s="266"/>
      <c r="AXE50" s="266"/>
      <c r="AXI50" s="266"/>
      <c r="AXM50" s="266"/>
      <c r="AXQ50" s="266"/>
      <c r="AXU50" s="266"/>
      <c r="AXY50" s="266"/>
      <c r="AYC50" s="266"/>
      <c r="AYG50" s="266"/>
      <c r="AYK50" s="266"/>
      <c r="AYO50" s="266"/>
      <c r="AYS50" s="266"/>
      <c r="AYW50" s="266"/>
      <c r="AZA50" s="266"/>
      <c r="AZE50" s="266"/>
      <c r="AZI50" s="266"/>
      <c r="AZM50" s="266"/>
      <c r="AZQ50" s="266"/>
      <c r="AZU50" s="266"/>
      <c r="AZY50" s="266"/>
      <c r="BAC50" s="266"/>
      <c r="BAG50" s="266"/>
      <c r="BAK50" s="266"/>
      <c r="BAO50" s="266"/>
      <c r="BAS50" s="266"/>
      <c r="BAW50" s="266"/>
      <c r="BBA50" s="266"/>
      <c r="BBE50" s="266"/>
      <c r="BBI50" s="266"/>
      <c r="BBM50" s="266"/>
      <c r="BBQ50" s="266"/>
      <c r="BBU50" s="266"/>
      <c r="BBY50" s="266"/>
      <c r="BCC50" s="266"/>
      <c r="BCG50" s="266"/>
      <c r="BCK50" s="266"/>
      <c r="BCO50" s="266"/>
      <c r="BCS50" s="266"/>
      <c r="BCW50" s="266"/>
      <c r="BDA50" s="266"/>
      <c r="BDE50" s="266"/>
      <c r="BDI50" s="266"/>
      <c r="BDM50" s="266"/>
      <c r="BDQ50" s="266"/>
      <c r="BDU50" s="266"/>
      <c r="BDY50" s="266"/>
      <c r="BEC50" s="266"/>
      <c r="BEG50" s="266"/>
      <c r="BEK50" s="266"/>
      <c r="BEO50" s="266"/>
      <c r="BES50" s="266"/>
      <c r="BEW50" s="266"/>
      <c r="BFA50" s="266"/>
      <c r="BFE50" s="266"/>
      <c r="BFI50" s="266"/>
      <c r="BFM50" s="266"/>
      <c r="BFQ50" s="266"/>
      <c r="BFU50" s="266"/>
      <c r="BFY50" s="266"/>
      <c r="BGC50" s="266"/>
      <c r="BGG50" s="266"/>
      <c r="BGK50" s="266"/>
      <c r="BGO50" s="266"/>
      <c r="BGS50" s="266"/>
      <c r="BGW50" s="266"/>
      <c r="BHA50" s="266"/>
      <c r="BHE50" s="266"/>
      <c r="BHI50" s="266"/>
      <c r="BHM50" s="266"/>
      <c r="BHQ50" s="266"/>
      <c r="BHU50" s="266"/>
      <c r="BHY50" s="266"/>
      <c r="BIC50" s="266"/>
      <c r="BIG50" s="266"/>
      <c r="BIK50" s="266"/>
      <c r="BIO50" s="266"/>
      <c r="BIS50" s="266"/>
      <c r="BIW50" s="266"/>
      <c r="BJA50" s="266"/>
      <c r="BJE50" s="266"/>
      <c r="BJI50" s="266"/>
      <c r="BJM50" s="266"/>
      <c r="BJQ50" s="266"/>
      <c r="BJU50" s="266"/>
      <c r="BJY50" s="266"/>
      <c r="BKC50" s="266"/>
      <c r="BKG50" s="266"/>
      <c r="BKK50" s="266"/>
      <c r="BKO50" s="266"/>
      <c r="BKS50" s="266"/>
      <c r="BKW50" s="266"/>
      <c r="BLA50" s="266"/>
      <c r="BLE50" s="266"/>
      <c r="BLI50" s="266"/>
      <c r="BLM50" s="266"/>
      <c r="BLQ50" s="266"/>
      <c r="BLU50" s="266"/>
      <c r="BLY50" s="266"/>
      <c r="BMC50" s="266"/>
      <c r="BMG50" s="266"/>
      <c r="BMK50" s="266"/>
      <c r="BMO50" s="266"/>
      <c r="BMS50" s="266"/>
      <c r="BMW50" s="266"/>
      <c r="BNA50" s="266"/>
      <c r="BNE50" s="266"/>
      <c r="BNI50" s="266"/>
      <c r="BNM50" s="266"/>
      <c r="BNQ50" s="266"/>
      <c r="BNU50" s="266"/>
      <c r="BNY50" s="266"/>
      <c r="BOC50" s="266"/>
      <c r="BOG50" s="266"/>
      <c r="BOK50" s="266"/>
      <c r="BOO50" s="266"/>
      <c r="BOS50" s="266"/>
      <c r="BOW50" s="266"/>
      <c r="BPA50" s="266"/>
      <c r="BPE50" s="266"/>
      <c r="BPI50" s="266"/>
      <c r="BPM50" s="266"/>
      <c r="BPQ50" s="266"/>
      <c r="BPU50" s="266"/>
      <c r="BPY50" s="266"/>
      <c r="BQC50" s="266"/>
      <c r="BQG50" s="266"/>
      <c r="BQK50" s="266"/>
      <c r="BQO50" s="266"/>
      <c r="BQS50" s="266"/>
      <c r="BQW50" s="266"/>
      <c r="BRA50" s="266"/>
      <c r="BRE50" s="266"/>
      <c r="BRI50" s="266"/>
      <c r="BRM50" s="266"/>
      <c r="BRQ50" s="266"/>
      <c r="BRU50" s="266"/>
      <c r="BRY50" s="266"/>
      <c r="BSC50" s="266"/>
      <c r="BSG50" s="266"/>
      <c r="BSK50" s="266"/>
      <c r="BSO50" s="266"/>
      <c r="BSS50" s="266"/>
      <c r="BSW50" s="266"/>
      <c r="BTA50" s="266"/>
      <c r="BTE50" s="266"/>
      <c r="BTI50" s="266"/>
      <c r="BTM50" s="266"/>
      <c r="BTQ50" s="266"/>
      <c r="BTU50" s="266"/>
      <c r="BTY50" s="266"/>
      <c r="BUC50" s="266"/>
      <c r="BUG50" s="266"/>
      <c r="BUK50" s="266"/>
      <c r="BUO50" s="266"/>
      <c r="BUS50" s="266"/>
      <c r="BUW50" s="266"/>
      <c r="BVA50" s="266"/>
      <c r="BVE50" s="266"/>
      <c r="BVI50" s="266"/>
      <c r="BVM50" s="266"/>
      <c r="BVQ50" s="266"/>
      <c r="BVU50" s="266"/>
      <c r="BVY50" s="266"/>
      <c r="BWC50" s="266"/>
      <c r="BWG50" s="266"/>
      <c r="BWK50" s="266"/>
      <c r="BWO50" s="266"/>
      <c r="BWS50" s="266"/>
      <c r="BWW50" s="266"/>
      <c r="BXA50" s="266"/>
      <c r="BXE50" s="266"/>
      <c r="BXI50" s="266"/>
      <c r="BXM50" s="266"/>
      <c r="BXQ50" s="266"/>
      <c r="BXU50" s="266"/>
      <c r="BXY50" s="266"/>
      <c r="BYC50" s="266"/>
      <c r="BYG50" s="266"/>
      <c r="BYK50" s="266"/>
      <c r="BYO50" s="266"/>
      <c r="BYS50" s="266"/>
      <c r="BYW50" s="266"/>
      <c r="BZA50" s="266"/>
      <c r="BZE50" s="266"/>
      <c r="BZI50" s="266"/>
      <c r="BZM50" s="266"/>
      <c r="BZQ50" s="266"/>
      <c r="BZU50" s="266"/>
      <c r="BZY50" s="266"/>
      <c r="CAC50" s="266"/>
      <c r="CAG50" s="266"/>
      <c r="CAK50" s="266"/>
      <c r="CAO50" s="266"/>
      <c r="CAS50" s="266"/>
      <c r="CAW50" s="266"/>
      <c r="CBA50" s="266"/>
      <c r="CBE50" s="266"/>
      <c r="CBI50" s="266"/>
      <c r="CBM50" s="266"/>
      <c r="CBQ50" s="266"/>
      <c r="CBU50" s="266"/>
      <c r="CBY50" s="266"/>
      <c r="CCC50" s="266"/>
      <c r="CCG50" s="266"/>
      <c r="CCK50" s="266"/>
      <c r="CCO50" s="266"/>
      <c r="CCS50" s="266"/>
      <c r="CCW50" s="266"/>
      <c r="CDA50" s="266"/>
      <c r="CDE50" s="266"/>
      <c r="CDI50" s="266"/>
      <c r="CDM50" s="266"/>
      <c r="CDQ50" s="266"/>
      <c r="CDU50" s="266"/>
      <c r="CDY50" s="266"/>
      <c r="CEC50" s="266"/>
      <c r="CEG50" s="266"/>
      <c r="CEK50" s="266"/>
      <c r="CEO50" s="266"/>
      <c r="CES50" s="266"/>
      <c r="CEW50" s="266"/>
      <c r="CFA50" s="266"/>
      <c r="CFE50" s="266"/>
      <c r="CFI50" s="266"/>
      <c r="CFM50" s="266"/>
      <c r="CFQ50" s="266"/>
      <c r="CFU50" s="266"/>
      <c r="CFY50" s="266"/>
      <c r="CGC50" s="266"/>
      <c r="CGG50" s="266"/>
      <c r="CGK50" s="266"/>
      <c r="CGO50" s="266"/>
      <c r="CGS50" s="266"/>
      <c r="CGW50" s="266"/>
      <c r="CHA50" s="266"/>
      <c r="CHE50" s="266"/>
      <c r="CHI50" s="266"/>
      <c r="CHM50" s="266"/>
      <c r="CHQ50" s="266"/>
      <c r="CHU50" s="266"/>
      <c r="CHY50" s="266"/>
      <c r="CIC50" s="266"/>
      <c r="CIG50" s="266"/>
      <c r="CIK50" s="266"/>
      <c r="CIO50" s="266"/>
      <c r="CIS50" s="266"/>
      <c r="CIW50" s="266"/>
      <c r="CJA50" s="266"/>
      <c r="CJE50" s="266"/>
      <c r="CJI50" s="266"/>
      <c r="CJM50" s="266"/>
      <c r="CJQ50" s="266"/>
      <c r="CJU50" s="266"/>
      <c r="CJY50" s="266"/>
      <c r="CKC50" s="266"/>
      <c r="CKG50" s="266"/>
      <c r="CKK50" s="266"/>
      <c r="CKO50" s="266"/>
      <c r="CKS50" s="266"/>
      <c r="CKW50" s="266"/>
      <c r="CLA50" s="266"/>
      <c r="CLE50" s="266"/>
      <c r="CLI50" s="266"/>
      <c r="CLM50" s="266"/>
      <c r="CLQ50" s="266"/>
      <c r="CLU50" s="266"/>
      <c r="CLY50" s="266"/>
      <c r="CMC50" s="266"/>
      <c r="CMG50" s="266"/>
      <c r="CMK50" s="266"/>
      <c r="CMO50" s="266"/>
      <c r="CMS50" s="266"/>
      <c r="CMW50" s="266"/>
      <c r="CNA50" s="266"/>
      <c r="CNE50" s="266"/>
      <c r="CNI50" s="266"/>
      <c r="CNM50" s="266"/>
      <c r="CNQ50" s="266"/>
      <c r="CNU50" s="266"/>
      <c r="CNY50" s="266"/>
      <c r="COC50" s="266"/>
      <c r="COG50" s="266"/>
      <c r="COK50" s="266"/>
      <c r="COO50" s="266"/>
      <c r="COS50" s="266"/>
      <c r="COW50" s="266"/>
      <c r="CPA50" s="266"/>
      <c r="CPE50" s="266"/>
      <c r="CPI50" s="266"/>
      <c r="CPM50" s="266"/>
      <c r="CPQ50" s="266"/>
      <c r="CPU50" s="266"/>
      <c r="CPY50" s="266"/>
      <c r="CQC50" s="266"/>
      <c r="CQG50" s="266"/>
      <c r="CQK50" s="266"/>
      <c r="CQO50" s="266"/>
      <c r="CQS50" s="266"/>
      <c r="CQW50" s="266"/>
      <c r="CRA50" s="266"/>
      <c r="CRE50" s="266"/>
      <c r="CRI50" s="266"/>
      <c r="CRM50" s="266"/>
      <c r="CRQ50" s="266"/>
      <c r="CRU50" s="266"/>
      <c r="CRY50" s="266"/>
      <c r="CSC50" s="266"/>
      <c r="CSG50" s="266"/>
      <c r="CSK50" s="266"/>
      <c r="CSO50" s="266"/>
      <c r="CSS50" s="266"/>
      <c r="CSW50" s="266"/>
      <c r="CTA50" s="266"/>
      <c r="CTE50" s="266"/>
      <c r="CTI50" s="266"/>
      <c r="CTM50" s="266"/>
      <c r="CTQ50" s="266"/>
      <c r="CTU50" s="266"/>
      <c r="CTY50" s="266"/>
      <c r="CUC50" s="266"/>
      <c r="CUG50" s="266"/>
      <c r="CUK50" s="266"/>
      <c r="CUO50" s="266"/>
      <c r="CUS50" s="266"/>
      <c r="CUW50" s="266"/>
      <c r="CVA50" s="266"/>
      <c r="CVE50" s="266"/>
      <c r="CVI50" s="266"/>
      <c r="CVM50" s="266"/>
      <c r="CVQ50" s="266"/>
      <c r="CVU50" s="266"/>
      <c r="CVY50" s="266"/>
      <c r="CWC50" s="266"/>
      <c r="CWG50" s="266"/>
      <c r="CWK50" s="266"/>
      <c r="CWO50" s="266"/>
      <c r="CWS50" s="266"/>
      <c r="CWW50" s="266"/>
      <c r="CXA50" s="266"/>
      <c r="CXE50" s="266"/>
      <c r="CXI50" s="266"/>
      <c r="CXM50" s="266"/>
      <c r="CXQ50" s="266"/>
      <c r="CXU50" s="266"/>
      <c r="CXY50" s="266"/>
      <c r="CYC50" s="266"/>
      <c r="CYG50" s="266"/>
      <c r="CYK50" s="266"/>
      <c r="CYO50" s="266"/>
      <c r="CYS50" s="266"/>
      <c r="CYW50" s="266"/>
      <c r="CZA50" s="266"/>
      <c r="CZE50" s="266"/>
      <c r="CZI50" s="266"/>
      <c r="CZM50" s="266"/>
      <c r="CZQ50" s="266"/>
      <c r="CZU50" s="266"/>
      <c r="CZY50" s="266"/>
      <c r="DAC50" s="266"/>
      <c r="DAG50" s="266"/>
      <c r="DAK50" s="266"/>
      <c r="DAO50" s="266"/>
      <c r="DAS50" s="266"/>
      <c r="DAW50" s="266"/>
      <c r="DBA50" s="266"/>
      <c r="DBE50" s="266"/>
      <c r="DBI50" s="266"/>
      <c r="DBM50" s="266"/>
      <c r="DBQ50" s="266"/>
      <c r="DBU50" s="266"/>
      <c r="DBY50" s="266"/>
      <c r="DCC50" s="266"/>
      <c r="DCG50" s="266"/>
      <c r="DCK50" s="266"/>
      <c r="DCO50" s="266"/>
      <c r="DCS50" s="266"/>
      <c r="DCW50" s="266"/>
      <c r="DDA50" s="266"/>
      <c r="DDE50" s="266"/>
      <c r="DDI50" s="266"/>
      <c r="DDM50" s="266"/>
      <c r="DDQ50" s="266"/>
      <c r="DDU50" s="266"/>
      <c r="DDY50" s="266"/>
      <c r="DEC50" s="266"/>
      <c r="DEG50" s="266"/>
      <c r="DEK50" s="266"/>
      <c r="DEO50" s="266"/>
      <c r="DES50" s="266"/>
      <c r="DEW50" s="266"/>
      <c r="DFA50" s="266"/>
      <c r="DFE50" s="266"/>
      <c r="DFI50" s="266"/>
      <c r="DFM50" s="266"/>
      <c r="DFQ50" s="266"/>
      <c r="DFU50" s="266"/>
      <c r="DFY50" s="266"/>
      <c r="DGC50" s="266"/>
      <c r="DGG50" s="266"/>
      <c r="DGK50" s="266"/>
      <c r="DGO50" s="266"/>
      <c r="DGS50" s="266"/>
      <c r="DGW50" s="266"/>
      <c r="DHA50" s="266"/>
      <c r="DHE50" s="266"/>
      <c r="DHI50" s="266"/>
      <c r="DHM50" s="266"/>
      <c r="DHQ50" s="266"/>
      <c r="DHU50" s="266"/>
      <c r="DHY50" s="266"/>
      <c r="DIC50" s="266"/>
      <c r="DIG50" s="266"/>
      <c r="DIK50" s="266"/>
      <c r="DIO50" s="266"/>
      <c r="DIS50" s="266"/>
      <c r="DIW50" s="266"/>
      <c r="DJA50" s="266"/>
      <c r="DJE50" s="266"/>
      <c r="DJI50" s="266"/>
      <c r="DJM50" s="266"/>
      <c r="DJQ50" s="266"/>
      <c r="DJU50" s="266"/>
      <c r="DJY50" s="266"/>
      <c r="DKC50" s="266"/>
      <c r="DKG50" s="266"/>
      <c r="DKK50" s="266"/>
      <c r="DKO50" s="266"/>
      <c r="DKS50" s="266"/>
      <c r="DKW50" s="266"/>
      <c r="DLA50" s="266"/>
      <c r="DLE50" s="266"/>
      <c r="DLI50" s="266"/>
      <c r="DLM50" s="266"/>
      <c r="DLQ50" s="266"/>
      <c r="DLU50" s="266"/>
      <c r="DLY50" s="266"/>
      <c r="DMC50" s="266"/>
      <c r="DMG50" s="266"/>
      <c r="DMK50" s="266"/>
      <c r="DMO50" s="266"/>
      <c r="DMS50" s="266"/>
      <c r="DMW50" s="266"/>
      <c r="DNA50" s="266"/>
      <c r="DNE50" s="266"/>
      <c r="DNI50" s="266"/>
      <c r="DNM50" s="266"/>
      <c r="DNQ50" s="266"/>
      <c r="DNU50" s="266"/>
      <c r="DNY50" s="266"/>
      <c r="DOC50" s="266"/>
      <c r="DOG50" s="266"/>
      <c r="DOK50" s="266"/>
      <c r="DOO50" s="266"/>
      <c r="DOS50" s="266"/>
      <c r="DOW50" s="266"/>
      <c r="DPA50" s="266"/>
      <c r="DPE50" s="266"/>
      <c r="DPI50" s="266"/>
      <c r="DPM50" s="266"/>
      <c r="DPQ50" s="266"/>
      <c r="DPU50" s="266"/>
      <c r="DPY50" s="266"/>
      <c r="DQC50" s="266"/>
      <c r="DQG50" s="266"/>
      <c r="DQK50" s="266"/>
      <c r="DQO50" s="266"/>
      <c r="DQS50" s="266"/>
      <c r="DQW50" s="266"/>
      <c r="DRA50" s="266"/>
      <c r="DRE50" s="266"/>
      <c r="DRI50" s="266"/>
      <c r="DRM50" s="266"/>
      <c r="DRQ50" s="266"/>
      <c r="DRU50" s="266"/>
      <c r="DRY50" s="266"/>
      <c r="DSC50" s="266"/>
      <c r="DSG50" s="266"/>
      <c r="DSK50" s="266"/>
      <c r="DSO50" s="266"/>
      <c r="DSS50" s="266"/>
      <c r="DSW50" s="266"/>
      <c r="DTA50" s="266"/>
      <c r="DTE50" s="266"/>
      <c r="DTI50" s="266"/>
      <c r="DTM50" s="266"/>
      <c r="DTQ50" s="266"/>
      <c r="DTU50" s="266"/>
      <c r="DTY50" s="266"/>
      <c r="DUC50" s="266"/>
      <c r="DUG50" s="266"/>
      <c r="DUK50" s="266"/>
      <c r="DUO50" s="266"/>
      <c r="DUS50" s="266"/>
      <c r="DUW50" s="266"/>
      <c r="DVA50" s="266"/>
      <c r="DVE50" s="266"/>
      <c r="DVI50" s="266"/>
      <c r="DVM50" s="266"/>
      <c r="DVQ50" s="266"/>
      <c r="DVU50" s="266"/>
      <c r="DVY50" s="266"/>
      <c r="DWC50" s="266"/>
      <c r="DWG50" s="266"/>
      <c r="DWK50" s="266"/>
      <c r="DWO50" s="266"/>
      <c r="DWS50" s="266"/>
      <c r="DWW50" s="266"/>
      <c r="DXA50" s="266"/>
      <c r="DXE50" s="266"/>
      <c r="DXI50" s="266"/>
      <c r="DXM50" s="266"/>
      <c r="DXQ50" s="266"/>
      <c r="DXU50" s="266"/>
      <c r="DXY50" s="266"/>
      <c r="DYC50" s="266"/>
      <c r="DYG50" s="266"/>
      <c r="DYK50" s="266"/>
      <c r="DYO50" s="266"/>
      <c r="DYS50" s="266"/>
      <c r="DYW50" s="266"/>
      <c r="DZA50" s="266"/>
      <c r="DZE50" s="266"/>
      <c r="DZI50" s="266"/>
      <c r="DZM50" s="266"/>
      <c r="DZQ50" s="266"/>
      <c r="DZU50" s="266"/>
      <c r="DZY50" s="266"/>
      <c r="EAC50" s="266"/>
      <c r="EAG50" s="266"/>
      <c r="EAK50" s="266"/>
      <c r="EAO50" s="266"/>
      <c r="EAS50" s="266"/>
      <c r="EAW50" s="266"/>
      <c r="EBA50" s="266"/>
      <c r="EBE50" s="266"/>
      <c r="EBI50" s="266"/>
      <c r="EBM50" s="266"/>
      <c r="EBQ50" s="266"/>
      <c r="EBU50" s="266"/>
      <c r="EBY50" s="266"/>
      <c r="ECC50" s="266"/>
      <c r="ECG50" s="266"/>
      <c r="ECK50" s="266"/>
      <c r="ECO50" s="266"/>
      <c r="ECS50" s="266"/>
      <c r="ECW50" s="266"/>
      <c r="EDA50" s="266"/>
      <c r="EDE50" s="266"/>
      <c r="EDI50" s="266"/>
      <c r="EDM50" s="266"/>
      <c r="EDQ50" s="266"/>
      <c r="EDU50" s="266"/>
      <c r="EDY50" s="266"/>
      <c r="EEC50" s="266"/>
      <c r="EEG50" s="266"/>
      <c r="EEK50" s="266"/>
      <c r="EEO50" s="266"/>
      <c r="EES50" s="266"/>
      <c r="EEW50" s="266"/>
      <c r="EFA50" s="266"/>
      <c r="EFE50" s="266"/>
      <c r="EFI50" s="266"/>
      <c r="EFM50" s="266"/>
      <c r="EFQ50" s="266"/>
      <c r="EFU50" s="266"/>
      <c r="EFY50" s="266"/>
      <c r="EGC50" s="266"/>
      <c r="EGG50" s="266"/>
      <c r="EGK50" s="266"/>
      <c r="EGO50" s="266"/>
      <c r="EGS50" s="266"/>
      <c r="EGW50" s="266"/>
      <c r="EHA50" s="266"/>
      <c r="EHE50" s="266"/>
      <c r="EHI50" s="266"/>
      <c r="EHM50" s="266"/>
      <c r="EHQ50" s="266"/>
      <c r="EHU50" s="266"/>
      <c r="EHY50" s="266"/>
      <c r="EIC50" s="266"/>
      <c r="EIG50" s="266"/>
      <c r="EIK50" s="266"/>
      <c r="EIO50" s="266"/>
      <c r="EIS50" s="266"/>
      <c r="EIW50" s="266"/>
      <c r="EJA50" s="266"/>
      <c r="EJE50" s="266"/>
      <c r="EJI50" s="266"/>
      <c r="EJM50" s="266"/>
      <c r="EJQ50" s="266"/>
      <c r="EJU50" s="266"/>
      <c r="EJY50" s="266"/>
      <c r="EKC50" s="266"/>
      <c r="EKG50" s="266"/>
      <c r="EKK50" s="266"/>
      <c r="EKO50" s="266"/>
      <c r="EKS50" s="266"/>
      <c r="EKW50" s="266"/>
      <c r="ELA50" s="266"/>
      <c r="ELE50" s="266"/>
      <c r="ELI50" s="266"/>
      <c r="ELM50" s="266"/>
      <c r="ELQ50" s="266"/>
      <c r="ELU50" s="266"/>
      <c r="ELY50" s="266"/>
      <c r="EMC50" s="266"/>
      <c r="EMG50" s="266"/>
      <c r="EMK50" s="266"/>
      <c r="EMO50" s="266"/>
      <c r="EMS50" s="266"/>
      <c r="EMW50" s="266"/>
      <c r="ENA50" s="266"/>
      <c r="ENE50" s="266"/>
      <c r="ENI50" s="266"/>
      <c r="ENM50" s="266"/>
      <c r="ENQ50" s="266"/>
      <c r="ENU50" s="266"/>
      <c r="ENY50" s="266"/>
      <c r="EOC50" s="266"/>
      <c r="EOG50" s="266"/>
      <c r="EOK50" s="266"/>
      <c r="EOO50" s="266"/>
      <c r="EOS50" s="266"/>
      <c r="EOW50" s="266"/>
      <c r="EPA50" s="266"/>
      <c r="EPE50" s="266"/>
      <c r="EPI50" s="266"/>
      <c r="EPM50" s="266"/>
      <c r="EPQ50" s="266"/>
      <c r="EPU50" s="266"/>
      <c r="EPY50" s="266"/>
      <c r="EQC50" s="266"/>
      <c r="EQG50" s="266"/>
      <c r="EQK50" s="266"/>
      <c r="EQO50" s="266"/>
      <c r="EQS50" s="266"/>
      <c r="EQW50" s="266"/>
      <c r="ERA50" s="266"/>
      <c r="ERE50" s="266"/>
      <c r="ERI50" s="266"/>
      <c r="ERM50" s="266"/>
      <c r="ERQ50" s="266"/>
      <c r="ERU50" s="266"/>
      <c r="ERY50" s="266"/>
      <c r="ESC50" s="266"/>
      <c r="ESG50" s="266"/>
      <c r="ESK50" s="266"/>
      <c r="ESO50" s="266"/>
      <c r="ESS50" s="266"/>
      <c r="ESW50" s="266"/>
      <c r="ETA50" s="266"/>
      <c r="ETE50" s="266"/>
      <c r="ETI50" s="266"/>
      <c r="ETM50" s="266"/>
      <c r="ETQ50" s="266"/>
      <c r="ETU50" s="266"/>
      <c r="ETY50" s="266"/>
      <c r="EUC50" s="266"/>
      <c r="EUG50" s="266"/>
      <c r="EUK50" s="266"/>
      <c r="EUO50" s="266"/>
      <c r="EUS50" s="266"/>
      <c r="EUW50" s="266"/>
      <c r="EVA50" s="266"/>
      <c r="EVE50" s="266"/>
      <c r="EVI50" s="266"/>
      <c r="EVM50" s="266"/>
      <c r="EVQ50" s="266"/>
      <c r="EVU50" s="266"/>
      <c r="EVY50" s="266"/>
      <c r="EWC50" s="266"/>
      <c r="EWG50" s="266"/>
      <c r="EWK50" s="266"/>
      <c r="EWO50" s="266"/>
      <c r="EWS50" s="266"/>
      <c r="EWW50" s="266"/>
      <c r="EXA50" s="266"/>
      <c r="EXE50" s="266"/>
      <c r="EXI50" s="266"/>
      <c r="EXM50" s="266"/>
      <c r="EXQ50" s="266"/>
      <c r="EXU50" s="266"/>
      <c r="EXY50" s="266"/>
      <c r="EYC50" s="266"/>
      <c r="EYG50" s="266"/>
      <c r="EYK50" s="266"/>
      <c r="EYO50" s="266"/>
      <c r="EYS50" s="266"/>
      <c r="EYW50" s="266"/>
      <c r="EZA50" s="266"/>
      <c r="EZE50" s="266"/>
      <c r="EZI50" s="266"/>
      <c r="EZM50" s="266"/>
      <c r="EZQ50" s="266"/>
      <c r="EZU50" s="266"/>
      <c r="EZY50" s="266"/>
      <c r="FAC50" s="266"/>
      <c r="FAG50" s="266"/>
      <c r="FAK50" s="266"/>
      <c r="FAO50" s="266"/>
      <c r="FAS50" s="266"/>
      <c r="FAW50" s="266"/>
      <c r="FBA50" s="266"/>
      <c r="FBE50" s="266"/>
      <c r="FBI50" s="266"/>
      <c r="FBM50" s="266"/>
      <c r="FBQ50" s="266"/>
      <c r="FBU50" s="266"/>
      <c r="FBY50" s="266"/>
      <c r="FCC50" s="266"/>
      <c r="FCG50" s="266"/>
      <c r="FCK50" s="266"/>
      <c r="FCO50" s="266"/>
      <c r="FCS50" s="266"/>
      <c r="FCW50" s="266"/>
      <c r="FDA50" s="266"/>
      <c r="FDE50" s="266"/>
      <c r="FDI50" s="266"/>
      <c r="FDM50" s="266"/>
      <c r="FDQ50" s="266"/>
      <c r="FDU50" s="266"/>
      <c r="FDY50" s="266"/>
      <c r="FEC50" s="266"/>
      <c r="FEG50" s="266"/>
      <c r="FEK50" s="266"/>
      <c r="FEO50" s="266"/>
      <c r="FES50" s="266"/>
      <c r="FEW50" s="266"/>
      <c r="FFA50" s="266"/>
      <c r="FFE50" s="266"/>
      <c r="FFI50" s="266"/>
      <c r="FFM50" s="266"/>
      <c r="FFQ50" s="266"/>
      <c r="FFU50" s="266"/>
      <c r="FFY50" s="266"/>
      <c r="FGC50" s="266"/>
      <c r="FGG50" s="266"/>
      <c r="FGK50" s="266"/>
      <c r="FGO50" s="266"/>
      <c r="FGS50" s="266"/>
      <c r="FGW50" s="266"/>
      <c r="FHA50" s="266"/>
      <c r="FHE50" s="266"/>
      <c r="FHI50" s="266"/>
      <c r="FHM50" s="266"/>
      <c r="FHQ50" s="266"/>
      <c r="FHU50" s="266"/>
      <c r="FHY50" s="266"/>
      <c r="FIC50" s="266"/>
      <c r="FIG50" s="266"/>
      <c r="FIK50" s="266"/>
      <c r="FIO50" s="266"/>
      <c r="FIS50" s="266"/>
      <c r="FIW50" s="266"/>
      <c r="FJA50" s="266"/>
      <c r="FJE50" s="266"/>
      <c r="FJI50" s="266"/>
      <c r="FJM50" s="266"/>
      <c r="FJQ50" s="266"/>
      <c r="FJU50" s="266"/>
      <c r="FJY50" s="266"/>
      <c r="FKC50" s="266"/>
      <c r="FKG50" s="266"/>
      <c r="FKK50" s="266"/>
      <c r="FKO50" s="266"/>
      <c r="FKS50" s="266"/>
      <c r="FKW50" s="266"/>
      <c r="FLA50" s="266"/>
      <c r="FLE50" s="266"/>
      <c r="FLI50" s="266"/>
      <c r="FLM50" s="266"/>
      <c r="FLQ50" s="266"/>
      <c r="FLU50" s="266"/>
      <c r="FLY50" s="266"/>
      <c r="FMC50" s="266"/>
      <c r="FMG50" s="266"/>
      <c r="FMK50" s="266"/>
      <c r="FMO50" s="266"/>
      <c r="FMS50" s="266"/>
      <c r="FMW50" s="266"/>
      <c r="FNA50" s="266"/>
      <c r="FNE50" s="266"/>
      <c r="FNI50" s="266"/>
      <c r="FNM50" s="266"/>
      <c r="FNQ50" s="266"/>
      <c r="FNU50" s="266"/>
      <c r="FNY50" s="266"/>
      <c r="FOC50" s="266"/>
      <c r="FOG50" s="266"/>
      <c r="FOK50" s="266"/>
      <c r="FOO50" s="266"/>
      <c r="FOS50" s="266"/>
      <c r="FOW50" s="266"/>
      <c r="FPA50" s="266"/>
      <c r="FPE50" s="266"/>
      <c r="FPI50" s="266"/>
      <c r="FPM50" s="266"/>
      <c r="FPQ50" s="266"/>
      <c r="FPU50" s="266"/>
      <c r="FPY50" s="266"/>
      <c r="FQC50" s="266"/>
      <c r="FQG50" s="266"/>
      <c r="FQK50" s="266"/>
      <c r="FQO50" s="266"/>
      <c r="FQS50" s="266"/>
      <c r="FQW50" s="266"/>
      <c r="FRA50" s="266"/>
      <c r="FRE50" s="266"/>
      <c r="FRI50" s="266"/>
      <c r="FRM50" s="266"/>
      <c r="FRQ50" s="266"/>
      <c r="FRU50" s="266"/>
      <c r="FRY50" s="266"/>
      <c r="FSC50" s="266"/>
      <c r="FSG50" s="266"/>
      <c r="FSK50" s="266"/>
      <c r="FSO50" s="266"/>
      <c r="FSS50" s="266"/>
      <c r="FSW50" s="266"/>
      <c r="FTA50" s="266"/>
      <c r="FTE50" s="266"/>
      <c r="FTI50" s="266"/>
      <c r="FTM50" s="266"/>
      <c r="FTQ50" s="266"/>
      <c r="FTU50" s="266"/>
      <c r="FTY50" s="266"/>
      <c r="FUC50" s="266"/>
      <c r="FUG50" s="266"/>
      <c r="FUK50" s="266"/>
      <c r="FUO50" s="266"/>
      <c r="FUS50" s="266"/>
      <c r="FUW50" s="266"/>
      <c r="FVA50" s="266"/>
      <c r="FVE50" s="266"/>
      <c r="FVI50" s="266"/>
      <c r="FVM50" s="266"/>
      <c r="FVQ50" s="266"/>
      <c r="FVU50" s="266"/>
      <c r="FVY50" s="266"/>
      <c r="FWC50" s="266"/>
      <c r="FWG50" s="266"/>
      <c r="FWK50" s="266"/>
      <c r="FWO50" s="266"/>
      <c r="FWS50" s="266"/>
      <c r="FWW50" s="266"/>
      <c r="FXA50" s="266"/>
      <c r="FXE50" s="266"/>
      <c r="FXI50" s="266"/>
      <c r="FXM50" s="266"/>
      <c r="FXQ50" s="266"/>
      <c r="FXU50" s="266"/>
      <c r="FXY50" s="266"/>
      <c r="FYC50" s="266"/>
      <c r="FYG50" s="266"/>
      <c r="FYK50" s="266"/>
      <c r="FYO50" s="266"/>
      <c r="FYS50" s="266"/>
      <c r="FYW50" s="266"/>
      <c r="FZA50" s="266"/>
      <c r="FZE50" s="266"/>
      <c r="FZI50" s="266"/>
      <c r="FZM50" s="266"/>
      <c r="FZQ50" s="266"/>
      <c r="FZU50" s="266"/>
      <c r="FZY50" s="266"/>
      <c r="GAC50" s="266"/>
      <c r="GAG50" s="266"/>
      <c r="GAK50" s="266"/>
      <c r="GAO50" s="266"/>
      <c r="GAS50" s="266"/>
      <c r="GAW50" s="266"/>
      <c r="GBA50" s="266"/>
      <c r="GBE50" s="266"/>
      <c r="GBI50" s="266"/>
      <c r="GBM50" s="266"/>
      <c r="GBQ50" s="266"/>
      <c r="GBU50" s="266"/>
      <c r="GBY50" s="266"/>
      <c r="GCC50" s="266"/>
      <c r="GCG50" s="266"/>
      <c r="GCK50" s="266"/>
      <c r="GCO50" s="266"/>
      <c r="GCS50" s="266"/>
      <c r="GCW50" s="266"/>
      <c r="GDA50" s="266"/>
      <c r="GDE50" s="266"/>
      <c r="GDI50" s="266"/>
      <c r="GDM50" s="266"/>
      <c r="GDQ50" s="266"/>
      <c r="GDU50" s="266"/>
      <c r="GDY50" s="266"/>
      <c r="GEC50" s="266"/>
      <c r="GEG50" s="266"/>
      <c r="GEK50" s="266"/>
      <c r="GEO50" s="266"/>
      <c r="GES50" s="266"/>
      <c r="GEW50" s="266"/>
      <c r="GFA50" s="266"/>
      <c r="GFE50" s="266"/>
      <c r="GFI50" s="266"/>
      <c r="GFM50" s="266"/>
      <c r="GFQ50" s="266"/>
      <c r="GFU50" s="266"/>
      <c r="GFY50" s="266"/>
      <c r="GGC50" s="266"/>
      <c r="GGG50" s="266"/>
      <c r="GGK50" s="266"/>
      <c r="GGO50" s="266"/>
      <c r="GGS50" s="266"/>
      <c r="GGW50" s="266"/>
      <c r="GHA50" s="266"/>
      <c r="GHE50" s="266"/>
      <c r="GHI50" s="266"/>
      <c r="GHM50" s="266"/>
      <c r="GHQ50" s="266"/>
      <c r="GHU50" s="266"/>
      <c r="GHY50" s="266"/>
      <c r="GIC50" s="266"/>
      <c r="GIG50" s="266"/>
      <c r="GIK50" s="266"/>
      <c r="GIO50" s="266"/>
      <c r="GIS50" s="266"/>
      <c r="GIW50" s="266"/>
      <c r="GJA50" s="266"/>
      <c r="GJE50" s="266"/>
      <c r="GJI50" s="266"/>
      <c r="GJM50" s="266"/>
      <c r="GJQ50" s="266"/>
      <c r="GJU50" s="266"/>
      <c r="GJY50" s="266"/>
      <c r="GKC50" s="266"/>
      <c r="GKG50" s="266"/>
      <c r="GKK50" s="266"/>
      <c r="GKO50" s="266"/>
      <c r="GKS50" s="266"/>
      <c r="GKW50" s="266"/>
      <c r="GLA50" s="266"/>
      <c r="GLE50" s="266"/>
      <c r="GLI50" s="266"/>
      <c r="GLM50" s="266"/>
      <c r="GLQ50" s="266"/>
      <c r="GLU50" s="266"/>
      <c r="GLY50" s="266"/>
      <c r="GMC50" s="266"/>
      <c r="GMG50" s="266"/>
      <c r="GMK50" s="266"/>
      <c r="GMO50" s="266"/>
      <c r="GMS50" s="266"/>
      <c r="GMW50" s="266"/>
      <c r="GNA50" s="266"/>
      <c r="GNE50" s="266"/>
      <c r="GNI50" s="266"/>
      <c r="GNM50" s="266"/>
      <c r="GNQ50" s="266"/>
      <c r="GNU50" s="266"/>
      <c r="GNY50" s="266"/>
      <c r="GOC50" s="266"/>
      <c r="GOG50" s="266"/>
      <c r="GOK50" s="266"/>
      <c r="GOO50" s="266"/>
      <c r="GOS50" s="266"/>
      <c r="GOW50" s="266"/>
      <c r="GPA50" s="266"/>
      <c r="GPE50" s="266"/>
      <c r="GPI50" s="266"/>
      <c r="GPM50" s="266"/>
      <c r="GPQ50" s="266"/>
      <c r="GPU50" s="266"/>
      <c r="GPY50" s="266"/>
      <c r="GQC50" s="266"/>
      <c r="GQG50" s="266"/>
      <c r="GQK50" s="266"/>
      <c r="GQO50" s="266"/>
      <c r="GQS50" s="266"/>
      <c r="GQW50" s="266"/>
      <c r="GRA50" s="266"/>
      <c r="GRE50" s="266"/>
      <c r="GRI50" s="266"/>
      <c r="GRM50" s="266"/>
      <c r="GRQ50" s="266"/>
      <c r="GRU50" s="266"/>
      <c r="GRY50" s="266"/>
      <c r="GSC50" s="266"/>
      <c r="GSG50" s="266"/>
      <c r="GSK50" s="266"/>
      <c r="GSO50" s="266"/>
      <c r="GSS50" s="266"/>
      <c r="GSW50" s="266"/>
      <c r="GTA50" s="266"/>
      <c r="GTE50" s="266"/>
      <c r="GTI50" s="266"/>
      <c r="GTM50" s="266"/>
      <c r="GTQ50" s="266"/>
      <c r="GTU50" s="266"/>
      <c r="GTY50" s="266"/>
      <c r="GUC50" s="266"/>
      <c r="GUG50" s="266"/>
      <c r="GUK50" s="266"/>
      <c r="GUO50" s="266"/>
      <c r="GUS50" s="266"/>
      <c r="GUW50" s="266"/>
      <c r="GVA50" s="266"/>
      <c r="GVE50" s="266"/>
      <c r="GVI50" s="266"/>
      <c r="GVM50" s="266"/>
      <c r="GVQ50" s="266"/>
      <c r="GVU50" s="266"/>
      <c r="GVY50" s="266"/>
      <c r="GWC50" s="266"/>
      <c r="GWG50" s="266"/>
      <c r="GWK50" s="266"/>
      <c r="GWO50" s="266"/>
      <c r="GWS50" s="266"/>
      <c r="GWW50" s="266"/>
      <c r="GXA50" s="266"/>
      <c r="GXE50" s="266"/>
      <c r="GXI50" s="266"/>
      <c r="GXM50" s="266"/>
      <c r="GXQ50" s="266"/>
      <c r="GXU50" s="266"/>
      <c r="GXY50" s="266"/>
      <c r="GYC50" s="266"/>
      <c r="GYG50" s="266"/>
      <c r="GYK50" s="266"/>
      <c r="GYO50" s="266"/>
      <c r="GYS50" s="266"/>
      <c r="GYW50" s="266"/>
      <c r="GZA50" s="266"/>
      <c r="GZE50" s="266"/>
      <c r="GZI50" s="266"/>
      <c r="GZM50" s="266"/>
      <c r="GZQ50" s="266"/>
      <c r="GZU50" s="266"/>
      <c r="GZY50" s="266"/>
      <c r="HAC50" s="266"/>
      <c r="HAG50" s="266"/>
      <c r="HAK50" s="266"/>
      <c r="HAO50" s="266"/>
      <c r="HAS50" s="266"/>
      <c r="HAW50" s="266"/>
      <c r="HBA50" s="266"/>
      <c r="HBE50" s="266"/>
      <c r="HBI50" s="266"/>
      <c r="HBM50" s="266"/>
      <c r="HBQ50" s="266"/>
      <c r="HBU50" s="266"/>
      <c r="HBY50" s="266"/>
      <c r="HCC50" s="266"/>
      <c r="HCG50" s="266"/>
      <c r="HCK50" s="266"/>
      <c r="HCO50" s="266"/>
      <c r="HCS50" s="266"/>
      <c r="HCW50" s="266"/>
      <c r="HDA50" s="266"/>
      <c r="HDE50" s="266"/>
      <c r="HDI50" s="266"/>
      <c r="HDM50" s="266"/>
      <c r="HDQ50" s="266"/>
      <c r="HDU50" s="266"/>
      <c r="HDY50" s="266"/>
      <c r="HEC50" s="266"/>
      <c r="HEG50" s="266"/>
      <c r="HEK50" s="266"/>
      <c r="HEO50" s="266"/>
      <c r="HES50" s="266"/>
      <c r="HEW50" s="266"/>
      <c r="HFA50" s="266"/>
      <c r="HFE50" s="266"/>
      <c r="HFI50" s="266"/>
      <c r="HFM50" s="266"/>
      <c r="HFQ50" s="266"/>
      <c r="HFU50" s="266"/>
      <c r="HFY50" s="266"/>
      <c r="HGC50" s="266"/>
      <c r="HGG50" s="266"/>
      <c r="HGK50" s="266"/>
      <c r="HGO50" s="266"/>
      <c r="HGS50" s="266"/>
      <c r="HGW50" s="266"/>
      <c r="HHA50" s="266"/>
      <c r="HHE50" s="266"/>
      <c r="HHI50" s="266"/>
      <c r="HHM50" s="266"/>
      <c r="HHQ50" s="266"/>
      <c r="HHU50" s="266"/>
      <c r="HHY50" s="266"/>
      <c r="HIC50" s="266"/>
      <c r="HIG50" s="266"/>
      <c r="HIK50" s="266"/>
      <c r="HIO50" s="266"/>
      <c r="HIS50" s="266"/>
      <c r="HIW50" s="266"/>
      <c r="HJA50" s="266"/>
      <c r="HJE50" s="266"/>
      <c r="HJI50" s="266"/>
      <c r="HJM50" s="266"/>
      <c r="HJQ50" s="266"/>
      <c r="HJU50" s="266"/>
      <c r="HJY50" s="266"/>
      <c r="HKC50" s="266"/>
      <c r="HKG50" s="266"/>
      <c r="HKK50" s="266"/>
      <c r="HKO50" s="266"/>
      <c r="HKS50" s="266"/>
      <c r="HKW50" s="266"/>
      <c r="HLA50" s="266"/>
      <c r="HLE50" s="266"/>
      <c r="HLI50" s="266"/>
      <c r="HLM50" s="266"/>
      <c r="HLQ50" s="266"/>
      <c r="HLU50" s="266"/>
      <c r="HLY50" s="266"/>
      <c r="HMC50" s="266"/>
      <c r="HMG50" s="266"/>
      <c r="HMK50" s="266"/>
      <c r="HMO50" s="266"/>
      <c r="HMS50" s="266"/>
      <c r="HMW50" s="266"/>
      <c r="HNA50" s="266"/>
      <c r="HNE50" s="266"/>
      <c r="HNI50" s="266"/>
      <c r="HNM50" s="266"/>
      <c r="HNQ50" s="266"/>
      <c r="HNU50" s="266"/>
      <c r="HNY50" s="266"/>
      <c r="HOC50" s="266"/>
      <c r="HOG50" s="266"/>
      <c r="HOK50" s="266"/>
      <c r="HOO50" s="266"/>
      <c r="HOS50" s="266"/>
      <c r="HOW50" s="266"/>
      <c r="HPA50" s="266"/>
      <c r="HPE50" s="266"/>
      <c r="HPI50" s="266"/>
      <c r="HPM50" s="266"/>
      <c r="HPQ50" s="266"/>
      <c r="HPU50" s="266"/>
      <c r="HPY50" s="266"/>
      <c r="HQC50" s="266"/>
      <c r="HQG50" s="266"/>
      <c r="HQK50" s="266"/>
      <c r="HQO50" s="266"/>
      <c r="HQS50" s="266"/>
      <c r="HQW50" s="266"/>
      <c r="HRA50" s="266"/>
      <c r="HRE50" s="266"/>
      <c r="HRI50" s="266"/>
      <c r="HRM50" s="266"/>
      <c r="HRQ50" s="266"/>
      <c r="HRU50" s="266"/>
      <c r="HRY50" s="266"/>
      <c r="HSC50" s="266"/>
      <c r="HSG50" s="266"/>
      <c r="HSK50" s="266"/>
      <c r="HSO50" s="266"/>
      <c r="HSS50" s="266"/>
      <c r="HSW50" s="266"/>
      <c r="HTA50" s="266"/>
      <c r="HTE50" s="266"/>
      <c r="HTI50" s="266"/>
      <c r="HTM50" s="266"/>
      <c r="HTQ50" s="266"/>
      <c r="HTU50" s="266"/>
      <c r="HTY50" s="266"/>
      <c r="HUC50" s="266"/>
      <c r="HUG50" s="266"/>
      <c r="HUK50" s="266"/>
      <c r="HUO50" s="266"/>
      <c r="HUS50" s="266"/>
      <c r="HUW50" s="266"/>
      <c r="HVA50" s="266"/>
      <c r="HVE50" s="266"/>
      <c r="HVI50" s="266"/>
      <c r="HVM50" s="266"/>
      <c r="HVQ50" s="266"/>
      <c r="HVU50" s="266"/>
      <c r="HVY50" s="266"/>
      <c r="HWC50" s="266"/>
      <c r="HWG50" s="266"/>
      <c r="HWK50" s="266"/>
      <c r="HWO50" s="266"/>
      <c r="HWS50" s="266"/>
      <c r="HWW50" s="266"/>
      <c r="HXA50" s="266"/>
      <c r="HXE50" s="266"/>
      <c r="HXI50" s="266"/>
      <c r="HXM50" s="266"/>
      <c r="HXQ50" s="266"/>
      <c r="HXU50" s="266"/>
      <c r="HXY50" s="266"/>
      <c r="HYC50" s="266"/>
      <c r="HYG50" s="266"/>
      <c r="HYK50" s="266"/>
      <c r="HYO50" s="266"/>
      <c r="HYS50" s="266"/>
      <c r="HYW50" s="266"/>
      <c r="HZA50" s="266"/>
      <c r="HZE50" s="266"/>
      <c r="HZI50" s="266"/>
      <c r="HZM50" s="266"/>
      <c r="HZQ50" s="266"/>
      <c r="HZU50" s="266"/>
      <c r="HZY50" s="266"/>
      <c r="IAC50" s="266"/>
      <c r="IAG50" s="266"/>
      <c r="IAK50" s="266"/>
      <c r="IAO50" s="266"/>
      <c r="IAS50" s="266"/>
      <c r="IAW50" s="266"/>
      <c r="IBA50" s="266"/>
      <c r="IBE50" s="266"/>
      <c r="IBI50" s="266"/>
      <c r="IBM50" s="266"/>
      <c r="IBQ50" s="266"/>
      <c r="IBU50" s="266"/>
      <c r="IBY50" s="266"/>
      <c r="ICC50" s="266"/>
      <c r="ICG50" s="266"/>
      <c r="ICK50" s="266"/>
      <c r="ICO50" s="266"/>
      <c r="ICS50" s="266"/>
      <c r="ICW50" s="266"/>
      <c r="IDA50" s="266"/>
      <c r="IDE50" s="266"/>
      <c r="IDI50" s="266"/>
      <c r="IDM50" s="266"/>
      <c r="IDQ50" s="266"/>
      <c r="IDU50" s="266"/>
      <c r="IDY50" s="266"/>
      <c r="IEC50" s="266"/>
      <c r="IEG50" s="266"/>
      <c r="IEK50" s="266"/>
      <c r="IEO50" s="266"/>
      <c r="IES50" s="266"/>
      <c r="IEW50" s="266"/>
      <c r="IFA50" s="266"/>
      <c r="IFE50" s="266"/>
      <c r="IFI50" s="266"/>
      <c r="IFM50" s="266"/>
      <c r="IFQ50" s="266"/>
      <c r="IFU50" s="266"/>
      <c r="IFY50" s="266"/>
      <c r="IGC50" s="266"/>
      <c r="IGG50" s="266"/>
      <c r="IGK50" s="266"/>
      <c r="IGO50" s="266"/>
      <c r="IGS50" s="266"/>
      <c r="IGW50" s="266"/>
      <c r="IHA50" s="266"/>
      <c r="IHE50" s="266"/>
      <c r="IHI50" s="266"/>
      <c r="IHM50" s="266"/>
      <c r="IHQ50" s="266"/>
      <c r="IHU50" s="266"/>
      <c r="IHY50" s="266"/>
      <c r="IIC50" s="266"/>
      <c r="IIG50" s="266"/>
      <c r="IIK50" s="266"/>
      <c r="IIO50" s="266"/>
      <c r="IIS50" s="266"/>
      <c r="IIW50" s="266"/>
      <c r="IJA50" s="266"/>
      <c r="IJE50" s="266"/>
      <c r="IJI50" s="266"/>
      <c r="IJM50" s="266"/>
      <c r="IJQ50" s="266"/>
      <c r="IJU50" s="266"/>
      <c r="IJY50" s="266"/>
      <c r="IKC50" s="266"/>
      <c r="IKG50" s="266"/>
      <c r="IKK50" s="266"/>
      <c r="IKO50" s="266"/>
      <c r="IKS50" s="266"/>
      <c r="IKW50" s="266"/>
      <c r="ILA50" s="266"/>
      <c r="ILE50" s="266"/>
      <c r="ILI50" s="266"/>
      <c r="ILM50" s="266"/>
      <c r="ILQ50" s="266"/>
      <c r="ILU50" s="266"/>
      <c r="ILY50" s="266"/>
      <c r="IMC50" s="266"/>
      <c r="IMG50" s="266"/>
      <c r="IMK50" s="266"/>
      <c r="IMO50" s="266"/>
      <c r="IMS50" s="266"/>
      <c r="IMW50" s="266"/>
      <c r="INA50" s="266"/>
      <c r="INE50" s="266"/>
      <c r="INI50" s="266"/>
      <c r="INM50" s="266"/>
      <c r="INQ50" s="266"/>
      <c r="INU50" s="266"/>
      <c r="INY50" s="266"/>
      <c r="IOC50" s="266"/>
      <c r="IOG50" s="266"/>
      <c r="IOK50" s="266"/>
      <c r="IOO50" s="266"/>
      <c r="IOS50" s="266"/>
      <c r="IOW50" s="266"/>
      <c r="IPA50" s="266"/>
      <c r="IPE50" s="266"/>
      <c r="IPI50" s="266"/>
      <c r="IPM50" s="266"/>
      <c r="IPQ50" s="266"/>
      <c r="IPU50" s="266"/>
      <c r="IPY50" s="266"/>
      <c r="IQC50" s="266"/>
      <c r="IQG50" s="266"/>
      <c r="IQK50" s="266"/>
      <c r="IQO50" s="266"/>
      <c r="IQS50" s="266"/>
      <c r="IQW50" s="266"/>
      <c r="IRA50" s="266"/>
      <c r="IRE50" s="266"/>
      <c r="IRI50" s="266"/>
      <c r="IRM50" s="266"/>
      <c r="IRQ50" s="266"/>
      <c r="IRU50" s="266"/>
      <c r="IRY50" s="266"/>
      <c r="ISC50" s="266"/>
      <c r="ISG50" s="266"/>
      <c r="ISK50" s="266"/>
      <c r="ISO50" s="266"/>
      <c r="ISS50" s="266"/>
      <c r="ISW50" s="266"/>
      <c r="ITA50" s="266"/>
      <c r="ITE50" s="266"/>
      <c r="ITI50" s="266"/>
      <c r="ITM50" s="266"/>
      <c r="ITQ50" s="266"/>
      <c r="ITU50" s="266"/>
      <c r="ITY50" s="266"/>
      <c r="IUC50" s="266"/>
      <c r="IUG50" s="266"/>
      <c r="IUK50" s="266"/>
      <c r="IUO50" s="266"/>
      <c r="IUS50" s="266"/>
      <c r="IUW50" s="266"/>
      <c r="IVA50" s="266"/>
      <c r="IVE50" s="266"/>
      <c r="IVI50" s="266"/>
      <c r="IVM50" s="266"/>
      <c r="IVQ50" s="266"/>
      <c r="IVU50" s="266"/>
      <c r="IVY50" s="266"/>
      <c r="IWC50" s="266"/>
      <c r="IWG50" s="266"/>
      <c r="IWK50" s="266"/>
      <c r="IWO50" s="266"/>
      <c r="IWS50" s="266"/>
      <c r="IWW50" s="266"/>
      <c r="IXA50" s="266"/>
      <c r="IXE50" s="266"/>
      <c r="IXI50" s="266"/>
      <c r="IXM50" s="266"/>
      <c r="IXQ50" s="266"/>
      <c r="IXU50" s="266"/>
      <c r="IXY50" s="266"/>
      <c r="IYC50" s="266"/>
      <c r="IYG50" s="266"/>
      <c r="IYK50" s="266"/>
      <c r="IYO50" s="266"/>
      <c r="IYS50" s="266"/>
      <c r="IYW50" s="266"/>
      <c r="IZA50" s="266"/>
      <c r="IZE50" s="266"/>
      <c r="IZI50" s="266"/>
      <c r="IZM50" s="266"/>
      <c r="IZQ50" s="266"/>
      <c r="IZU50" s="266"/>
      <c r="IZY50" s="266"/>
      <c r="JAC50" s="266"/>
      <c r="JAG50" s="266"/>
      <c r="JAK50" s="266"/>
      <c r="JAO50" s="266"/>
      <c r="JAS50" s="266"/>
      <c r="JAW50" s="266"/>
      <c r="JBA50" s="266"/>
      <c r="JBE50" s="266"/>
      <c r="JBI50" s="266"/>
      <c r="JBM50" s="266"/>
      <c r="JBQ50" s="266"/>
      <c r="JBU50" s="266"/>
      <c r="JBY50" s="266"/>
      <c r="JCC50" s="266"/>
      <c r="JCG50" s="266"/>
      <c r="JCK50" s="266"/>
      <c r="JCO50" s="266"/>
      <c r="JCS50" s="266"/>
      <c r="JCW50" s="266"/>
      <c r="JDA50" s="266"/>
      <c r="JDE50" s="266"/>
      <c r="JDI50" s="266"/>
      <c r="JDM50" s="266"/>
      <c r="JDQ50" s="266"/>
      <c r="JDU50" s="266"/>
      <c r="JDY50" s="266"/>
      <c r="JEC50" s="266"/>
      <c r="JEG50" s="266"/>
      <c r="JEK50" s="266"/>
      <c r="JEO50" s="266"/>
      <c r="JES50" s="266"/>
      <c r="JEW50" s="266"/>
      <c r="JFA50" s="266"/>
      <c r="JFE50" s="266"/>
      <c r="JFI50" s="266"/>
      <c r="JFM50" s="266"/>
      <c r="JFQ50" s="266"/>
      <c r="JFU50" s="266"/>
      <c r="JFY50" s="266"/>
      <c r="JGC50" s="266"/>
      <c r="JGG50" s="266"/>
      <c r="JGK50" s="266"/>
      <c r="JGO50" s="266"/>
      <c r="JGS50" s="266"/>
      <c r="JGW50" s="266"/>
      <c r="JHA50" s="266"/>
      <c r="JHE50" s="266"/>
      <c r="JHI50" s="266"/>
      <c r="JHM50" s="266"/>
      <c r="JHQ50" s="266"/>
      <c r="JHU50" s="266"/>
      <c r="JHY50" s="266"/>
      <c r="JIC50" s="266"/>
      <c r="JIG50" s="266"/>
      <c r="JIK50" s="266"/>
      <c r="JIO50" s="266"/>
      <c r="JIS50" s="266"/>
      <c r="JIW50" s="266"/>
      <c r="JJA50" s="266"/>
      <c r="JJE50" s="266"/>
      <c r="JJI50" s="266"/>
      <c r="JJM50" s="266"/>
      <c r="JJQ50" s="266"/>
      <c r="JJU50" s="266"/>
      <c r="JJY50" s="266"/>
      <c r="JKC50" s="266"/>
      <c r="JKG50" s="266"/>
      <c r="JKK50" s="266"/>
      <c r="JKO50" s="266"/>
      <c r="JKS50" s="266"/>
      <c r="JKW50" s="266"/>
      <c r="JLA50" s="266"/>
      <c r="JLE50" s="266"/>
      <c r="JLI50" s="266"/>
      <c r="JLM50" s="266"/>
      <c r="JLQ50" s="266"/>
      <c r="JLU50" s="266"/>
      <c r="JLY50" s="266"/>
      <c r="JMC50" s="266"/>
      <c r="JMG50" s="266"/>
      <c r="JMK50" s="266"/>
      <c r="JMO50" s="266"/>
      <c r="JMS50" s="266"/>
      <c r="JMW50" s="266"/>
      <c r="JNA50" s="266"/>
      <c r="JNE50" s="266"/>
      <c r="JNI50" s="266"/>
      <c r="JNM50" s="266"/>
      <c r="JNQ50" s="266"/>
      <c r="JNU50" s="266"/>
      <c r="JNY50" s="266"/>
      <c r="JOC50" s="266"/>
      <c r="JOG50" s="266"/>
      <c r="JOK50" s="266"/>
      <c r="JOO50" s="266"/>
      <c r="JOS50" s="266"/>
      <c r="JOW50" s="266"/>
      <c r="JPA50" s="266"/>
      <c r="JPE50" s="266"/>
      <c r="JPI50" s="266"/>
      <c r="JPM50" s="266"/>
      <c r="JPQ50" s="266"/>
      <c r="JPU50" s="266"/>
      <c r="JPY50" s="266"/>
      <c r="JQC50" s="266"/>
      <c r="JQG50" s="266"/>
      <c r="JQK50" s="266"/>
      <c r="JQO50" s="266"/>
      <c r="JQS50" s="266"/>
      <c r="JQW50" s="266"/>
      <c r="JRA50" s="266"/>
      <c r="JRE50" s="266"/>
      <c r="JRI50" s="266"/>
      <c r="JRM50" s="266"/>
      <c r="JRQ50" s="266"/>
      <c r="JRU50" s="266"/>
      <c r="JRY50" s="266"/>
      <c r="JSC50" s="266"/>
      <c r="JSG50" s="266"/>
      <c r="JSK50" s="266"/>
      <c r="JSO50" s="266"/>
      <c r="JSS50" s="266"/>
      <c r="JSW50" s="266"/>
      <c r="JTA50" s="266"/>
      <c r="JTE50" s="266"/>
      <c r="JTI50" s="266"/>
      <c r="JTM50" s="266"/>
      <c r="JTQ50" s="266"/>
      <c r="JTU50" s="266"/>
      <c r="JTY50" s="266"/>
      <c r="JUC50" s="266"/>
      <c r="JUG50" s="266"/>
      <c r="JUK50" s="266"/>
      <c r="JUO50" s="266"/>
      <c r="JUS50" s="266"/>
      <c r="JUW50" s="266"/>
      <c r="JVA50" s="266"/>
      <c r="JVE50" s="266"/>
      <c r="JVI50" s="266"/>
      <c r="JVM50" s="266"/>
      <c r="JVQ50" s="266"/>
      <c r="JVU50" s="266"/>
      <c r="JVY50" s="266"/>
      <c r="JWC50" s="266"/>
      <c r="JWG50" s="266"/>
      <c r="JWK50" s="266"/>
      <c r="JWO50" s="266"/>
      <c r="JWS50" s="266"/>
      <c r="JWW50" s="266"/>
      <c r="JXA50" s="266"/>
      <c r="JXE50" s="266"/>
      <c r="JXI50" s="266"/>
      <c r="JXM50" s="266"/>
      <c r="JXQ50" s="266"/>
      <c r="JXU50" s="266"/>
      <c r="JXY50" s="266"/>
      <c r="JYC50" s="266"/>
      <c r="JYG50" s="266"/>
      <c r="JYK50" s="266"/>
      <c r="JYO50" s="266"/>
      <c r="JYS50" s="266"/>
      <c r="JYW50" s="266"/>
      <c r="JZA50" s="266"/>
      <c r="JZE50" s="266"/>
      <c r="JZI50" s="266"/>
      <c r="JZM50" s="266"/>
      <c r="JZQ50" s="266"/>
      <c r="JZU50" s="266"/>
      <c r="JZY50" s="266"/>
      <c r="KAC50" s="266"/>
      <c r="KAG50" s="266"/>
      <c r="KAK50" s="266"/>
      <c r="KAO50" s="266"/>
      <c r="KAS50" s="266"/>
      <c r="KAW50" s="266"/>
      <c r="KBA50" s="266"/>
      <c r="KBE50" s="266"/>
      <c r="KBI50" s="266"/>
      <c r="KBM50" s="266"/>
      <c r="KBQ50" s="266"/>
      <c r="KBU50" s="266"/>
      <c r="KBY50" s="266"/>
      <c r="KCC50" s="266"/>
      <c r="KCG50" s="266"/>
      <c r="KCK50" s="266"/>
      <c r="KCO50" s="266"/>
      <c r="KCS50" s="266"/>
      <c r="KCW50" s="266"/>
      <c r="KDA50" s="266"/>
      <c r="KDE50" s="266"/>
      <c r="KDI50" s="266"/>
      <c r="KDM50" s="266"/>
      <c r="KDQ50" s="266"/>
      <c r="KDU50" s="266"/>
      <c r="KDY50" s="266"/>
      <c r="KEC50" s="266"/>
      <c r="KEG50" s="266"/>
      <c r="KEK50" s="266"/>
      <c r="KEO50" s="266"/>
      <c r="KES50" s="266"/>
      <c r="KEW50" s="266"/>
      <c r="KFA50" s="266"/>
      <c r="KFE50" s="266"/>
      <c r="KFI50" s="266"/>
      <c r="KFM50" s="266"/>
      <c r="KFQ50" s="266"/>
      <c r="KFU50" s="266"/>
      <c r="KFY50" s="266"/>
      <c r="KGC50" s="266"/>
      <c r="KGG50" s="266"/>
      <c r="KGK50" s="266"/>
      <c r="KGO50" s="266"/>
      <c r="KGS50" s="266"/>
      <c r="KGW50" s="266"/>
      <c r="KHA50" s="266"/>
      <c r="KHE50" s="266"/>
      <c r="KHI50" s="266"/>
      <c r="KHM50" s="266"/>
      <c r="KHQ50" s="266"/>
      <c r="KHU50" s="266"/>
      <c r="KHY50" s="266"/>
      <c r="KIC50" s="266"/>
      <c r="KIG50" s="266"/>
      <c r="KIK50" s="266"/>
      <c r="KIO50" s="266"/>
      <c r="KIS50" s="266"/>
      <c r="KIW50" s="266"/>
      <c r="KJA50" s="266"/>
      <c r="KJE50" s="266"/>
      <c r="KJI50" s="266"/>
      <c r="KJM50" s="266"/>
      <c r="KJQ50" s="266"/>
      <c r="KJU50" s="266"/>
      <c r="KJY50" s="266"/>
      <c r="KKC50" s="266"/>
      <c r="KKG50" s="266"/>
      <c r="KKK50" s="266"/>
      <c r="KKO50" s="266"/>
      <c r="KKS50" s="266"/>
      <c r="KKW50" s="266"/>
      <c r="KLA50" s="266"/>
      <c r="KLE50" s="266"/>
      <c r="KLI50" s="266"/>
      <c r="KLM50" s="266"/>
      <c r="KLQ50" s="266"/>
      <c r="KLU50" s="266"/>
      <c r="KLY50" s="266"/>
      <c r="KMC50" s="266"/>
      <c r="KMG50" s="266"/>
      <c r="KMK50" s="266"/>
      <c r="KMO50" s="266"/>
      <c r="KMS50" s="266"/>
      <c r="KMW50" s="266"/>
      <c r="KNA50" s="266"/>
      <c r="KNE50" s="266"/>
      <c r="KNI50" s="266"/>
      <c r="KNM50" s="266"/>
      <c r="KNQ50" s="266"/>
      <c r="KNU50" s="266"/>
      <c r="KNY50" s="266"/>
      <c r="KOC50" s="266"/>
      <c r="KOG50" s="266"/>
      <c r="KOK50" s="266"/>
      <c r="KOO50" s="266"/>
      <c r="KOS50" s="266"/>
      <c r="KOW50" s="266"/>
      <c r="KPA50" s="266"/>
      <c r="KPE50" s="266"/>
      <c r="KPI50" s="266"/>
      <c r="KPM50" s="266"/>
      <c r="KPQ50" s="266"/>
      <c r="KPU50" s="266"/>
      <c r="KPY50" s="266"/>
      <c r="KQC50" s="266"/>
      <c r="KQG50" s="266"/>
      <c r="KQK50" s="266"/>
      <c r="KQO50" s="266"/>
      <c r="KQS50" s="266"/>
      <c r="KQW50" s="266"/>
      <c r="KRA50" s="266"/>
      <c r="KRE50" s="266"/>
      <c r="KRI50" s="266"/>
      <c r="KRM50" s="266"/>
      <c r="KRQ50" s="266"/>
      <c r="KRU50" s="266"/>
      <c r="KRY50" s="266"/>
      <c r="KSC50" s="266"/>
      <c r="KSG50" s="266"/>
      <c r="KSK50" s="266"/>
      <c r="KSO50" s="266"/>
      <c r="KSS50" s="266"/>
      <c r="KSW50" s="266"/>
      <c r="KTA50" s="266"/>
      <c r="KTE50" s="266"/>
      <c r="KTI50" s="266"/>
      <c r="KTM50" s="266"/>
      <c r="KTQ50" s="266"/>
      <c r="KTU50" s="266"/>
      <c r="KTY50" s="266"/>
      <c r="KUC50" s="266"/>
      <c r="KUG50" s="266"/>
      <c r="KUK50" s="266"/>
      <c r="KUO50" s="266"/>
      <c r="KUS50" s="266"/>
      <c r="KUW50" s="266"/>
      <c r="KVA50" s="266"/>
      <c r="KVE50" s="266"/>
      <c r="KVI50" s="266"/>
      <c r="KVM50" s="266"/>
      <c r="KVQ50" s="266"/>
      <c r="KVU50" s="266"/>
      <c r="KVY50" s="266"/>
      <c r="KWC50" s="266"/>
      <c r="KWG50" s="266"/>
      <c r="KWK50" s="266"/>
      <c r="KWO50" s="266"/>
      <c r="KWS50" s="266"/>
      <c r="KWW50" s="266"/>
      <c r="KXA50" s="266"/>
      <c r="KXE50" s="266"/>
      <c r="KXI50" s="266"/>
      <c r="KXM50" s="266"/>
      <c r="KXQ50" s="266"/>
      <c r="KXU50" s="266"/>
      <c r="KXY50" s="266"/>
      <c r="KYC50" s="266"/>
      <c r="KYG50" s="266"/>
      <c r="KYK50" s="266"/>
      <c r="KYO50" s="266"/>
      <c r="KYS50" s="266"/>
      <c r="KYW50" s="266"/>
      <c r="KZA50" s="266"/>
      <c r="KZE50" s="266"/>
      <c r="KZI50" s="266"/>
      <c r="KZM50" s="266"/>
      <c r="KZQ50" s="266"/>
      <c r="KZU50" s="266"/>
      <c r="KZY50" s="266"/>
      <c r="LAC50" s="266"/>
      <c r="LAG50" s="266"/>
      <c r="LAK50" s="266"/>
      <c r="LAO50" s="266"/>
      <c r="LAS50" s="266"/>
      <c r="LAW50" s="266"/>
      <c r="LBA50" s="266"/>
      <c r="LBE50" s="266"/>
      <c r="LBI50" s="266"/>
      <c r="LBM50" s="266"/>
      <c r="LBQ50" s="266"/>
      <c r="LBU50" s="266"/>
      <c r="LBY50" s="266"/>
      <c r="LCC50" s="266"/>
      <c r="LCG50" s="266"/>
      <c r="LCK50" s="266"/>
      <c r="LCO50" s="266"/>
      <c r="LCS50" s="266"/>
      <c r="LCW50" s="266"/>
      <c r="LDA50" s="266"/>
      <c r="LDE50" s="266"/>
      <c r="LDI50" s="266"/>
      <c r="LDM50" s="266"/>
      <c r="LDQ50" s="266"/>
      <c r="LDU50" s="266"/>
      <c r="LDY50" s="266"/>
      <c r="LEC50" s="266"/>
      <c r="LEG50" s="266"/>
      <c r="LEK50" s="266"/>
      <c r="LEO50" s="266"/>
      <c r="LES50" s="266"/>
      <c r="LEW50" s="266"/>
      <c r="LFA50" s="266"/>
      <c r="LFE50" s="266"/>
      <c r="LFI50" s="266"/>
      <c r="LFM50" s="266"/>
      <c r="LFQ50" s="266"/>
      <c r="LFU50" s="266"/>
      <c r="LFY50" s="266"/>
      <c r="LGC50" s="266"/>
      <c r="LGG50" s="266"/>
      <c r="LGK50" s="266"/>
      <c r="LGO50" s="266"/>
      <c r="LGS50" s="266"/>
      <c r="LGW50" s="266"/>
      <c r="LHA50" s="266"/>
      <c r="LHE50" s="266"/>
      <c r="LHI50" s="266"/>
      <c r="LHM50" s="266"/>
      <c r="LHQ50" s="266"/>
      <c r="LHU50" s="266"/>
      <c r="LHY50" s="266"/>
      <c r="LIC50" s="266"/>
      <c r="LIG50" s="266"/>
      <c r="LIK50" s="266"/>
      <c r="LIO50" s="266"/>
      <c r="LIS50" s="266"/>
      <c r="LIW50" s="266"/>
      <c r="LJA50" s="266"/>
      <c r="LJE50" s="266"/>
      <c r="LJI50" s="266"/>
      <c r="LJM50" s="266"/>
      <c r="LJQ50" s="266"/>
      <c r="LJU50" s="266"/>
      <c r="LJY50" s="266"/>
      <c r="LKC50" s="266"/>
      <c r="LKG50" s="266"/>
      <c r="LKK50" s="266"/>
      <c r="LKO50" s="266"/>
      <c r="LKS50" s="266"/>
      <c r="LKW50" s="266"/>
      <c r="LLA50" s="266"/>
      <c r="LLE50" s="266"/>
      <c r="LLI50" s="266"/>
      <c r="LLM50" s="266"/>
      <c r="LLQ50" s="266"/>
      <c r="LLU50" s="266"/>
      <c r="LLY50" s="266"/>
      <c r="LMC50" s="266"/>
      <c r="LMG50" s="266"/>
      <c r="LMK50" s="266"/>
      <c r="LMO50" s="266"/>
      <c r="LMS50" s="266"/>
      <c r="LMW50" s="266"/>
      <c r="LNA50" s="266"/>
      <c r="LNE50" s="266"/>
      <c r="LNI50" s="266"/>
      <c r="LNM50" s="266"/>
      <c r="LNQ50" s="266"/>
      <c r="LNU50" s="266"/>
      <c r="LNY50" s="266"/>
      <c r="LOC50" s="266"/>
      <c r="LOG50" s="266"/>
      <c r="LOK50" s="266"/>
      <c r="LOO50" s="266"/>
      <c r="LOS50" s="266"/>
      <c r="LOW50" s="266"/>
      <c r="LPA50" s="266"/>
      <c r="LPE50" s="266"/>
      <c r="LPI50" s="266"/>
      <c r="LPM50" s="266"/>
      <c r="LPQ50" s="266"/>
      <c r="LPU50" s="266"/>
      <c r="LPY50" s="266"/>
      <c r="LQC50" s="266"/>
      <c r="LQG50" s="266"/>
      <c r="LQK50" s="266"/>
      <c r="LQO50" s="266"/>
      <c r="LQS50" s="266"/>
      <c r="LQW50" s="266"/>
      <c r="LRA50" s="266"/>
      <c r="LRE50" s="266"/>
      <c r="LRI50" s="266"/>
      <c r="LRM50" s="266"/>
      <c r="LRQ50" s="266"/>
      <c r="LRU50" s="266"/>
      <c r="LRY50" s="266"/>
      <c r="LSC50" s="266"/>
      <c r="LSG50" s="266"/>
      <c r="LSK50" s="266"/>
      <c r="LSO50" s="266"/>
      <c r="LSS50" s="266"/>
      <c r="LSW50" s="266"/>
      <c r="LTA50" s="266"/>
      <c r="LTE50" s="266"/>
      <c r="LTI50" s="266"/>
      <c r="LTM50" s="266"/>
      <c r="LTQ50" s="266"/>
      <c r="LTU50" s="266"/>
      <c r="LTY50" s="266"/>
      <c r="LUC50" s="266"/>
      <c r="LUG50" s="266"/>
      <c r="LUK50" s="266"/>
      <c r="LUO50" s="266"/>
      <c r="LUS50" s="266"/>
      <c r="LUW50" s="266"/>
      <c r="LVA50" s="266"/>
      <c r="LVE50" s="266"/>
      <c r="LVI50" s="266"/>
      <c r="LVM50" s="266"/>
      <c r="LVQ50" s="266"/>
      <c r="LVU50" s="266"/>
      <c r="LVY50" s="266"/>
      <c r="LWC50" s="266"/>
      <c r="LWG50" s="266"/>
      <c r="LWK50" s="266"/>
      <c r="LWO50" s="266"/>
      <c r="LWS50" s="266"/>
      <c r="LWW50" s="266"/>
      <c r="LXA50" s="266"/>
      <c r="LXE50" s="266"/>
      <c r="LXI50" s="266"/>
      <c r="LXM50" s="266"/>
      <c r="LXQ50" s="266"/>
      <c r="LXU50" s="266"/>
      <c r="LXY50" s="266"/>
      <c r="LYC50" s="266"/>
      <c r="LYG50" s="266"/>
      <c r="LYK50" s="266"/>
      <c r="LYO50" s="266"/>
      <c r="LYS50" s="266"/>
      <c r="LYW50" s="266"/>
      <c r="LZA50" s="266"/>
      <c r="LZE50" s="266"/>
      <c r="LZI50" s="266"/>
      <c r="LZM50" s="266"/>
      <c r="LZQ50" s="266"/>
      <c r="LZU50" s="266"/>
      <c r="LZY50" s="266"/>
      <c r="MAC50" s="266"/>
      <c r="MAG50" s="266"/>
      <c r="MAK50" s="266"/>
      <c r="MAO50" s="266"/>
      <c r="MAS50" s="266"/>
      <c r="MAW50" s="266"/>
      <c r="MBA50" s="266"/>
      <c r="MBE50" s="266"/>
      <c r="MBI50" s="266"/>
      <c r="MBM50" s="266"/>
      <c r="MBQ50" s="266"/>
      <c r="MBU50" s="266"/>
      <c r="MBY50" s="266"/>
      <c r="MCC50" s="266"/>
      <c r="MCG50" s="266"/>
      <c r="MCK50" s="266"/>
      <c r="MCO50" s="266"/>
      <c r="MCS50" s="266"/>
      <c r="MCW50" s="266"/>
      <c r="MDA50" s="266"/>
      <c r="MDE50" s="266"/>
      <c r="MDI50" s="266"/>
      <c r="MDM50" s="266"/>
      <c r="MDQ50" s="266"/>
      <c r="MDU50" s="266"/>
      <c r="MDY50" s="266"/>
      <c r="MEC50" s="266"/>
      <c r="MEG50" s="266"/>
      <c r="MEK50" s="266"/>
      <c r="MEO50" s="266"/>
      <c r="MES50" s="266"/>
      <c r="MEW50" s="266"/>
      <c r="MFA50" s="266"/>
      <c r="MFE50" s="266"/>
      <c r="MFI50" s="266"/>
      <c r="MFM50" s="266"/>
      <c r="MFQ50" s="266"/>
      <c r="MFU50" s="266"/>
      <c r="MFY50" s="266"/>
      <c r="MGC50" s="266"/>
      <c r="MGG50" s="266"/>
      <c r="MGK50" s="266"/>
      <c r="MGO50" s="266"/>
      <c r="MGS50" s="266"/>
      <c r="MGW50" s="266"/>
      <c r="MHA50" s="266"/>
      <c r="MHE50" s="266"/>
      <c r="MHI50" s="266"/>
      <c r="MHM50" s="266"/>
      <c r="MHQ50" s="266"/>
      <c r="MHU50" s="266"/>
      <c r="MHY50" s="266"/>
      <c r="MIC50" s="266"/>
      <c r="MIG50" s="266"/>
      <c r="MIK50" s="266"/>
      <c r="MIO50" s="266"/>
      <c r="MIS50" s="266"/>
      <c r="MIW50" s="266"/>
      <c r="MJA50" s="266"/>
      <c r="MJE50" s="266"/>
      <c r="MJI50" s="266"/>
      <c r="MJM50" s="266"/>
      <c r="MJQ50" s="266"/>
      <c r="MJU50" s="266"/>
      <c r="MJY50" s="266"/>
      <c r="MKC50" s="266"/>
      <c r="MKG50" s="266"/>
      <c r="MKK50" s="266"/>
      <c r="MKO50" s="266"/>
      <c r="MKS50" s="266"/>
      <c r="MKW50" s="266"/>
      <c r="MLA50" s="266"/>
      <c r="MLE50" s="266"/>
      <c r="MLI50" s="266"/>
      <c r="MLM50" s="266"/>
      <c r="MLQ50" s="266"/>
      <c r="MLU50" s="266"/>
      <c r="MLY50" s="266"/>
      <c r="MMC50" s="266"/>
      <c r="MMG50" s="266"/>
      <c r="MMK50" s="266"/>
      <c r="MMO50" s="266"/>
      <c r="MMS50" s="266"/>
      <c r="MMW50" s="266"/>
      <c r="MNA50" s="266"/>
      <c r="MNE50" s="266"/>
      <c r="MNI50" s="266"/>
      <c r="MNM50" s="266"/>
      <c r="MNQ50" s="266"/>
      <c r="MNU50" s="266"/>
      <c r="MNY50" s="266"/>
      <c r="MOC50" s="266"/>
      <c r="MOG50" s="266"/>
      <c r="MOK50" s="266"/>
      <c r="MOO50" s="266"/>
      <c r="MOS50" s="266"/>
      <c r="MOW50" s="266"/>
      <c r="MPA50" s="266"/>
      <c r="MPE50" s="266"/>
      <c r="MPI50" s="266"/>
      <c r="MPM50" s="266"/>
      <c r="MPQ50" s="266"/>
      <c r="MPU50" s="266"/>
      <c r="MPY50" s="266"/>
      <c r="MQC50" s="266"/>
      <c r="MQG50" s="266"/>
      <c r="MQK50" s="266"/>
      <c r="MQO50" s="266"/>
      <c r="MQS50" s="266"/>
      <c r="MQW50" s="266"/>
      <c r="MRA50" s="266"/>
      <c r="MRE50" s="266"/>
      <c r="MRI50" s="266"/>
      <c r="MRM50" s="266"/>
      <c r="MRQ50" s="266"/>
      <c r="MRU50" s="266"/>
      <c r="MRY50" s="266"/>
      <c r="MSC50" s="266"/>
      <c r="MSG50" s="266"/>
      <c r="MSK50" s="266"/>
      <c r="MSO50" s="266"/>
      <c r="MSS50" s="266"/>
      <c r="MSW50" s="266"/>
      <c r="MTA50" s="266"/>
      <c r="MTE50" s="266"/>
      <c r="MTI50" s="266"/>
      <c r="MTM50" s="266"/>
      <c r="MTQ50" s="266"/>
      <c r="MTU50" s="266"/>
      <c r="MTY50" s="266"/>
      <c r="MUC50" s="266"/>
      <c r="MUG50" s="266"/>
      <c r="MUK50" s="266"/>
      <c r="MUO50" s="266"/>
      <c r="MUS50" s="266"/>
      <c r="MUW50" s="266"/>
      <c r="MVA50" s="266"/>
      <c r="MVE50" s="266"/>
      <c r="MVI50" s="266"/>
      <c r="MVM50" s="266"/>
      <c r="MVQ50" s="266"/>
      <c r="MVU50" s="266"/>
      <c r="MVY50" s="266"/>
      <c r="MWC50" s="266"/>
      <c r="MWG50" s="266"/>
      <c r="MWK50" s="266"/>
      <c r="MWO50" s="266"/>
      <c r="MWS50" s="266"/>
      <c r="MWW50" s="266"/>
      <c r="MXA50" s="266"/>
      <c r="MXE50" s="266"/>
      <c r="MXI50" s="266"/>
      <c r="MXM50" s="266"/>
      <c r="MXQ50" s="266"/>
      <c r="MXU50" s="266"/>
      <c r="MXY50" s="266"/>
      <c r="MYC50" s="266"/>
      <c r="MYG50" s="266"/>
      <c r="MYK50" s="266"/>
      <c r="MYO50" s="266"/>
      <c r="MYS50" s="266"/>
      <c r="MYW50" s="266"/>
      <c r="MZA50" s="266"/>
      <c r="MZE50" s="266"/>
      <c r="MZI50" s="266"/>
      <c r="MZM50" s="266"/>
      <c r="MZQ50" s="266"/>
      <c r="MZU50" s="266"/>
      <c r="MZY50" s="266"/>
      <c r="NAC50" s="266"/>
      <c r="NAG50" s="266"/>
      <c r="NAK50" s="266"/>
      <c r="NAO50" s="266"/>
      <c r="NAS50" s="266"/>
      <c r="NAW50" s="266"/>
      <c r="NBA50" s="266"/>
      <c r="NBE50" s="266"/>
      <c r="NBI50" s="266"/>
      <c r="NBM50" s="266"/>
      <c r="NBQ50" s="266"/>
      <c r="NBU50" s="266"/>
      <c r="NBY50" s="266"/>
      <c r="NCC50" s="266"/>
      <c r="NCG50" s="266"/>
      <c r="NCK50" s="266"/>
      <c r="NCO50" s="266"/>
      <c r="NCS50" s="266"/>
      <c r="NCW50" s="266"/>
      <c r="NDA50" s="266"/>
      <c r="NDE50" s="266"/>
      <c r="NDI50" s="266"/>
      <c r="NDM50" s="266"/>
      <c r="NDQ50" s="266"/>
      <c r="NDU50" s="266"/>
      <c r="NDY50" s="266"/>
      <c r="NEC50" s="266"/>
      <c r="NEG50" s="266"/>
      <c r="NEK50" s="266"/>
      <c r="NEO50" s="266"/>
      <c r="NES50" s="266"/>
      <c r="NEW50" s="266"/>
      <c r="NFA50" s="266"/>
      <c r="NFE50" s="266"/>
      <c r="NFI50" s="266"/>
      <c r="NFM50" s="266"/>
      <c r="NFQ50" s="266"/>
      <c r="NFU50" s="266"/>
      <c r="NFY50" s="266"/>
      <c r="NGC50" s="266"/>
      <c r="NGG50" s="266"/>
      <c r="NGK50" s="266"/>
      <c r="NGO50" s="266"/>
      <c r="NGS50" s="266"/>
      <c r="NGW50" s="266"/>
      <c r="NHA50" s="266"/>
      <c r="NHE50" s="266"/>
      <c r="NHI50" s="266"/>
      <c r="NHM50" s="266"/>
      <c r="NHQ50" s="266"/>
      <c r="NHU50" s="266"/>
      <c r="NHY50" s="266"/>
      <c r="NIC50" s="266"/>
      <c r="NIG50" s="266"/>
      <c r="NIK50" s="266"/>
      <c r="NIO50" s="266"/>
      <c r="NIS50" s="266"/>
      <c r="NIW50" s="266"/>
      <c r="NJA50" s="266"/>
      <c r="NJE50" s="266"/>
      <c r="NJI50" s="266"/>
      <c r="NJM50" s="266"/>
      <c r="NJQ50" s="266"/>
      <c r="NJU50" s="266"/>
      <c r="NJY50" s="266"/>
      <c r="NKC50" s="266"/>
      <c r="NKG50" s="266"/>
      <c r="NKK50" s="266"/>
      <c r="NKO50" s="266"/>
      <c r="NKS50" s="266"/>
      <c r="NKW50" s="266"/>
      <c r="NLA50" s="266"/>
      <c r="NLE50" s="266"/>
      <c r="NLI50" s="266"/>
      <c r="NLM50" s="266"/>
      <c r="NLQ50" s="266"/>
      <c r="NLU50" s="266"/>
      <c r="NLY50" s="266"/>
      <c r="NMC50" s="266"/>
      <c r="NMG50" s="266"/>
      <c r="NMK50" s="266"/>
      <c r="NMO50" s="266"/>
      <c r="NMS50" s="266"/>
      <c r="NMW50" s="266"/>
      <c r="NNA50" s="266"/>
      <c r="NNE50" s="266"/>
      <c r="NNI50" s="266"/>
      <c r="NNM50" s="266"/>
      <c r="NNQ50" s="266"/>
      <c r="NNU50" s="266"/>
      <c r="NNY50" s="266"/>
      <c r="NOC50" s="266"/>
      <c r="NOG50" s="266"/>
      <c r="NOK50" s="266"/>
      <c r="NOO50" s="266"/>
      <c r="NOS50" s="266"/>
      <c r="NOW50" s="266"/>
      <c r="NPA50" s="266"/>
      <c r="NPE50" s="266"/>
      <c r="NPI50" s="266"/>
      <c r="NPM50" s="266"/>
      <c r="NPQ50" s="266"/>
      <c r="NPU50" s="266"/>
      <c r="NPY50" s="266"/>
      <c r="NQC50" s="266"/>
      <c r="NQG50" s="266"/>
      <c r="NQK50" s="266"/>
      <c r="NQO50" s="266"/>
      <c r="NQS50" s="266"/>
      <c r="NQW50" s="266"/>
      <c r="NRA50" s="266"/>
      <c r="NRE50" s="266"/>
      <c r="NRI50" s="266"/>
      <c r="NRM50" s="266"/>
      <c r="NRQ50" s="266"/>
      <c r="NRU50" s="266"/>
      <c r="NRY50" s="266"/>
      <c r="NSC50" s="266"/>
      <c r="NSG50" s="266"/>
      <c r="NSK50" s="266"/>
      <c r="NSO50" s="266"/>
      <c r="NSS50" s="266"/>
      <c r="NSW50" s="266"/>
      <c r="NTA50" s="266"/>
      <c r="NTE50" s="266"/>
      <c r="NTI50" s="266"/>
      <c r="NTM50" s="266"/>
      <c r="NTQ50" s="266"/>
      <c r="NTU50" s="266"/>
      <c r="NTY50" s="266"/>
      <c r="NUC50" s="266"/>
      <c r="NUG50" s="266"/>
      <c r="NUK50" s="266"/>
      <c r="NUO50" s="266"/>
      <c r="NUS50" s="266"/>
      <c r="NUW50" s="266"/>
      <c r="NVA50" s="266"/>
      <c r="NVE50" s="266"/>
      <c r="NVI50" s="266"/>
      <c r="NVM50" s="266"/>
      <c r="NVQ50" s="266"/>
      <c r="NVU50" s="266"/>
      <c r="NVY50" s="266"/>
      <c r="NWC50" s="266"/>
      <c r="NWG50" s="266"/>
      <c r="NWK50" s="266"/>
      <c r="NWO50" s="266"/>
      <c r="NWS50" s="266"/>
      <c r="NWW50" s="266"/>
      <c r="NXA50" s="266"/>
      <c r="NXE50" s="266"/>
      <c r="NXI50" s="266"/>
      <c r="NXM50" s="266"/>
      <c r="NXQ50" s="266"/>
      <c r="NXU50" s="266"/>
      <c r="NXY50" s="266"/>
      <c r="NYC50" s="266"/>
      <c r="NYG50" s="266"/>
      <c r="NYK50" s="266"/>
      <c r="NYO50" s="266"/>
      <c r="NYS50" s="266"/>
      <c r="NYW50" s="266"/>
      <c r="NZA50" s="266"/>
      <c r="NZE50" s="266"/>
      <c r="NZI50" s="266"/>
      <c r="NZM50" s="266"/>
      <c r="NZQ50" s="266"/>
      <c r="NZU50" s="266"/>
      <c r="NZY50" s="266"/>
      <c r="OAC50" s="266"/>
      <c r="OAG50" s="266"/>
      <c r="OAK50" s="266"/>
      <c r="OAO50" s="266"/>
      <c r="OAS50" s="266"/>
      <c r="OAW50" s="266"/>
      <c r="OBA50" s="266"/>
      <c r="OBE50" s="266"/>
      <c r="OBI50" s="266"/>
      <c r="OBM50" s="266"/>
      <c r="OBQ50" s="266"/>
      <c r="OBU50" s="266"/>
      <c r="OBY50" s="266"/>
      <c r="OCC50" s="266"/>
      <c r="OCG50" s="266"/>
      <c r="OCK50" s="266"/>
      <c r="OCO50" s="266"/>
      <c r="OCS50" s="266"/>
      <c r="OCW50" s="266"/>
      <c r="ODA50" s="266"/>
      <c r="ODE50" s="266"/>
      <c r="ODI50" s="266"/>
      <c r="ODM50" s="266"/>
      <c r="ODQ50" s="266"/>
      <c r="ODU50" s="266"/>
      <c r="ODY50" s="266"/>
      <c r="OEC50" s="266"/>
      <c r="OEG50" s="266"/>
      <c r="OEK50" s="266"/>
      <c r="OEO50" s="266"/>
      <c r="OES50" s="266"/>
      <c r="OEW50" s="266"/>
      <c r="OFA50" s="266"/>
      <c r="OFE50" s="266"/>
      <c r="OFI50" s="266"/>
      <c r="OFM50" s="266"/>
      <c r="OFQ50" s="266"/>
      <c r="OFU50" s="266"/>
      <c r="OFY50" s="266"/>
      <c r="OGC50" s="266"/>
      <c r="OGG50" s="266"/>
      <c r="OGK50" s="266"/>
      <c r="OGO50" s="266"/>
      <c r="OGS50" s="266"/>
      <c r="OGW50" s="266"/>
      <c r="OHA50" s="266"/>
      <c r="OHE50" s="266"/>
      <c r="OHI50" s="266"/>
      <c r="OHM50" s="266"/>
      <c r="OHQ50" s="266"/>
      <c r="OHU50" s="266"/>
      <c r="OHY50" s="266"/>
      <c r="OIC50" s="266"/>
      <c r="OIG50" s="266"/>
      <c r="OIK50" s="266"/>
      <c r="OIO50" s="266"/>
      <c r="OIS50" s="266"/>
      <c r="OIW50" s="266"/>
      <c r="OJA50" s="266"/>
      <c r="OJE50" s="266"/>
      <c r="OJI50" s="266"/>
      <c r="OJM50" s="266"/>
      <c r="OJQ50" s="266"/>
      <c r="OJU50" s="266"/>
      <c r="OJY50" s="266"/>
      <c r="OKC50" s="266"/>
      <c r="OKG50" s="266"/>
      <c r="OKK50" s="266"/>
      <c r="OKO50" s="266"/>
      <c r="OKS50" s="266"/>
      <c r="OKW50" s="266"/>
      <c r="OLA50" s="266"/>
      <c r="OLE50" s="266"/>
      <c r="OLI50" s="266"/>
      <c r="OLM50" s="266"/>
      <c r="OLQ50" s="266"/>
      <c r="OLU50" s="266"/>
      <c r="OLY50" s="266"/>
      <c r="OMC50" s="266"/>
      <c r="OMG50" s="266"/>
      <c r="OMK50" s="266"/>
      <c r="OMO50" s="266"/>
      <c r="OMS50" s="266"/>
      <c r="OMW50" s="266"/>
      <c r="ONA50" s="266"/>
      <c r="ONE50" s="266"/>
      <c r="ONI50" s="266"/>
      <c r="ONM50" s="266"/>
      <c r="ONQ50" s="266"/>
      <c r="ONU50" s="266"/>
      <c r="ONY50" s="266"/>
      <c r="OOC50" s="266"/>
      <c r="OOG50" s="266"/>
      <c r="OOK50" s="266"/>
      <c r="OOO50" s="266"/>
      <c r="OOS50" s="266"/>
      <c r="OOW50" s="266"/>
      <c r="OPA50" s="266"/>
      <c r="OPE50" s="266"/>
      <c r="OPI50" s="266"/>
      <c r="OPM50" s="266"/>
      <c r="OPQ50" s="266"/>
      <c r="OPU50" s="266"/>
      <c r="OPY50" s="266"/>
      <c r="OQC50" s="266"/>
      <c r="OQG50" s="266"/>
      <c r="OQK50" s="266"/>
      <c r="OQO50" s="266"/>
      <c r="OQS50" s="266"/>
      <c r="OQW50" s="266"/>
      <c r="ORA50" s="266"/>
      <c r="ORE50" s="266"/>
      <c r="ORI50" s="266"/>
      <c r="ORM50" s="266"/>
      <c r="ORQ50" s="266"/>
      <c r="ORU50" s="266"/>
      <c r="ORY50" s="266"/>
      <c r="OSC50" s="266"/>
      <c r="OSG50" s="266"/>
      <c r="OSK50" s="266"/>
      <c r="OSO50" s="266"/>
      <c r="OSS50" s="266"/>
      <c r="OSW50" s="266"/>
      <c r="OTA50" s="266"/>
      <c r="OTE50" s="266"/>
      <c r="OTI50" s="266"/>
      <c r="OTM50" s="266"/>
      <c r="OTQ50" s="266"/>
      <c r="OTU50" s="266"/>
      <c r="OTY50" s="266"/>
      <c r="OUC50" s="266"/>
      <c r="OUG50" s="266"/>
      <c r="OUK50" s="266"/>
      <c r="OUO50" s="266"/>
      <c r="OUS50" s="266"/>
      <c r="OUW50" s="266"/>
      <c r="OVA50" s="266"/>
      <c r="OVE50" s="266"/>
      <c r="OVI50" s="266"/>
      <c r="OVM50" s="266"/>
      <c r="OVQ50" s="266"/>
      <c r="OVU50" s="266"/>
      <c r="OVY50" s="266"/>
      <c r="OWC50" s="266"/>
      <c r="OWG50" s="266"/>
      <c r="OWK50" s="266"/>
      <c r="OWO50" s="266"/>
      <c r="OWS50" s="266"/>
      <c r="OWW50" s="266"/>
      <c r="OXA50" s="266"/>
      <c r="OXE50" s="266"/>
      <c r="OXI50" s="266"/>
      <c r="OXM50" s="266"/>
      <c r="OXQ50" s="266"/>
      <c r="OXU50" s="266"/>
      <c r="OXY50" s="266"/>
      <c r="OYC50" s="266"/>
      <c r="OYG50" s="266"/>
      <c r="OYK50" s="266"/>
      <c r="OYO50" s="266"/>
      <c r="OYS50" s="266"/>
      <c r="OYW50" s="266"/>
      <c r="OZA50" s="266"/>
      <c r="OZE50" s="266"/>
      <c r="OZI50" s="266"/>
      <c r="OZM50" s="266"/>
      <c r="OZQ50" s="266"/>
      <c r="OZU50" s="266"/>
      <c r="OZY50" s="266"/>
      <c r="PAC50" s="266"/>
      <c r="PAG50" s="266"/>
      <c r="PAK50" s="266"/>
      <c r="PAO50" s="266"/>
      <c r="PAS50" s="266"/>
      <c r="PAW50" s="266"/>
      <c r="PBA50" s="266"/>
      <c r="PBE50" s="266"/>
      <c r="PBI50" s="266"/>
      <c r="PBM50" s="266"/>
      <c r="PBQ50" s="266"/>
      <c r="PBU50" s="266"/>
      <c r="PBY50" s="266"/>
      <c r="PCC50" s="266"/>
      <c r="PCG50" s="266"/>
      <c r="PCK50" s="266"/>
      <c r="PCO50" s="266"/>
      <c r="PCS50" s="266"/>
      <c r="PCW50" s="266"/>
      <c r="PDA50" s="266"/>
      <c r="PDE50" s="266"/>
      <c r="PDI50" s="266"/>
      <c r="PDM50" s="266"/>
      <c r="PDQ50" s="266"/>
      <c r="PDU50" s="266"/>
      <c r="PDY50" s="266"/>
      <c r="PEC50" s="266"/>
      <c r="PEG50" s="266"/>
      <c r="PEK50" s="266"/>
      <c r="PEO50" s="266"/>
      <c r="PES50" s="266"/>
      <c r="PEW50" s="266"/>
      <c r="PFA50" s="266"/>
      <c r="PFE50" s="266"/>
      <c r="PFI50" s="266"/>
      <c r="PFM50" s="266"/>
      <c r="PFQ50" s="266"/>
      <c r="PFU50" s="266"/>
      <c r="PFY50" s="266"/>
      <c r="PGC50" s="266"/>
      <c r="PGG50" s="266"/>
      <c r="PGK50" s="266"/>
      <c r="PGO50" s="266"/>
      <c r="PGS50" s="266"/>
      <c r="PGW50" s="266"/>
      <c r="PHA50" s="266"/>
      <c r="PHE50" s="266"/>
      <c r="PHI50" s="266"/>
      <c r="PHM50" s="266"/>
      <c r="PHQ50" s="266"/>
      <c r="PHU50" s="266"/>
      <c r="PHY50" s="266"/>
      <c r="PIC50" s="266"/>
      <c r="PIG50" s="266"/>
      <c r="PIK50" s="266"/>
      <c r="PIO50" s="266"/>
      <c r="PIS50" s="266"/>
      <c r="PIW50" s="266"/>
      <c r="PJA50" s="266"/>
      <c r="PJE50" s="266"/>
      <c r="PJI50" s="266"/>
      <c r="PJM50" s="266"/>
      <c r="PJQ50" s="266"/>
      <c r="PJU50" s="266"/>
      <c r="PJY50" s="266"/>
      <c r="PKC50" s="266"/>
      <c r="PKG50" s="266"/>
      <c r="PKK50" s="266"/>
      <c r="PKO50" s="266"/>
      <c r="PKS50" s="266"/>
      <c r="PKW50" s="266"/>
      <c r="PLA50" s="266"/>
      <c r="PLE50" s="266"/>
      <c r="PLI50" s="266"/>
      <c r="PLM50" s="266"/>
      <c r="PLQ50" s="266"/>
      <c r="PLU50" s="266"/>
      <c r="PLY50" s="266"/>
      <c r="PMC50" s="266"/>
      <c r="PMG50" s="266"/>
      <c r="PMK50" s="266"/>
      <c r="PMO50" s="266"/>
      <c r="PMS50" s="266"/>
      <c r="PMW50" s="266"/>
      <c r="PNA50" s="266"/>
      <c r="PNE50" s="266"/>
      <c r="PNI50" s="266"/>
      <c r="PNM50" s="266"/>
      <c r="PNQ50" s="266"/>
      <c r="PNU50" s="266"/>
      <c r="PNY50" s="266"/>
      <c r="POC50" s="266"/>
      <c r="POG50" s="266"/>
      <c r="POK50" s="266"/>
      <c r="POO50" s="266"/>
      <c r="POS50" s="266"/>
      <c r="POW50" s="266"/>
      <c r="PPA50" s="266"/>
      <c r="PPE50" s="266"/>
      <c r="PPI50" s="266"/>
      <c r="PPM50" s="266"/>
      <c r="PPQ50" s="266"/>
      <c r="PPU50" s="266"/>
      <c r="PPY50" s="266"/>
      <c r="PQC50" s="266"/>
      <c r="PQG50" s="266"/>
      <c r="PQK50" s="266"/>
      <c r="PQO50" s="266"/>
      <c r="PQS50" s="266"/>
      <c r="PQW50" s="266"/>
      <c r="PRA50" s="266"/>
      <c r="PRE50" s="266"/>
      <c r="PRI50" s="266"/>
      <c r="PRM50" s="266"/>
      <c r="PRQ50" s="266"/>
      <c r="PRU50" s="266"/>
      <c r="PRY50" s="266"/>
      <c r="PSC50" s="266"/>
      <c r="PSG50" s="266"/>
      <c r="PSK50" s="266"/>
      <c r="PSO50" s="266"/>
      <c r="PSS50" s="266"/>
      <c r="PSW50" s="266"/>
      <c r="PTA50" s="266"/>
      <c r="PTE50" s="266"/>
      <c r="PTI50" s="266"/>
      <c r="PTM50" s="266"/>
      <c r="PTQ50" s="266"/>
      <c r="PTU50" s="266"/>
      <c r="PTY50" s="266"/>
      <c r="PUC50" s="266"/>
      <c r="PUG50" s="266"/>
      <c r="PUK50" s="266"/>
      <c r="PUO50" s="266"/>
      <c r="PUS50" s="266"/>
      <c r="PUW50" s="266"/>
      <c r="PVA50" s="266"/>
      <c r="PVE50" s="266"/>
      <c r="PVI50" s="266"/>
      <c r="PVM50" s="266"/>
      <c r="PVQ50" s="266"/>
      <c r="PVU50" s="266"/>
      <c r="PVY50" s="266"/>
      <c r="PWC50" s="266"/>
      <c r="PWG50" s="266"/>
      <c r="PWK50" s="266"/>
      <c r="PWO50" s="266"/>
      <c r="PWS50" s="266"/>
      <c r="PWW50" s="266"/>
      <c r="PXA50" s="266"/>
      <c r="PXE50" s="266"/>
      <c r="PXI50" s="266"/>
      <c r="PXM50" s="266"/>
      <c r="PXQ50" s="266"/>
      <c r="PXU50" s="266"/>
      <c r="PXY50" s="266"/>
      <c r="PYC50" s="266"/>
      <c r="PYG50" s="266"/>
      <c r="PYK50" s="266"/>
      <c r="PYO50" s="266"/>
      <c r="PYS50" s="266"/>
      <c r="PYW50" s="266"/>
      <c r="PZA50" s="266"/>
      <c r="PZE50" s="266"/>
      <c r="PZI50" s="266"/>
      <c r="PZM50" s="266"/>
      <c r="PZQ50" s="266"/>
      <c r="PZU50" s="266"/>
      <c r="PZY50" s="266"/>
      <c r="QAC50" s="266"/>
      <c r="QAG50" s="266"/>
      <c r="QAK50" s="266"/>
      <c r="QAO50" s="266"/>
      <c r="QAS50" s="266"/>
      <c r="QAW50" s="266"/>
      <c r="QBA50" s="266"/>
      <c r="QBE50" s="266"/>
      <c r="QBI50" s="266"/>
      <c r="QBM50" s="266"/>
      <c r="QBQ50" s="266"/>
      <c r="QBU50" s="266"/>
      <c r="QBY50" s="266"/>
      <c r="QCC50" s="266"/>
      <c r="QCG50" s="266"/>
      <c r="QCK50" s="266"/>
      <c r="QCO50" s="266"/>
      <c r="QCS50" s="266"/>
      <c r="QCW50" s="266"/>
      <c r="QDA50" s="266"/>
      <c r="QDE50" s="266"/>
      <c r="QDI50" s="266"/>
      <c r="QDM50" s="266"/>
      <c r="QDQ50" s="266"/>
      <c r="QDU50" s="266"/>
      <c r="QDY50" s="266"/>
      <c r="QEC50" s="266"/>
      <c r="QEG50" s="266"/>
      <c r="QEK50" s="266"/>
      <c r="QEO50" s="266"/>
      <c r="QES50" s="266"/>
      <c r="QEW50" s="266"/>
      <c r="QFA50" s="266"/>
      <c r="QFE50" s="266"/>
      <c r="QFI50" s="266"/>
      <c r="QFM50" s="266"/>
      <c r="QFQ50" s="266"/>
      <c r="QFU50" s="266"/>
      <c r="QFY50" s="266"/>
      <c r="QGC50" s="266"/>
      <c r="QGG50" s="266"/>
      <c r="QGK50" s="266"/>
      <c r="QGO50" s="266"/>
      <c r="QGS50" s="266"/>
      <c r="QGW50" s="266"/>
      <c r="QHA50" s="266"/>
      <c r="QHE50" s="266"/>
      <c r="QHI50" s="266"/>
      <c r="QHM50" s="266"/>
      <c r="QHQ50" s="266"/>
      <c r="QHU50" s="266"/>
      <c r="QHY50" s="266"/>
      <c r="QIC50" s="266"/>
      <c r="QIG50" s="266"/>
      <c r="QIK50" s="266"/>
      <c r="QIO50" s="266"/>
      <c r="QIS50" s="266"/>
      <c r="QIW50" s="266"/>
      <c r="QJA50" s="266"/>
      <c r="QJE50" s="266"/>
      <c r="QJI50" s="266"/>
      <c r="QJM50" s="266"/>
      <c r="QJQ50" s="266"/>
      <c r="QJU50" s="266"/>
      <c r="QJY50" s="266"/>
      <c r="QKC50" s="266"/>
      <c r="QKG50" s="266"/>
      <c r="QKK50" s="266"/>
      <c r="QKO50" s="266"/>
      <c r="QKS50" s="266"/>
      <c r="QKW50" s="266"/>
      <c r="QLA50" s="266"/>
      <c r="QLE50" s="266"/>
      <c r="QLI50" s="266"/>
      <c r="QLM50" s="266"/>
      <c r="QLQ50" s="266"/>
      <c r="QLU50" s="266"/>
      <c r="QLY50" s="266"/>
      <c r="QMC50" s="266"/>
      <c r="QMG50" s="266"/>
      <c r="QMK50" s="266"/>
      <c r="QMO50" s="266"/>
      <c r="QMS50" s="266"/>
      <c r="QMW50" s="266"/>
      <c r="QNA50" s="266"/>
      <c r="QNE50" s="266"/>
      <c r="QNI50" s="266"/>
      <c r="QNM50" s="266"/>
      <c r="QNQ50" s="266"/>
      <c r="QNU50" s="266"/>
      <c r="QNY50" s="266"/>
      <c r="QOC50" s="266"/>
      <c r="QOG50" s="266"/>
      <c r="QOK50" s="266"/>
      <c r="QOO50" s="266"/>
      <c r="QOS50" s="266"/>
      <c r="QOW50" s="266"/>
      <c r="QPA50" s="266"/>
      <c r="QPE50" s="266"/>
      <c r="QPI50" s="266"/>
      <c r="QPM50" s="266"/>
      <c r="QPQ50" s="266"/>
      <c r="QPU50" s="266"/>
      <c r="QPY50" s="266"/>
      <c r="QQC50" s="266"/>
      <c r="QQG50" s="266"/>
      <c r="QQK50" s="266"/>
      <c r="QQO50" s="266"/>
      <c r="QQS50" s="266"/>
      <c r="QQW50" s="266"/>
      <c r="QRA50" s="266"/>
      <c r="QRE50" s="266"/>
      <c r="QRI50" s="266"/>
      <c r="QRM50" s="266"/>
      <c r="QRQ50" s="266"/>
      <c r="QRU50" s="266"/>
      <c r="QRY50" s="266"/>
      <c r="QSC50" s="266"/>
      <c r="QSG50" s="266"/>
      <c r="QSK50" s="266"/>
      <c r="QSO50" s="266"/>
      <c r="QSS50" s="266"/>
      <c r="QSW50" s="266"/>
      <c r="QTA50" s="266"/>
      <c r="QTE50" s="266"/>
      <c r="QTI50" s="266"/>
      <c r="QTM50" s="266"/>
      <c r="QTQ50" s="266"/>
      <c r="QTU50" s="266"/>
      <c r="QTY50" s="266"/>
      <c r="QUC50" s="266"/>
      <c r="QUG50" s="266"/>
      <c r="QUK50" s="266"/>
      <c r="QUO50" s="266"/>
      <c r="QUS50" s="266"/>
      <c r="QUW50" s="266"/>
      <c r="QVA50" s="266"/>
      <c r="QVE50" s="266"/>
      <c r="QVI50" s="266"/>
      <c r="QVM50" s="266"/>
      <c r="QVQ50" s="266"/>
      <c r="QVU50" s="266"/>
      <c r="QVY50" s="266"/>
      <c r="QWC50" s="266"/>
      <c r="QWG50" s="266"/>
      <c r="QWK50" s="266"/>
      <c r="QWO50" s="266"/>
      <c r="QWS50" s="266"/>
      <c r="QWW50" s="266"/>
      <c r="QXA50" s="266"/>
      <c r="QXE50" s="266"/>
      <c r="QXI50" s="266"/>
      <c r="QXM50" s="266"/>
      <c r="QXQ50" s="266"/>
      <c r="QXU50" s="266"/>
      <c r="QXY50" s="266"/>
      <c r="QYC50" s="266"/>
      <c r="QYG50" s="266"/>
      <c r="QYK50" s="266"/>
      <c r="QYO50" s="266"/>
      <c r="QYS50" s="266"/>
      <c r="QYW50" s="266"/>
      <c r="QZA50" s="266"/>
      <c r="QZE50" s="266"/>
      <c r="QZI50" s="266"/>
      <c r="QZM50" s="266"/>
      <c r="QZQ50" s="266"/>
      <c r="QZU50" s="266"/>
      <c r="QZY50" s="266"/>
      <c r="RAC50" s="266"/>
      <c r="RAG50" s="266"/>
      <c r="RAK50" s="266"/>
      <c r="RAO50" s="266"/>
      <c r="RAS50" s="266"/>
      <c r="RAW50" s="266"/>
      <c r="RBA50" s="266"/>
      <c r="RBE50" s="266"/>
      <c r="RBI50" s="266"/>
      <c r="RBM50" s="266"/>
      <c r="RBQ50" s="266"/>
      <c r="RBU50" s="266"/>
      <c r="RBY50" s="266"/>
      <c r="RCC50" s="266"/>
      <c r="RCG50" s="266"/>
      <c r="RCK50" s="266"/>
      <c r="RCO50" s="266"/>
      <c r="RCS50" s="266"/>
      <c r="RCW50" s="266"/>
      <c r="RDA50" s="266"/>
      <c r="RDE50" s="266"/>
      <c r="RDI50" s="266"/>
      <c r="RDM50" s="266"/>
      <c r="RDQ50" s="266"/>
      <c r="RDU50" s="266"/>
      <c r="RDY50" s="266"/>
      <c r="REC50" s="266"/>
      <c r="REG50" s="266"/>
      <c r="REK50" s="266"/>
      <c r="REO50" s="266"/>
      <c r="RES50" s="266"/>
      <c r="REW50" s="266"/>
      <c r="RFA50" s="266"/>
      <c r="RFE50" s="266"/>
      <c r="RFI50" s="266"/>
      <c r="RFM50" s="266"/>
      <c r="RFQ50" s="266"/>
      <c r="RFU50" s="266"/>
      <c r="RFY50" s="266"/>
      <c r="RGC50" s="266"/>
      <c r="RGG50" s="266"/>
      <c r="RGK50" s="266"/>
      <c r="RGO50" s="266"/>
      <c r="RGS50" s="266"/>
      <c r="RGW50" s="266"/>
      <c r="RHA50" s="266"/>
      <c r="RHE50" s="266"/>
      <c r="RHI50" s="266"/>
      <c r="RHM50" s="266"/>
      <c r="RHQ50" s="266"/>
      <c r="RHU50" s="266"/>
      <c r="RHY50" s="266"/>
      <c r="RIC50" s="266"/>
      <c r="RIG50" s="266"/>
      <c r="RIK50" s="266"/>
      <c r="RIO50" s="266"/>
      <c r="RIS50" s="266"/>
      <c r="RIW50" s="266"/>
      <c r="RJA50" s="266"/>
      <c r="RJE50" s="266"/>
      <c r="RJI50" s="266"/>
      <c r="RJM50" s="266"/>
      <c r="RJQ50" s="266"/>
      <c r="RJU50" s="266"/>
      <c r="RJY50" s="266"/>
      <c r="RKC50" s="266"/>
      <c r="RKG50" s="266"/>
      <c r="RKK50" s="266"/>
      <c r="RKO50" s="266"/>
      <c r="RKS50" s="266"/>
      <c r="RKW50" s="266"/>
      <c r="RLA50" s="266"/>
      <c r="RLE50" s="266"/>
      <c r="RLI50" s="266"/>
      <c r="RLM50" s="266"/>
      <c r="RLQ50" s="266"/>
      <c r="RLU50" s="266"/>
      <c r="RLY50" s="266"/>
      <c r="RMC50" s="266"/>
      <c r="RMG50" s="266"/>
      <c r="RMK50" s="266"/>
      <c r="RMO50" s="266"/>
      <c r="RMS50" s="266"/>
      <c r="RMW50" s="266"/>
      <c r="RNA50" s="266"/>
      <c r="RNE50" s="266"/>
      <c r="RNI50" s="266"/>
      <c r="RNM50" s="266"/>
      <c r="RNQ50" s="266"/>
      <c r="RNU50" s="266"/>
      <c r="RNY50" s="266"/>
      <c r="ROC50" s="266"/>
      <c r="ROG50" s="266"/>
      <c r="ROK50" s="266"/>
      <c r="ROO50" s="266"/>
      <c r="ROS50" s="266"/>
      <c r="ROW50" s="266"/>
      <c r="RPA50" s="266"/>
      <c r="RPE50" s="266"/>
      <c r="RPI50" s="266"/>
      <c r="RPM50" s="266"/>
      <c r="RPQ50" s="266"/>
      <c r="RPU50" s="266"/>
      <c r="RPY50" s="266"/>
      <c r="RQC50" s="266"/>
      <c r="RQG50" s="266"/>
      <c r="RQK50" s="266"/>
      <c r="RQO50" s="266"/>
      <c r="RQS50" s="266"/>
      <c r="RQW50" s="266"/>
      <c r="RRA50" s="266"/>
      <c r="RRE50" s="266"/>
      <c r="RRI50" s="266"/>
      <c r="RRM50" s="266"/>
      <c r="RRQ50" s="266"/>
      <c r="RRU50" s="266"/>
      <c r="RRY50" s="266"/>
      <c r="RSC50" s="266"/>
      <c r="RSG50" s="266"/>
      <c r="RSK50" s="266"/>
      <c r="RSO50" s="266"/>
      <c r="RSS50" s="266"/>
      <c r="RSW50" s="266"/>
      <c r="RTA50" s="266"/>
      <c r="RTE50" s="266"/>
      <c r="RTI50" s="266"/>
      <c r="RTM50" s="266"/>
      <c r="RTQ50" s="266"/>
      <c r="RTU50" s="266"/>
      <c r="RTY50" s="266"/>
      <c r="RUC50" s="266"/>
      <c r="RUG50" s="266"/>
      <c r="RUK50" s="266"/>
      <c r="RUO50" s="266"/>
      <c r="RUS50" s="266"/>
      <c r="RUW50" s="266"/>
      <c r="RVA50" s="266"/>
      <c r="RVE50" s="266"/>
      <c r="RVI50" s="266"/>
      <c r="RVM50" s="266"/>
      <c r="RVQ50" s="266"/>
      <c r="RVU50" s="266"/>
      <c r="RVY50" s="266"/>
      <c r="RWC50" s="266"/>
      <c r="RWG50" s="266"/>
      <c r="RWK50" s="266"/>
      <c r="RWO50" s="266"/>
      <c r="RWS50" s="266"/>
      <c r="RWW50" s="266"/>
      <c r="RXA50" s="266"/>
      <c r="RXE50" s="266"/>
      <c r="RXI50" s="266"/>
      <c r="RXM50" s="266"/>
      <c r="RXQ50" s="266"/>
      <c r="RXU50" s="266"/>
      <c r="RXY50" s="266"/>
      <c r="RYC50" s="266"/>
      <c r="RYG50" s="266"/>
      <c r="RYK50" s="266"/>
      <c r="RYO50" s="266"/>
      <c r="RYS50" s="266"/>
      <c r="RYW50" s="266"/>
      <c r="RZA50" s="266"/>
      <c r="RZE50" s="266"/>
      <c r="RZI50" s="266"/>
      <c r="RZM50" s="266"/>
      <c r="RZQ50" s="266"/>
      <c r="RZU50" s="266"/>
      <c r="RZY50" s="266"/>
      <c r="SAC50" s="266"/>
      <c r="SAG50" s="266"/>
      <c r="SAK50" s="266"/>
      <c r="SAO50" s="266"/>
      <c r="SAS50" s="266"/>
      <c r="SAW50" s="266"/>
      <c r="SBA50" s="266"/>
      <c r="SBE50" s="266"/>
      <c r="SBI50" s="266"/>
      <c r="SBM50" s="266"/>
      <c r="SBQ50" s="266"/>
      <c r="SBU50" s="266"/>
      <c r="SBY50" s="266"/>
      <c r="SCC50" s="266"/>
      <c r="SCG50" s="266"/>
      <c r="SCK50" s="266"/>
      <c r="SCO50" s="266"/>
      <c r="SCS50" s="266"/>
      <c r="SCW50" s="266"/>
      <c r="SDA50" s="266"/>
      <c r="SDE50" s="266"/>
      <c r="SDI50" s="266"/>
      <c r="SDM50" s="266"/>
      <c r="SDQ50" s="266"/>
      <c r="SDU50" s="266"/>
      <c r="SDY50" s="266"/>
      <c r="SEC50" s="266"/>
      <c r="SEG50" s="266"/>
      <c r="SEK50" s="266"/>
      <c r="SEO50" s="266"/>
      <c r="SES50" s="266"/>
      <c r="SEW50" s="266"/>
      <c r="SFA50" s="266"/>
      <c r="SFE50" s="266"/>
      <c r="SFI50" s="266"/>
      <c r="SFM50" s="266"/>
      <c r="SFQ50" s="266"/>
      <c r="SFU50" s="266"/>
      <c r="SFY50" s="266"/>
      <c r="SGC50" s="266"/>
      <c r="SGG50" s="266"/>
      <c r="SGK50" s="266"/>
      <c r="SGO50" s="266"/>
      <c r="SGS50" s="266"/>
      <c r="SGW50" s="266"/>
      <c r="SHA50" s="266"/>
      <c r="SHE50" s="266"/>
      <c r="SHI50" s="266"/>
      <c r="SHM50" s="266"/>
      <c r="SHQ50" s="266"/>
      <c r="SHU50" s="266"/>
      <c r="SHY50" s="266"/>
      <c r="SIC50" s="266"/>
      <c r="SIG50" s="266"/>
      <c r="SIK50" s="266"/>
      <c r="SIO50" s="266"/>
      <c r="SIS50" s="266"/>
      <c r="SIW50" s="266"/>
      <c r="SJA50" s="266"/>
      <c r="SJE50" s="266"/>
      <c r="SJI50" s="266"/>
      <c r="SJM50" s="266"/>
      <c r="SJQ50" s="266"/>
      <c r="SJU50" s="266"/>
      <c r="SJY50" s="266"/>
      <c r="SKC50" s="266"/>
      <c r="SKG50" s="266"/>
      <c r="SKK50" s="266"/>
      <c r="SKO50" s="266"/>
      <c r="SKS50" s="266"/>
      <c r="SKW50" s="266"/>
      <c r="SLA50" s="266"/>
      <c r="SLE50" s="266"/>
      <c r="SLI50" s="266"/>
      <c r="SLM50" s="266"/>
      <c r="SLQ50" s="266"/>
      <c r="SLU50" s="266"/>
      <c r="SLY50" s="266"/>
      <c r="SMC50" s="266"/>
      <c r="SMG50" s="266"/>
      <c r="SMK50" s="266"/>
      <c r="SMO50" s="266"/>
      <c r="SMS50" s="266"/>
      <c r="SMW50" s="266"/>
      <c r="SNA50" s="266"/>
      <c r="SNE50" s="266"/>
      <c r="SNI50" s="266"/>
      <c r="SNM50" s="266"/>
      <c r="SNQ50" s="266"/>
      <c r="SNU50" s="266"/>
      <c r="SNY50" s="266"/>
      <c r="SOC50" s="266"/>
      <c r="SOG50" s="266"/>
      <c r="SOK50" s="266"/>
      <c r="SOO50" s="266"/>
      <c r="SOS50" s="266"/>
      <c r="SOW50" s="266"/>
      <c r="SPA50" s="266"/>
      <c r="SPE50" s="266"/>
      <c r="SPI50" s="266"/>
      <c r="SPM50" s="266"/>
      <c r="SPQ50" s="266"/>
      <c r="SPU50" s="266"/>
      <c r="SPY50" s="266"/>
      <c r="SQC50" s="266"/>
      <c r="SQG50" s="266"/>
      <c r="SQK50" s="266"/>
      <c r="SQO50" s="266"/>
      <c r="SQS50" s="266"/>
      <c r="SQW50" s="266"/>
      <c r="SRA50" s="266"/>
      <c r="SRE50" s="266"/>
      <c r="SRI50" s="266"/>
      <c r="SRM50" s="266"/>
      <c r="SRQ50" s="266"/>
      <c r="SRU50" s="266"/>
      <c r="SRY50" s="266"/>
      <c r="SSC50" s="266"/>
      <c r="SSG50" s="266"/>
      <c r="SSK50" s="266"/>
      <c r="SSO50" s="266"/>
      <c r="SSS50" s="266"/>
      <c r="SSW50" s="266"/>
      <c r="STA50" s="266"/>
      <c r="STE50" s="266"/>
      <c r="STI50" s="266"/>
      <c r="STM50" s="266"/>
      <c r="STQ50" s="266"/>
      <c r="STU50" s="266"/>
      <c r="STY50" s="266"/>
      <c r="SUC50" s="266"/>
      <c r="SUG50" s="266"/>
      <c r="SUK50" s="266"/>
      <c r="SUO50" s="266"/>
      <c r="SUS50" s="266"/>
      <c r="SUW50" s="266"/>
      <c r="SVA50" s="266"/>
      <c r="SVE50" s="266"/>
      <c r="SVI50" s="266"/>
      <c r="SVM50" s="266"/>
      <c r="SVQ50" s="266"/>
      <c r="SVU50" s="266"/>
      <c r="SVY50" s="266"/>
      <c r="SWC50" s="266"/>
      <c r="SWG50" s="266"/>
      <c r="SWK50" s="266"/>
      <c r="SWO50" s="266"/>
      <c r="SWS50" s="266"/>
      <c r="SWW50" s="266"/>
      <c r="SXA50" s="266"/>
      <c r="SXE50" s="266"/>
      <c r="SXI50" s="266"/>
      <c r="SXM50" s="266"/>
      <c r="SXQ50" s="266"/>
      <c r="SXU50" s="266"/>
      <c r="SXY50" s="266"/>
      <c r="SYC50" s="266"/>
      <c r="SYG50" s="266"/>
      <c r="SYK50" s="266"/>
      <c r="SYO50" s="266"/>
      <c r="SYS50" s="266"/>
      <c r="SYW50" s="266"/>
      <c r="SZA50" s="266"/>
      <c r="SZE50" s="266"/>
      <c r="SZI50" s="266"/>
      <c r="SZM50" s="266"/>
      <c r="SZQ50" s="266"/>
      <c r="SZU50" s="266"/>
      <c r="SZY50" s="266"/>
      <c r="TAC50" s="266"/>
      <c r="TAG50" s="266"/>
      <c r="TAK50" s="266"/>
      <c r="TAO50" s="266"/>
      <c r="TAS50" s="266"/>
      <c r="TAW50" s="266"/>
      <c r="TBA50" s="266"/>
      <c r="TBE50" s="266"/>
      <c r="TBI50" s="266"/>
      <c r="TBM50" s="266"/>
      <c r="TBQ50" s="266"/>
      <c r="TBU50" s="266"/>
      <c r="TBY50" s="266"/>
      <c r="TCC50" s="266"/>
      <c r="TCG50" s="266"/>
      <c r="TCK50" s="266"/>
      <c r="TCO50" s="266"/>
      <c r="TCS50" s="266"/>
      <c r="TCW50" s="266"/>
      <c r="TDA50" s="266"/>
      <c r="TDE50" s="266"/>
      <c r="TDI50" s="266"/>
      <c r="TDM50" s="266"/>
      <c r="TDQ50" s="266"/>
      <c r="TDU50" s="266"/>
      <c r="TDY50" s="266"/>
      <c r="TEC50" s="266"/>
      <c r="TEG50" s="266"/>
      <c r="TEK50" s="266"/>
      <c r="TEO50" s="266"/>
      <c r="TES50" s="266"/>
      <c r="TEW50" s="266"/>
      <c r="TFA50" s="266"/>
      <c r="TFE50" s="266"/>
      <c r="TFI50" s="266"/>
      <c r="TFM50" s="266"/>
      <c r="TFQ50" s="266"/>
      <c r="TFU50" s="266"/>
      <c r="TFY50" s="266"/>
      <c r="TGC50" s="266"/>
      <c r="TGG50" s="266"/>
      <c r="TGK50" s="266"/>
      <c r="TGO50" s="266"/>
      <c r="TGS50" s="266"/>
      <c r="TGW50" s="266"/>
      <c r="THA50" s="266"/>
      <c r="THE50" s="266"/>
      <c r="THI50" s="266"/>
      <c r="THM50" s="266"/>
      <c r="THQ50" s="266"/>
      <c r="THU50" s="266"/>
      <c r="THY50" s="266"/>
      <c r="TIC50" s="266"/>
      <c r="TIG50" s="266"/>
      <c r="TIK50" s="266"/>
      <c r="TIO50" s="266"/>
      <c r="TIS50" s="266"/>
      <c r="TIW50" s="266"/>
      <c r="TJA50" s="266"/>
      <c r="TJE50" s="266"/>
      <c r="TJI50" s="266"/>
      <c r="TJM50" s="266"/>
      <c r="TJQ50" s="266"/>
      <c r="TJU50" s="266"/>
      <c r="TJY50" s="266"/>
      <c r="TKC50" s="266"/>
      <c r="TKG50" s="266"/>
      <c r="TKK50" s="266"/>
      <c r="TKO50" s="266"/>
      <c r="TKS50" s="266"/>
      <c r="TKW50" s="266"/>
      <c r="TLA50" s="266"/>
      <c r="TLE50" s="266"/>
      <c r="TLI50" s="266"/>
      <c r="TLM50" s="266"/>
      <c r="TLQ50" s="266"/>
      <c r="TLU50" s="266"/>
      <c r="TLY50" s="266"/>
      <c r="TMC50" s="266"/>
      <c r="TMG50" s="266"/>
      <c r="TMK50" s="266"/>
      <c r="TMO50" s="266"/>
      <c r="TMS50" s="266"/>
      <c r="TMW50" s="266"/>
      <c r="TNA50" s="266"/>
      <c r="TNE50" s="266"/>
      <c r="TNI50" s="266"/>
      <c r="TNM50" s="266"/>
      <c r="TNQ50" s="266"/>
      <c r="TNU50" s="266"/>
      <c r="TNY50" s="266"/>
      <c r="TOC50" s="266"/>
      <c r="TOG50" s="266"/>
      <c r="TOK50" s="266"/>
      <c r="TOO50" s="266"/>
      <c r="TOS50" s="266"/>
      <c r="TOW50" s="266"/>
      <c r="TPA50" s="266"/>
      <c r="TPE50" s="266"/>
      <c r="TPI50" s="266"/>
      <c r="TPM50" s="266"/>
      <c r="TPQ50" s="266"/>
      <c r="TPU50" s="266"/>
      <c r="TPY50" s="266"/>
      <c r="TQC50" s="266"/>
      <c r="TQG50" s="266"/>
      <c r="TQK50" s="266"/>
      <c r="TQO50" s="266"/>
      <c r="TQS50" s="266"/>
      <c r="TQW50" s="266"/>
      <c r="TRA50" s="266"/>
      <c r="TRE50" s="266"/>
      <c r="TRI50" s="266"/>
      <c r="TRM50" s="266"/>
      <c r="TRQ50" s="266"/>
      <c r="TRU50" s="266"/>
      <c r="TRY50" s="266"/>
      <c r="TSC50" s="266"/>
      <c r="TSG50" s="266"/>
      <c r="TSK50" s="266"/>
      <c r="TSO50" s="266"/>
      <c r="TSS50" s="266"/>
      <c r="TSW50" s="266"/>
      <c r="TTA50" s="266"/>
      <c r="TTE50" s="266"/>
      <c r="TTI50" s="266"/>
      <c r="TTM50" s="266"/>
      <c r="TTQ50" s="266"/>
      <c r="TTU50" s="266"/>
      <c r="TTY50" s="266"/>
      <c r="TUC50" s="266"/>
      <c r="TUG50" s="266"/>
      <c r="TUK50" s="266"/>
      <c r="TUO50" s="266"/>
      <c r="TUS50" s="266"/>
      <c r="TUW50" s="266"/>
      <c r="TVA50" s="266"/>
      <c r="TVE50" s="266"/>
      <c r="TVI50" s="266"/>
      <c r="TVM50" s="266"/>
      <c r="TVQ50" s="266"/>
      <c r="TVU50" s="266"/>
      <c r="TVY50" s="266"/>
      <c r="TWC50" s="266"/>
      <c r="TWG50" s="266"/>
      <c r="TWK50" s="266"/>
      <c r="TWO50" s="266"/>
      <c r="TWS50" s="266"/>
      <c r="TWW50" s="266"/>
      <c r="TXA50" s="266"/>
      <c r="TXE50" s="266"/>
      <c r="TXI50" s="266"/>
      <c r="TXM50" s="266"/>
      <c r="TXQ50" s="266"/>
      <c r="TXU50" s="266"/>
      <c r="TXY50" s="266"/>
      <c r="TYC50" s="266"/>
      <c r="TYG50" s="266"/>
      <c r="TYK50" s="266"/>
      <c r="TYO50" s="266"/>
      <c r="TYS50" s="266"/>
      <c r="TYW50" s="266"/>
      <c r="TZA50" s="266"/>
      <c r="TZE50" s="266"/>
      <c r="TZI50" s="266"/>
      <c r="TZM50" s="266"/>
      <c r="TZQ50" s="266"/>
      <c r="TZU50" s="266"/>
      <c r="TZY50" s="266"/>
      <c r="UAC50" s="266"/>
      <c r="UAG50" s="266"/>
      <c r="UAK50" s="266"/>
      <c r="UAO50" s="266"/>
      <c r="UAS50" s="266"/>
      <c r="UAW50" s="266"/>
      <c r="UBA50" s="266"/>
      <c r="UBE50" s="266"/>
      <c r="UBI50" s="266"/>
      <c r="UBM50" s="266"/>
      <c r="UBQ50" s="266"/>
      <c r="UBU50" s="266"/>
      <c r="UBY50" s="266"/>
      <c r="UCC50" s="266"/>
      <c r="UCG50" s="266"/>
      <c r="UCK50" s="266"/>
      <c r="UCO50" s="266"/>
      <c r="UCS50" s="266"/>
      <c r="UCW50" s="266"/>
      <c r="UDA50" s="266"/>
      <c r="UDE50" s="266"/>
      <c r="UDI50" s="266"/>
      <c r="UDM50" s="266"/>
      <c r="UDQ50" s="266"/>
      <c r="UDU50" s="266"/>
      <c r="UDY50" s="266"/>
      <c r="UEC50" s="266"/>
      <c r="UEG50" s="266"/>
      <c r="UEK50" s="266"/>
      <c r="UEO50" s="266"/>
      <c r="UES50" s="266"/>
      <c r="UEW50" s="266"/>
      <c r="UFA50" s="266"/>
      <c r="UFE50" s="266"/>
      <c r="UFI50" s="266"/>
      <c r="UFM50" s="266"/>
      <c r="UFQ50" s="266"/>
      <c r="UFU50" s="266"/>
      <c r="UFY50" s="266"/>
      <c r="UGC50" s="266"/>
      <c r="UGG50" s="266"/>
      <c r="UGK50" s="266"/>
      <c r="UGO50" s="266"/>
      <c r="UGS50" s="266"/>
      <c r="UGW50" s="266"/>
      <c r="UHA50" s="266"/>
      <c r="UHE50" s="266"/>
      <c r="UHI50" s="266"/>
      <c r="UHM50" s="266"/>
      <c r="UHQ50" s="266"/>
      <c r="UHU50" s="266"/>
      <c r="UHY50" s="266"/>
      <c r="UIC50" s="266"/>
      <c r="UIG50" s="266"/>
      <c r="UIK50" s="266"/>
      <c r="UIO50" s="266"/>
      <c r="UIS50" s="266"/>
      <c r="UIW50" s="266"/>
      <c r="UJA50" s="266"/>
      <c r="UJE50" s="266"/>
      <c r="UJI50" s="266"/>
      <c r="UJM50" s="266"/>
      <c r="UJQ50" s="266"/>
      <c r="UJU50" s="266"/>
      <c r="UJY50" s="266"/>
      <c r="UKC50" s="266"/>
      <c r="UKG50" s="266"/>
      <c r="UKK50" s="266"/>
      <c r="UKO50" s="266"/>
      <c r="UKS50" s="266"/>
      <c r="UKW50" s="266"/>
      <c r="ULA50" s="266"/>
      <c r="ULE50" s="266"/>
      <c r="ULI50" s="266"/>
      <c r="ULM50" s="266"/>
      <c r="ULQ50" s="266"/>
      <c r="ULU50" s="266"/>
      <c r="ULY50" s="266"/>
      <c r="UMC50" s="266"/>
      <c r="UMG50" s="266"/>
      <c r="UMK50" s="266"/>
      <c r="UMO50" s="266"/>
      <c r="UMS50" s="266"/>
      <c r="UMW50" s="266"/>
      <c r="UNA50" s="266"/>
      <c r="UNE50" s="266"/>
      <c r="UNI50" s="266"/>
      <c r="UNM50" s="266"/>
      <c r="UNQ50" s="266"/>
      <c r="UNU50" s="266"/>
      <c r="UNY50" s="266"/>
      <c r="UOC50" s="266"/>
      <c r="UOG50" s="266"/>
      <c r="UOK50" s="266"/>
      <c r="UOO50" s="266"/>
      <c r="UOS50" s="266"/>
      <c r="UOW50" s="266"/>
      <c r="UPA50" s="266"/>
      <c r="UPE50" s="266"/>
      <c r="UPI50" s="266"/>
      <c r="UPM50" s="266"/>
      <c r="UPQ50" s="266"/>
      <c r="UPU50" s="266"/>
      <c r="UPY50" s="266"/>
      <c r="UQC50" s="266"/>
      <c r="UQG50" s="266"/>
      <c r="UQK50" s="266"/>
      <c r="UQO50" s="266"/>
      <c r="UQS50" s="266"/>
      <c r="UQW50" s="266"/>
      <c r="URA50" s="266"/>
      <c r="URE50" s="266"/>
      <c r="URI50" s="266"/>
      <c r="URM50" s="266"/>
      <c r="URQ50" s="266"/>
      <c r="URU50" s="266"/>
      <c r="URY50" s="266"/>
      <c r="USC50" s="266"/>
      <c r="USG50" s="266"/>
      <c r="USK50" s="266"/>
      <c r="USO50" s="266"/>
      <c r="USS50" s="266"/>
      <c r="USW50" s="266"/>
      <c r="UTA50" s="266"/>
      <c r="UTE50" s="266"/>
      <c r="UTI50" s="266"/>
      <c r="UTM50" s="266"/>
      <c r="UTQ50" s="266"/>
      <c r="UTU50" s="266"/>
      <c r="UTY50" s="266"/>
      <c r="UUC50" s="266"/>
      <c r="UUG50" s="266"/>
      <c r="UUK50" s="266"/>
      <c r="UUO50" s="266"/>
      <c r="UUS50" s="266"/>
      <c r="UUW50" s="266"/>
      <c r="UVA50" s="266"/>
      <c r="UVE50" s="266"/>
      <c r="UVI50" s="266"/>
      <c r="UVM50" s="266"/>
      <c r="UVQ50" s="266"/>
      <c r="UVU50" s="266"/>
      <c r="UVY50" s="266"/>
      <c r="UWC50" s="266"/>
      <c r="UWG50" s="266"/>
      <c r="UWK50" s="266"/>
      <c r="UWO50" s="266"/>
      <c r="UWS50" s="266"/>
      <c r="UWW50" s="266"/>
      <c r="UXA50" s="266"/>
      <c r="UXE50" s="266"/>
      <c r="UXI50" s="266"/>
      <c r="UXM50" s="266"/>
      <c r="UXQ50" s="266"/>
      <c r="UXU50" s="266"/>
      <c r="UXY50" s="266"/>
      <c r="UYC50" s="266"/>
      <c r="UYG50" s="266"/>
      <c r="UYK50" s="266"/>
      <c r="UYO50" s="266"/>
      <c r="UYS50" s="266"/>
      <c r="UYW50" s="266"/>
      <c r="UZA50" s="266"/>
      <c r="UZE50" s="266"/>
      <c r="UZI50" s="266"/>
      <c r="UZM50" s="266"/>
      <c r="UZQ50" s="266"/>
      <c r="UZU50" s="266"/>
      <c r="UZY50" s="266"/>
      <c r="VAC50" s="266"/>
      <c r="VAG50" s="266"/>
      <c r="VAK50" s="266"/>
      <c r="VAO50" s="266"/>
      <c r="VAS50" s="266"/>
      <c r="VAW50" s="266"/>
      <c r="VBA50" s="266"/>
      <c r="VBE50" s="266"/>
      <c r="VBI50" s="266"/>
      <c r="VBM50" s="266"/>
      <c r="VBQ50" s="266"/>
      <c r="VBU50" s="266"/>
      <c r="VBY50" s="266"/>
      <c r="VCC50" s="266"/>
      <c r="VCG50" s="266"/>
      <c r="VCK50" s="266"/>
      <c r="VCO50" s="266"/>
      <c r="VCS50" s="266"/>
      <c r="VCW50" s="266"/>
      <c r="VDA50" s="266"/>
      <c r="VDE50" s="266"/>
      <c r="VDI50" s="266"/>
      <c r="VDM50" s="266"/>
      <c r="VDQ50" s="266"/>
      <c r="VDU50" s="266"/>
      <c r="VDY50" s="266"/>
      <c r="VEC50" s="266"/>
      <c r="VEG50" s="266"/>
      <c r="VEK50" s="266"/>
      <c r="VEO50" s="266"/>
      <c r="VES50" s="266"/>
      <c r="VEW50" s="266"/>
      <c r="VFA50" s="266"/>
      <c r="VFE50" s="266"/>
      <c r="VFI50" s="266"/>
      <c r="VFM50" s="266"/>
      <c r="VFQ50" s="266"/>
      <c r="VFU50" s="266"/>
      <c r="VFY50" s="266"/>
      <c r="VGC50" s="266"/>
      <c r="VGG50" s="266"/>
      <c r="VGK50" s="266"/>
      <c r="VGO50" s="266"/>
      <c r="VGS50" s="266"/>
      <c r="VGW50" s="266"/>
      <c r="VHA50" s="266"/>
      <c r="VHE50" s="266"/>
      <c r="VHI50" s="266"/>
      <c r="VHM50" s="266"/>
      <c r="VHQ50" s="266"/>
      <c r="VHU50" s="266"/>
      <c r="VHY50" s="266"/>
      <c r="VIC50" s="266"/>
      <c r="VIG50" s="266"/>
      <c r="VIK50" s="266"/>
      <c r="VIO50" s="266"/>
      <c r="VIS50" s="266"/>
      <c r="VIW50" s="266"/>
      <c r="VJA50" s="266"/>
      <c r="VJE50" s="266"/>
      <c r="VJI50" s="266"/>
      <c r="VJM50" s="266"/>
      <c r="VJQ50" s="266"/>
      <c r="VJU50" s="266"/>
      <c r="VJY50" s="266"/>
      <c r="VKC50" s="266"/>
      <c r="VKG50" s="266"/>
      <c r="VKK50" s="266"/>
      <c r="VKO50" s="266"/>
      <c r="VKS50" s="266"/>
      <c r="VKW50" s="266"/>
      <c r="VLA50" s="266"/>
      <c r="VLE50" s="266"/>
      <c r="VLI50" s="266"/>
      <c r="VLM50" s="266"/>
      <c r="VLQ50" s="266"/>
      <c r="VLU50" s="266"/>
      <c r="VLY50" s="266"/>
      <c r="VMC50" s="266"/>
      <c r="VMG50" s="266"/>
      <c r="VMK50" s="266"/>
      <c r="VMO50" s="266"/>
      <c r="VMS50" s="266"/>
      <c r="VMW50" s="266"/>
      <c r="VNA50" s="266"/>
      <c r="VNE50" s="266"/>
      <c r="VNI50" s="266"/>
      <c r="VNM50" s="266"/>
      <c r="VNQ50" s="266"/>
      <c r="VNU50" s="266"/>
      <c r="VNY50" s="266"/>
      <c r="VOC50" s="266"/>
      <c r="VOG50" s="266"/>
      <c r="VOK50" s="266"/>
      <c r="VOO50" s="266"/>
      <c r="VOS50" s="266"/>
      <c r="VOW50" s="266"/>
      <c r="VPA50" s="266"/>
      <c r="VPE50" s="266"/>
      <c r="VPI50" s="266"/>
      <c r="VPM50" s="266"/>
      <c r="VPQ50" s="266"/>
      <c r="VPU50" s="266"/>
      <c r="VPY50" s="266"/>
      <c r="VQC50" s="266"/>
      <c r="VQG50" s="266"/>
      <c r="VQK50" s="266"/>
      <c r="VQO50" s="266"/>
      <c r="VQS50" s="266"/>
      <c r="VQW50" s="266"/>
      <c r="VRA50" s="266"/>
      <c r="VRE50" s="266"/>
      <c r="VRI50" s="266"/>
      <c r="VRM50" s="266"/>
      <c r="VRQ50" s="266"/>
      <c r="VRU50" s="266"/>
      <c r="VRY50" s="266"/>
      <c r="VSC50" s="266"/>
      <c r="VSG50" s="266"/>
      <c r="VSK50" s="266"/>
      <c r="VSO50" s="266"/>
      <c r="VSS50" s="266"/>
      <c r="VSW50" s="266"/>
      <c r="VTA50" s="266"/>
      <c r="VTE50" s="266"/>
      <c r="VTI50" s="266"/>
      <c r="VTM50" s="266"/>
      <c r="VTQ50" s="266"/>
      <c r="VTU50" s="266"/>
      <c r="VTY50" s="266"/>
      <c r="VUC50" s="266"/>
      <c r="VUG50" s="266"/>
      <c r="VUK50" s="266"/>
      <c r="VUO50" s="266"/>
      <c r="VUS50" s="266"/>
      <c r="VUW50" s="266"/>
      <c r="VVA50" s="266"/>
      <c r="VVE50" s="266"/>
      <c r="VVI50" s="266"/>
      <c r="VVM50" s="266"/>
      <c r="VVQ50" s="266"/>
      <c r="VVU50" s="266"/>
      <c r="VVY50" s="266"/>
      <c r="VWC50" s="266"/>
      <c r="VWG50" s="266"/>
      <c r="VWK50" s="266"/>
      <c r="VWO50" s="266"/>
      <c r="VWS50" s="266"/>
      <c r="VWW50" s="266"/>
      <c r="VXA50" s="266"/>
      <c r="VXE50" s="266"/>
      <c r="VXI50" s="266"/>
      <c r="VXM50" s="266"/>
      <c r="VXQ50" s="266"/>
      <c r="VXU50" s="266"/>
      <c r="VXY50" s="266"/>
      <c r="VYC50" s="266"/>
      <c r="VYG50" s="266"/>
      <c r="VYK50" s="266"/>
      <c r="VYO50" s="266"/>
      <c r="VYS50" s="266"/>
      <c r="VYW50" s="266"/>
      <c r="VZA50" s="266"/>
      <c r="VZE50" s="266"/>
      <c r="VZI50" s="266"/>
      <c r="VZM50" s="266"/>
      <c r="VZQ50" s="266"/>
      <c r="VZU50" s="266"/>
      <c r="VZY50" s="266"/>
      <c r="WAC50" s="266"/>
      <c r="WAG50" s="266"/>
      <c r="WAK50" s="266"/>
      <c r="WAO50" s="266"/>
      <c r="WAS50" s="266"/>
      <c r="WAW50" s="266"/>
      <c r="WBA50" s="266"/>
      <c r="WBE50" s="266"/>
      <c r="WBI50" s="266"/>
      <c r="WBM50" s="266"/>
      <c r="WBQ50" s="266"/>
      <c r="WBU50" s="266"/>
      <c r="WBY50" s="266"/>
      <c r="WCC50" s="266"/>
      <c r="WCG50" s="266"/>
      <c r="WCK50" s="266"/>
      <c r="WCO50" s="266"/>
      <c r="WCS50" s="266"/>
      <c r="WCW50" s="266"/>
      <c r="WDA50" s="266"/>
      <c r="WDE50" s="266"/>
      <c r="WDI50" s="266"/>
      <c r="WDM50" s="266"/>
      <c r="WDQ50" s="266"/>
      <c r="WDU50" s="266"/>
      <c r="WDY50" s="266"/>
      <c r="WEC50" s="266"/>
      <c r="WEG50" s="266"/>
      <c r="WEK50" s="266"/>
      <c r="WEO50" s="266"/>
      <c r="WES50" s="266"/>
      <c r="WEW50" s="266"/>
      <c r="WFA50" s="266"/>
      <c r="WFE50" s="266"/>
      <c r="WFI50" s="266"/>
      <c r="WFM50" s="266"/>
      <c r="WFQ50" s="266"/>
      <c r="WFU50" s="266"/>
      <c r="WFY50" s="266"/>
      <c r="WGC50" s="266"/>
      <c r="WGG50" s="266"/>
      <c r="WGK50" s="266"/>
      <c r="WGO50" s="266"/>
      <c r="WGS50" s="266"/>
      <c r="WGW50" s="266"/>
      <c r="WHA50" s="266"/>
      <c r="WHE50" s="266"/>
      <c r="WHI50" s="266"/>
      <c r="WHM50" s="266"/>
      <c r="WHQ50" s="266"/>
      <c r="WHU50" s="266"/>
      <c r="WHY50" s="266"/>
      <c r="WIC50" s="266"/>
      <c r="WIG50" s="266"/>
      <c r="WIK50" s="266"/>
      <c r="WIO50" s="266"/>
      <c r="WIS50" s="266"/>
      <c r="WIW50" s="266"/>
      <c r="WJA50" s="266"/>
      <c r="WJE50" s="266"/>
      <c r="WJI50" s="266"/>
      <c r="WJM50" s="266"/>
      <c r="WJQ50" s="266"/>
      <c r="WJU50" s="266"/>
      <c r="WJY50" s="266"/>
      <c r="WKC50" s="266"/>
      <c r="WKG50" s="266"/>
      <c r="WKK50" s="266"/>
      <c r="WKO50" s="266"/>
      <c r="WKS50" s="266"/>
      <c r="WKW50" s="266"/>
      <c r="WLA50" s="266"/>
      <c r="WLE50" s="266"/>
      <c r="WLI50" s="266"/>
      <c r="WLM50" s="266"/>
      <c r="WLQ50" s="266"/>
      <c r="WLU50" s="266"/>
      <c r="WLY50" s="266"/>
      <c r="WMC50" s="266"/>
      <c r="WMG50" s="266"/>
      <c r="WMK50" s="266"/>
      <c r="WMO50" s="266"/>
      <c r="WMS50" s="266"/>
      <c r="WMW50" s="266"/>
      <c r="WNA50" s="266"/>
      <c r="WNE50" s="266"/>
      <c r="WNI50" s="266"/>
      <c r="WNM50" s="266"/>
      <c r="WNQ50" s="266"/>
      <c r="WNU50" s="266"/>
      <c r="WNY50" s="266"/>
      <c r="WOC50" s="266"/>
      <c r="WOG50" s="266"/>
      <c r="WOK50" s="266"/>
      <c r="WOO50" s="266"/>
      <c r="WOS50" s="266"/>
      <c r="WOW50" s="266"/>
      <c r="WPA50" s="266"/>
      <c r="WPE50" s="266"/>
      <c r="WPI50" s="266"/>
      <c r="WPM50" s="266"/>
      <c r="WPQ50" s="266"/>
      <c r="WPU50" s="266"/>
      <c r="WPY50" s="266"/>
      <c r="WQC50" s="266"/>
      <c r="WQG50" s="266"/>
      <c r="WQK50" s="266"/>
      <c r="WQO50" s="266"/>
      <c r="WQS50" s="266"/>
      <c r="WQW50" s="266"/>
      <c r="WRA50" s="266"/>
      <c r="WRE50" s="266"/>
      <c r="WRI50" s="266"/>
      <c r="WRM50" s="266"/>
      <c r="WRQ50" s="266"/>
      <c r="WRU50" s="266"/>
      <c r="WRY50" s="266"/>
      <c r="WSC50" s="266"/>
      <c r="WSG50" s="266"/>
      <c r="WSK50" s="266"/>
      <c r="WSO50" s="266"/>
      <c r="WSS50" s="266"/>
      <c r="WSW50" s="266"/>
      <c r="WTA50" s="266"/>
      <c r="WTE50" s="266"/>
      <c r="WTI50" s="266"/>
      <c r="WTM50" s="266"/>
      <c r="WTQ50" s="266"/>
      <c r="WTU50" s="266"/>
      <c r="WTY50" s="266"/>
      <c r="WUC50" s="266"/>
      <c r="WUG50" s="266"/>
      <c r="WUK50" s="266"/>
      <c r="WUO50" s="266"/>
      <c r="WUS50" s="266"/>
      <c r="WUW50" s="266"/>
      <c r="WVA50" s="266"/>
      <c r="WVE50" s="266"/>
      <c r="WVI50" s="266"/>
      <c r="WVM50" s="266"/>
      <c r="WVQ50" s="266"/>
      <c r="WVU50" s="266"/>
      <c r="WVY50" s="266"/>
      <c r="WWC50" s="266"/>
      <c r="WWG50" s="266"/>
      <c r="WWK50" s="266"/>
      <c r="WWO50" s="266"/>
      <c r="WWS50" s="266"/>
      <c r="WWW50" s="266"/>
      <c r="WXA50" s="266"/>
      <c r="WXE50" s="266"/>
      <c r="WXI50" s="266"/>
      <c r="WXM50" s="266"/>
      <c r="WXQ50" s="266"/>
      <c r="WXU50" s="266"/>
      <c r="WXY50" s="266"/>
      <c r="WYC50" s="266"/>
      <c r="WYG50" s="266"/>
      <c r="WYK50" s="266"/>
      <c r="WYO50" s="266"/>
      <c r="WYS50" s="266"/>
      <c r="WYW50" s="266"/>
      <c r="WZA50" s="266"/>
      <c r="WZE50" s="266"/>
      <c r="WZI50" s="266"/>
      <c r="WZM50" s="266"/>
      <c r="WZQ50" s="266"/>
      <c r="WZU50" s="266"/>
      <c r="WZY50" s="266"/>
      <c r="XAC50" s="266"/>
      <c r="XAG50" s="266"/>
      <c r="XAK50" s="266"/>
      <c r="XAO50" s="266"/>
      <c r="XAS50" s="266"/>
      <c r="XAW50" s="266"/>
      <c r="XBA50" s="266"/>
      <c r="XBE50" s="266"/>
      <c r="XBI50" s="266"/>
      <c r="XBM50" s="266"/>
      <c r="XBQ50" s="266"/>
      <c r="XBU50" s="266"/>
      <c r="XBY50" s="266"/>
      <c r="XCC50" s="266"/>
      <c r="XCG50" s="266"/>
      <c r="XCK50" s="266"/>
      <c r="XCO50" s="266"/>
      <c r="XCS50" s="266"/>
      <c r="XCW50" s="266"/>
      <c r="XDA50" s="266"/>
      <c r="XDE50" s="266"/>
      <c r="XDI50" s="266"/>
      <c r="XDM50" s="266"/>
      <c r="XDQ50" s="266"/>
      <c r="XDU50" s="266"/>
      <c r="XDY50" s="266"/>
      <c r="XEC50" s="266"/>
      <c r="XEG50" s="266"/>
      <c r="XEK50" s="266"/>
      <c r="XEO50" s="266"/>
      <c r="XES50" s="266"/>
      <c r="XEW50" s="266"/>
      <c r="XFA50" s="266"/>
    </row>
    <row r="51" spans="1:1021 1025:2045 2049:3069 3073:4093 4097:5117 5121:6141 6145:7165 7169:8189 8193:9213 9217:10237 10241:11261 11265:12285 12289:13309 13313:14333 14337:15357 15361:16381" ht="15">
      <c r="A51" s="266">
        <v>4</v>
      </c>
      <c r="B51" s="322">
        <v>2</v>
      </c>
      <c r="C51" s="322">
        <v>4</v>
      </c>
      <c r="D51" s="322">
        <v>44051</v>
      </c>
      <c r="E51" s="272" t="s">
        <v>938</v>
      </c>
      <c r="F51" s="319">
        <v>2379500</v>
      </c>
      <c r="G51" s="324">
        <v>118938</v>
      </c>
      <c r="H51" s="324">
        <v>2260562</v>
      </c>
      <c r="I51" s="338">
        <v>126333</v>
      </c>
    </row>
    <row r="52" spans="1:1021 1025:2045 2049:3069 3073:4093 4097:5117 5121:6141 6145:7165 7169:8189 8193:9213 9217:10237 10241:11261 11265:12285 12289:13309 13313:14333 14337:15357 15361:16381" ht="15">
      <c r="A52" s="266">
        <v>4</v>
      </c>
      <c r="B52" s="272">
        <v>2</v>
      </c>
      <c r="C52" s="272">
        <v>4</v>
      </c>
      <c r="D52" s="272">
        <v>44052</v>
      </c>
      <c r="E52" s="272" t="s">
        <v>939</v>
      </c>
      <c r="F52" s="319">
        <v>20500000</v>
      </c>
      <c r="G52" s="274">
        <v>16765567</v>
      </c>
      <c r="H52" s="274">
        <v>3734434</v>
      </c>
      <c r="I52" s="319">
        <v>17491123</v>
      </c>
    </row>
    <row r="53" spans="1:1021 1025:2045 2049:3069 3073:4093 4097:5117 5121:6141 6145:7165 7169:8189 8193:9213 9217:10237 10241:11261 11265:12285 12289:13309 13313:14333 14337:15357 15361:16381" ht="15">
      <c r="A53" s="266">
        <v>4</v>
      </c>
      <c r="B53" s="272">
        <v>2</v>
      </c>
      <c r="C53" s="272">
        <v>4</v>
      </c>
      <c r="D53" s="272">
        <v>44071</v>
      </c>
      <c r="E53" s="272" t="s">
        <v>940</v>
      </c>
      <c r="F53" s="274">
        <v>15524624</v>
      </c>
      <c r="G53" s="319">
        <v>15346470</v>
      </c>
      <c r="H53" s="274">
        <v>178155</v>
      </c>
      <c r="I53" s="273">
        <v>15524624</v>
      </c>
    </row>
    <row r="54" spans="1:1021 1025:2045 2049:3069 3073:4093 4097:5117 5121:6141 6145:7165 7169:8189 8193:9213 9217:10237 10241:11261 11265:12285 12289:13309 13313:14333 14337:15357 15361:16381" ht="15">
      <c r="A54" s="266">
        <v>4</v>
      </c>
      <c r="B54" s="272">
        <v>2</v>
      </c>
      <c r="C54" s="272">
        <v>4</v>
      </c>
      <c r="D54" s="272">
        <v>44072</v>
      </c>
      <c r="E54" s="272" t="s">
        <v>941</v>
      </c>
      <c r="F54" s="274">
        <v>4793138</v>
      </c>
      <c r="G54" s="319">
        <v>5006129</v>
      </c>
      <c r="H54" s="274">
        <v>-212991</v>
      </c>
      <c r="I54" s="273">
        <v>4793138</v>
      </c>
    </row>
    <row r="55" spans="1:1021 1025:2045 2049:3069 3073:4093 4097:5117 5121:6141 6145:7165 7169:8189 8193:9213 9217:10237 10241:11261 11265:12285 12289:13309 13313:14333 14337:15357 15361:16381">
      <c r="A55" s="266">
        <v>4</v>
      </c>
      <c r="B55" s="272">
        <v>2</v>
      </c>
      <c r="C55" s="272">
        <v>4</v>
      </c>
      <c r="D55" s="272">
        <v>44073</v>
      </c>
      <c r="E55" s="272" t="s">
        <v>1502</v>
      </c>
      <c r="F55" s="274"/>
      <c r="G55" s="274">
        <v>2404546</v>
      </c>
      <c r="H55" s="274">
        <v>-2404546</v>
      </c>
      <c r="I55" s="273"/>
    </row>
    <row r="56" spans="1:1021 1025:2045 2049:3069 3073:4093 4097:5117 5121:6141 6145:7165 7169:8189 8193:9213 9217:10237 10241:11261 11265:12285 12289:13309 13313:14333 14337:15357 15361:16381">
      <c r="A56" s="266">
        <v>4</v>
      </c>
      <c r="B56" s="272">
        <v>2</v>
      </c>
      <c r="C56" s="272">
        <v>4</v>
      </c>
      <c r="D56" s="272">
        <v>44091</v>
      </c>
      <c r="E56" s="272" t="s">
        <v>942</v>
      </c>
      <c r="F56" s="274">
        <v>5804000</v>
      </c>
      <c r="G56" s="274">
        <v>6926942</v>
      </c>
      <c r="H56" s="274">
        <v>-1122942</v>
      </c>
      <c r="I56" s="273">
        <v>5279361</v>
      </c>
    </row>
    <row r="57" spans="1:1021 1025:2045 2049:3069 3073:4093 4097:5117 5121:6141 6145:7165 7169:8189 8193:9213 9217:10237 10241:11261 11265:12285 12289:13309 13313:14333 14337:15357 15361:16381">
      <c r="A57" s="266">
        <v>4</v>
      </c>
      <c r="B57" s="272">
        <v>2</v>
      </c>
      <c r="C57" s="272">
        <v>4</v>
      </c>
      <c r="D57" s="272">
        <v>44092</v>
      </c>
      <c r="E57" s="272" t="s">
        <v>943</v>
      </c>
      <c r="F57" s="274">
        <v>650000</v>
      </c>
      <c r="G57" s="274">
        <v>740012</v>
      </c>
      <c r="H57" s="274">
        <v>-90012</v>
      </c>
      <c r="I57" s="273">
        <v>856036</v>
      </c>
    </row>
    <row r="58" spans="1:1021 1025:2045 2049:3069 3073:4093 4097:5117 5121:6141 6145:7165 7169:8189 8193:9213 9217:10237 10241:11261 11265:12285 12289:13309 13313:14333 14337:15357 15361:16381">
      <c r="A58" s="266">
        <v>4</v>
      </c>
      <c r="B58" s="272">
        <v>2</v>
      </c>
      <c r="C58" s="272">
        <v>4</v>
      </c>
      <c r="D58" s="272">
        <v>44093</v>
      </c>
      <c r="E58" s="272" t="s">
        <v>944</v>
      </c>
      <c r="F58" s="274">
        <v>3574915</v>
      </c>
      <c r="G58" s="274">
        <v>2135585</v>
      </c>
      <c r="H58" s="274">
        <v>1439330</v>
      </c>
      <c r="I58" s="273">
        <v>1399267</v>
      </c>
    </row>
    <row r="59" spans="1:1021 1025:2045 2049:3069 3073:4093 4097:5117 5121:6141 6145:7165 7169:8189 8193:9213 9217:10237 10241:11261 11265:12285 12289:13309 13313:14333 14337:15357 15361:16381">
      <c r="A59" s="266">
        <v>4</v>
      </c>
      <c r="B59" s="272">
        <v>2</v>
      </c>
      <c r="C59" s="272">
        <v>4</v>
      </c>
      <c r="D59" s="272">
        <v>44094</v>
      </c>
      <c r="E59" s="272" t="s">
        <v>1422</v>
      </c>
      <c r="F59" s="274">
        <v>10000000</v>
      </c>
      <c r="G59" s="274">
        <v>18497970</v>
      </c>
      <c r="H59" s="274">
        <v>-8497970</v>
      </c>
      <c r="I59" s="273">
        <v>11770715</v>
      </c>
    </row>
    <row r="60" spans="1:1021 1025:2045 2049:3069 3073:4093 4097:5117 5121:6141 6145:7165 7169:8189 8193:9213 9217:10237 10241:11261 11265:12285 12289:13309 13313:14333 14337:15357 15361:16381">
      <c r="A60" s="266">
        <v>4</v>
      </c>
      <c r="B60" s="272">
        <v>2</v>
      </c>
      <c r="C60" s="272">
        <v>4</v>
      </c>
      <c r="D60" s="272">
        <v>44095</v>
      </c>
      <c r="E60" s="272" t="s">
        <v>1423</v>
      </c>
      <c r="F60" s="274">
        <v>10000000</v>
      </c>
      <c r="G60" s="274">
        <v>13575496</v>
      </c>
      <c r="H60" s="274">
        <v>-3575496</v>
      </c>
      <c r="I60" s="273">
        <v>11845225</v>
      </c>
    </row>
    <row r="61" spans="1:1021 1025:2045 2049:3069 3073:4093 4097:5117 5121:6141 6145:7165 7169:8189 8193:9213 9217:10237 10241:11261 11265:12285 12289:13309 13313:14333 14337:15357 15361:16381">
      <c r="A61" s="266">
        <v>4</v>
      </c>
      <c r="B61" s="272">
        <v>2</v>
      </c>
      <c r="C61" s="272">
        <v>4</v>
      </c>
      <c r="D61" s="272">
        <v>44111</v>
      </c>
      <c r="E61" s="272" t="s">
        <v>945</v>
      </c>
      <c r="F61" s="274"/>
      <c r="G61" s="274"/>
      <c r="H61" s="274">
        <v>0</v>
      </c>
      <c r="I61" s="273"/>
    </row>
    <row r="62" spans="1:1021 1025:2045 2049:3069 3073:4093 4097:5117 5121:6141 6145:7165 7169:8189 8193:9213 9217:10237 10241:11261 11265:12285 12289:13309 13313:14333 14337:15357 15361:16381" ht="15">
      <c r="A62" s="266">
        <v>4</v>
      </c>
      <c r="B62" s="272">
        <v>2</v>
      </c>
      <c r="C62" s="272">
        <v>4</v>
      </c>
      <c r="D62" s="272">
        <v>44112</v>
      </c>
      <c r="E62" s="272" t="s">
        <v>946</v>
      </c>
      <c r="F62" s="319"/>
      <c r="G62" s="274"/>
      <c r="H62" s="274">
        <v>0</v>
      </c>
      <c r="I62" s="265"/>
    </row>
    <row r="63" spans="1:1021 1025:2045 2049:3069 3073:4093 4097:5117 5121:6141 6145:7165 7169:8189 8193:9213 9217:10237 10241:11261 11265:12285 12289:13309 13313:14333 14337:15357 15361:16381" ht="15">
      <c r="A63" s="266">
        <v>4</v>
      </c>
      <c r="B63" s="272">
        <v>2</v>
      </c>
      <c r="C63" s="272">
        <v>4</v>
      </c>
      <c r="D63" s="272">
        <v>44131</v>
      </c>
      <c r="E63" s="272" t="s">
        <v>947</v>
      </c>
      <c r="F63" s="319">
        <v>1800000</v>
      </c>
      <c r="G63" s="274">
        <v>1435828</v>
      </c>
      <c r="H63" s="274">
        <v>364172</v>
      </c>
      <c r="I63" s="265">
        <v>224083</v>
      </c>
    </row>
    <row r="64" spans="1:1021 1025:2045 2049:3069 3073:4093 4097:5117 5121:6141 6145:7165 7169:8189 8193:9213 9217:10237 10241:11261 11265:12285 12289:13309 13313:14333 14337:15357 15361:16381" ht="15">
      <c r="A64" s="266">
        <v>4</v>
      </c>
      <c r="B64" s="272">
        <v>2</v>
      </c>
      <c r="C64" s="272">
        <v>4</v>
      </c>
      <c r="D64" s="272">
        <v>44132</v>
      </c>
      <c r="E64" s="272" t="s">
        <v>948</v>
      </c>
      <c r="F64" s="319">
        <v>60000</v>
      </c>
      <c r="G64" s="274">
        <v>49964</v>
      </c>
      <c r="H64" s="274">
        <v>10036</v>
      </c>
      <c r="I64" s="265">
        <v>72920</v>
      </c>
    </row>
    <row r="65" spans="1:9">
      <c r="A65" s="266">
        <v>4</v>
      </c>
      <c r="B65" s="272">
        <v>2</v>
      </c>
      <c r="C65" s="272">
        <v>4</v>
      </c>
      <c r="D65" s="272">
        <v>44151</v>
      </c>
      <c r="E65" s="272" t="s">
        <v>949</v>
      </c>
      <c r="F65" s="274">
        <v>17500</v>
      </c>
      <c r="G65" s="274">
        <v>29907</v>
      </c>
      <c r="H65" s="274">
        <v>-12407</v>
      </c>
      <c r="I65" s="273">
        <v>14811</v>
      </c>
    </row>
    <row r="66" spans="1:9">
      <c r="A66" s="266">
        <v>4</v>
      </c>
      <c r="B66" s="272">
        <v>2</v>
      </c>
      <c r="C66" s="272">
        <v>4</v>
      </c>
      <c r="D66" s="272">
        <v>44152</v>
      </c>
      <c r="E66" s="272" t="s">
        <v>950</v>
      </c>
      <c r="F66" s="274">
        <v>1800000</v>
      </c>
      <c r="G66" s="274">
        <v>10774233</v>
      </c>
      <c r="H66" s="274">
        <v>-8974233</v>
      </c>
      <c r="I66" s="273">
        <v>4465008</v>
      </c>
    </row>
    <row r="67" spans="1:9">
      <c r="A67" s="266">
        <v>4</v>
      </c>
      <c r="B67" s="272">
        <v>2</v>
      </c>
      <c r="C67" s="272">
        <v>4</v>
      </c>
      <c r="D67" s="272">
        <v>44153</v>
      </c>
      <c r="E67" s="272" t="s">
        <v>951</v>
      </c>
      <c r="F67" s="274">
        <v>7600000</v>
      </c>
      <c r="G67" s="274">
        <v>5641050</v>
      </c>
      <c r="H67" s="274">
        <v>1958950</v>
      </c>
      <c r="I67" s="273">
        <v>5390670</v>
      </c>
    </row>
    <row r="68" spans="1:9">
      <c r="A68" s="266">
        <v>4</v>
      </c>
      <c r="B68" s="272">
        <v>2</v>
      </c>
      <c r="C68" s="272">
        <v>4</v>
      </c>
      <c r="D68" s="272">
        <v>44171</v>
      </c>
      <c r="E68" s="272" t="s">
        <v>952</v>
      </c>
      <c r="F68" s="274">
        <v>2940000</v>
      </c>
      <c r="G68" s="274">
        <v>3221427</v>
      </c>
      <c r="H68" s="274">
        <v>-281427</v>
      </c>
      <c r="I68" s="273">
        <v>3437443</v>
      </c>
    </row>
    <row r="69" spans="1:9">
      <c r="A69" s="266">
        <v>4</v>
      </c>
      <c r="B69" s="272">
        <v>2</v>
      </c>
      <c r="C69" s="272">
        <v>4</v>
      </c>
      <c r="D69" s="272">
        <v>44172</v>
      </c>
      <c r="E69" s="272" t="s">
        <v>953</v>
      </c>
      <c r="F69" s="274">
        <v>371600</v>
      </c>
      <c r="G69" s="274">
        <v>654133</v>
      </c>
      <c r="H69" s="274">
        <v>-282533</v>
      </c>
      <c r="I69" s="273">
        <v>523189</v>
      </c>
    </row>
    <row r="70" spans="1:9">
      <c r="A70" s="266">
        <v>4</v>
      </c>
      <c r="B70" s="272">
        <v>2</v>
      </c>
      <c r="C70" s="272">
        <v>4</v>
      </c>
      <c r="D70" s="272">
        <v>44173</v>
      </c>
      <c r="E70" s="272" t="s">
        <v>1503</v>
      </c>
      <c r="F70" s="274">
        <v>11350750</v>
      </c>
      <c r="G70" s="274">
        <v>262549</v>
      </c>
      <c r="H70" s="274">
        <v>11088202</v>
      </c>
      <c r="I70" s="273"/>
    </row>
    <row r="71" spans="1:9" ht="15">
      <c r="A71" s="266">
        <v>4</v>
      </c>
      <c r="B71" s="272">
        <v>2</v>
      </c>
      <c r="C71" s="272">
        <v>4</v>
      </c>
      <c r="D71" s="272">
        <v>44181</v>
      </c>
      <c r="E71" s="272" t="s">
        <v>1424</v>
      </c>
      <c r="F71" s="319">
        <v>4500</v>
      </c>
      <c r="G71" s="274">
        <v>38000</v>
      </c>
      <c r="H71" s="274">
        <v>-33500</v>
      </c>
      <c r="I71" s="265">
        <v>4500</v>
      </c>
    </row>
    <row r="72" spans="1:9">
      <c r="A72" s="266">
        <v>4</v>
      </c>
      <c r="B72" s="272">
        <v>2</v>
      </c>
      <c r="C72" s="272">
        <v>4</v>
      </c>
      <c r="D72" s="272">
        <v>44182</v>
      </c>
      <c r="E72" s="272" t="s">
        <v>1425</v>
      </c>
      <c r="F72" s="274">
        <v>1350</v>
      </c>
      <c r="G72" s="274">
        <v>234900</v>
      </c>
      <c r="H72" s="274">
        <v>-233550</v>
      </c>
      <c r="I72" s="273">
        <v>1350</v>
      </c>
    </row>
    <row r="73" spans="1:9">
      <c r="A73" s="266">
        <v>4</v>
      </c>
      <c r="B73" s="272">
        <v>2</v>
      </c>
      <c r="C73" s="272">
        <v>4</v>
      </c>
      <c r="D73" s="272">
        <v>44183</v>
      </c>
      <c r="E73" s="272" t="s">
        <v>1426</v>
      </c>
      <c r="F73" s="274">
        <v>2242525</v>
      </c>
      <c r="G73" s="274">
        <v>3677837</v>
      </c>
      <c r="H73" s="274">
        <v>-1435312</v>
      </c>
      <c r="I73" s="273">
        <v>2040224</v>
      </c>
    </row>
    <row r="74" spans="1:9">
      <c r="A74" s="266">
        <v>4</v>
      </c>
      <c r="B74" s="272">
        <v>2</v>
      </c>
      <c r="C74" s="272">
        <v>4</v>
      </c>
      <c r="D74" s="272">
        <v>44184</v>
      </c>
      <c r="E74" s="272" t="s">
        <v>1504</v>
      </c>
      <c r="F74" s="274"/>
      <c r="G74" s="274">
        <v>300704</v>
      </c>
      <c r="H74" s="274">
        <v>-300704</v>
      </c>
      <c r="I74" s="273"/>
    </row>
    <row r="75" spans="1:9">
      <c r="A75" s="266">
        <v>4</v>
      </c>
      <c r="B75" s="272">
        <v>2</v>
      </c>
      <c r="C75" s="272">
        <v>4</v>
      </c>
      <c r="D75" s="272">
        <v>44191</v>
      </c>
      <c r="E75" s="272" t="s">
        <v>954</v>
      </c>
      <c r="F75" s="274">
        <v>419594</v>
      </c>
      <c r="G75" s="274">
        <v>132920</v>
      </c>
      <c r="H75" s="274">
        <v>286674</v>
      </c>
      <c r="I75" s="273">
        <v>196108</v>
      </c>
    </row>
    <row r="76" spans="1:9" ht="15">
      <c r="A76" s="266">
        <v>4</v>
      </c>
      <c r="B76" s="272">
        <v>2</v>
      </c>
      <c r="C76" s="272">
        <v>4</v>
      </c>
      <c r="D76" s="272">
        <v>44211</v>
      </c>
      <c r="E76" s="272" t="s">
        <v>955</v>
      </c>
      <c r="F76" s="274">
        <v>1339500</v>
      </c>
      <c r="G76" s="319">
        <v>590404</v>
      </c>
      <c r="H76" s="274">
        <v>749096</v>
      </c>
      <c r="I76" s="265">
        <v>789600</v>
      </c>
    </row>
    <row r="77" spans="1:9" ht="15">
      <c r="A77" s="266">
        <v>4</v>
      </c>
      <c r="B77" s="272">
        <v>2</v>
      </c>
      <c r="C77" s="272">
        <v>4</v>
      </c>
      <c r="D77" s="272">
        <v>44212</v>
      </c>
      <c r="E77" s="272" t="s">
        <v>956</v>
      </c>
      <c r="F77" s="274">
        <v>7500</v>
      </c>
      <c r="G77" s="319">
        <v>8650</v>
      </c>
      <c r="H77" s="274">
        <v>-1150</v>
      </c>
      <c r="I77" s="265">
        <v>7459</v>
      </c>
    </row>
    <row r="78" spans="1:9">
      <c r="A78" s="266">
        <v>4</v>
      </c>
      <c r="B78" s="272">
        <v>2</v>
      </c>
      <c r="C78" s="272">
        <v>4</v>
      </c>
      <c r="D78" s="272">
        <v>44904</v>
      </c>
      <c r="E78" s="272" t="s">
        <v>957</v>
      </c>
      <c r="F78" s="274">
        <v>284302</v>
      </c>
      <c r="G78" s="274">
        <v>264773</v>
      </c>
      <c r="H78" s="274">
        <v>19529</v>
      </c>
      <c r="I78" s="273">
        <v>284302</v>
      </c>
    </row>
    <row r="79" spans="1:9">
      <c r="A79" s="266">
        <v>4</v>
      </c>
      <c r="B79" s="272">
        <v>2</v>
      </c>
      <c r="C79" s="272">
        <v>4</v>
      </c>
      <c r="D79" s="272">
        <v>44905</v>
      </c>
      <c r="E79" s="272" t="s">
        <v>958</v>
      </c>
      <c r="F79" s="274">
        <v>141500</v>
      </c>
      <c r="G79" s="274">
        <v>294726</v>
      </c>
      <c r="H79" s="274">
        <v>-153226</v>
      </c>
      <c r="I79" s="273">
        <v>177132</v>
      </c>
    </row>
    <row r="80" spans="1:9" ht="15">
      <c r="A80" s="266">
        <v>4</v>
      </c>
      <c r="B80" s="272">
        <v>2</v>
      </c>
      <c r="C80" s="272">
        <v>4</v>
      </c>
      <c r="D80" s="272">
        <v>44908</v>
      </c>
      <c r="E80" s="272" t="s">
        <v>959</v>
      </c>
      <c r="F80" s="274">
        <v>422458</v>
      </c>
      <c r="G80" s="319">
        <v>478193</v>
      </c>
      <c r="H80" s="274">
        <v>-55735</v>
      </c>
      <c r="I80" s="273">
        <v>440739</v>
      </c>
    </row>
    <row r="81" spans="1:1021 1025:2045 2049:3069 3073:4093 4097:5117 5121:6141 6145:7165 7169:8189 8193:9213 9217:10237 10241:11261 11265:12285 12289:13309 13313:14333 14337:15357 15361:16381">
      <c r="A81" s="266">
        <v>4</v>
      </c>
      <c r="B81" s="272">
        <v>3</v>
      </c>
      <c r="C81" s="272">
        <v>1</v>
      </c>
      <c r="D81" s="272">
        <v>40136</v>
      </c>
      <c r="E81" s="272" t="s">
        <v>1008</v>
      </c>
      <c r="F81" s="274"/>
      <c r="G81" s="274">
        <v>22245</v>
      </c>
      <c r="H81" s="274">
        <v>-22245</v>
      </c>
      <c r="I81" s="273">
        <v>6750</v>
      </c>
    </row>
    <row r="82" spans="1:1021 1025:2045 2049:3069 3073:4093 4097:5117 5121:6141 6145:7165 7169:8189 8193:9213 9217:10237 10241:11261 11265:12285 12289:13309 13313:14333 14337:15357 15361:16381">
      <c r="A82" s="266">
        <v>4</v>
      </c>
      <c r="B82" s="272">
        <v>3</v>
      </c>
      <c r="C82" s="272">
        <v>1</v>
      </c>
      <c r="D82" s="272">
        <v>41011</v>
      </c>
      <c r="E82" s="272" t="s">
        <v>960</v>
      </c>
      <c r="F82" s="274">
        <v>500000</v>
      </c>
      <c r="G82" s="274">
        <v>439234</v>
      </c>
      <c r="H82" s="274">
        <v>60767</v>
      </c>
      <c r="I82" s="273">
        <v>384630</v>
      </c>
    </row>
    <row r="83" spans="1:1021 1025:2045 2049:3069 3073:4093 4097:5117 5121:6141 6145:7165 7169:8189 8193:9213 9217:10237 10241:11261 11265:12285 12289:13309 13313:14333 14337:15357 15361:16381">
      <c r="A83" s="266">
        <v>4</v>
      </c>
      <c r="B83" s="272">
        <v>3</v>
      </c>
      <c r="C83" s="272">
        <v>1</v>
      </c>
      <c r="D83" s="272">
        <v>41012</v>
      </c>
      <c r="E83" s="272" t="s">
        <v>961</v>
      </c>
      <c r="F83" s="274">
        <v>34600000</v>
      </c>
      <c r="G83" s="274">
        <v>26991412</v>
      </c>
      <c r="H83" s="274">
        <v>7608588</v>
      </c>
      <c r="I83" s="273">
        <v>37094231</v>
      </c>
    </row>
    <row r="84" spans="1:1021 1025:2045 2049:3069 3073:4093 4097:5117 5121:6141 6145:7165 7169:8189 8193:9213 9217:10237 10241:11261 11265:12285 12289:13309 13313:14333 14337:15357 15361:16381">
      <c r="A84" s="266">
        <v>4</v>
      </c>
      <c r="B84" s="272">
        <v>3</v>
      </c>
      <c r="C84" s="272">
        <v>1</v>
      </c>
      <c r="D84" s="272">
        <v>41013</v>
      </c>
      <c r="E84" s="272" t="s">
        <v>1505</v>
      </c>
      <c r="F84" s="274">
        <v>1550000</v>
      </c>
      <c r="G84" s="274">
        <v>3306077</v>
      </c>
      <c r="H84" s="274">
        <v>-1756077</v>
      </c>
      <c r="I84" s="273">
        <v>2633573</v>
      </c>
    </row>
    <row r="85" spans="1:1021 1025:2045 2049:3069 3073:4093 4097:5117 5121:6141 6145:7165 7169:8189 8193:9213 9217:10237 10241:11261 11265:12285 12289:13309 13313:14333 14337:15357 15361:16381">
      <c r="A85" s="266">
        <v>4</v>
      </c>
      <c r="B85" s="272">
        <v>3</v>
      </c>
      <c r="C85" s="272">
        <v>1</v>
      </c>
      <c r="D85" s="272">
        <v>41014</v>
      </c>
      <c r="E85" s="272" t="s">
        <v>963</v>
      </c>
      <c r="F85" s="274">
        <v>25000</v>
      </c>
      <c r="G85" s="274">
        <v>63078</v>
      </c>
      <c r="H85" s="274">
        <v>-38078</v>
      </c>
      <c r="I85" s="273">
        <v>10965</v>
      </c>
    </row>
    <row r="86" spans="1:1021 1025:2045 2049:3069 3073:4093 4097:5117 5121:6141 6145:7165 7169:8189 8193:9213 9217:10237 10241:11261 11265:12285 12289:13309 13313:14333 14337:15357 15361:16381" ht="15">
      <c r="A86" s="266">
        <v>4</v>
      </c>
      <c r="B86" s="272">
        <v>3</v>
      </c>
      <c r="C86" s="272">
        <v>1</v>
      </c>
      <c r="D86" s="272">
        <v>41015</v>
      </c>
      <c r="E86" s="272" t="s">
        <v>964</v>
      </c>
      <c r="F86" s="274">
        <v>5000</v>
      </c>
      <c r="G86" s="319"/>
      <c r="H86" s="274">
        <v>5000</v>
      </c>
      <c r="I86" s="265"/>
    </row>
    <row r="87" spans="1:1021 1025:2045 2049:3069 3073:4093 4097:5117 5121:6141 6145:7165 7169:8189 8193:9213 9217:10237 10241:11261 11265:12285 12289:13309 13313:14333 14337:15357 15361:16381" ht="15">
      <c r="A87" s="266">
        <v>4</v>
      </c>
      <c r="B87" s="272">
        <v>3</v>
      </c>
      <c r="C87" s="272">
        <v>1</v>
      </c>
      <c r="D87" s="272">
        <v>41016</v>
      </c>
      <c r="E87" s="272" t="s">
        <v>965</v>
      </c>
      <c r="F87" s="274">
        <v>10000</v>
      </c>
      <c r="G87" s="319">
        <v>210068</v>
      </c>
      <c r="H87" s="274">
        <v>-200068</v>
      </c>
      <c r="I87" s="265"/>
    </row>
    <row r="88" spans="1:1021 1025:2045 2049:3069 3073:4093 4097:5117 5121:6141 6145:7165 7169:8189 8193:9213 9217:10237 10241:11261 11265:12285 12289:13309 13313:14333 14337:15357 15361:16381">
      <c r="A88" s="266">
        <v>4</v>
      </c>
      <c r="B88" s="272">
        <v>3</v>
      </c>
      <c r="C88" s="272">
        <v>1</v>
      </c>
      <c r="D88" s="272">
        <v>41017</v>
      </c>
      <c r="E88" s="272" t="s">
        <v>966</v>
      </c>
      <c r="F88" s="274">
        <v>1100000</v>
      </c>
      <c r="G88" s="274">
        <v>650295</v>
      </c>
      <c r="H88" s="274">
        <v>449705</v>
      </c>
      <c r="I88" s="273">
        <v>1059605</v>
      </c>
    </row>
    <row r="89" spans="1:1021 1025:2045 2049:3069 3073:4093 4097:5117 5121:6141 6145:7165 7169:8189 8193:9213 9217:10237 10241:11261 11265:12285 12289:13309 13313:14333 14337:15357 15361:16381">
      <c r="A89" s="266">
        <v>4</v>
      </c>
      <c r="B89" s="272">
        <v>3</v>
      </c>
      <c r="C89" s="272">
        <v>1</v>
      </c>
      <c r="D89" s="272">
        <v>41018</v>
      </c>
      <c r="E89" s="272" t="s">
        <v>967</v>
      </c>
      <c r="F89" s="274">
        <v>95000</v>
      </c>
      <c r="G89" s="274">
        <v>106625</v>
      </c>
      <c r="H89" s="274">
        <v>-11625</v>
      </c>
      <c r="I89" s="273">
        <v>97715</v>
      </c>
    </row>
    <row r="90" spans="1:1021 1025:2045 2049:3069 3073:4093 4097:5117 5121:6141 6145:7165 7169:8189 8193:9213 9217:10237 10241:11261 11265:12285 12289:13309 13313:14333 14337:15357 15361:16381">
      <c r="A90" s="266">
        <v>4</v>
      </c>
      <c r="B90" s="272">
        <v>3</v>
      </c>
      <c r="C90" s="272">
        <v>1</v>
      </c>
      <c r="D90" s="272">
        <v>41019</v>
      </c>
      <c r="E90" s="272" t="s">
        <v>968</v>
      </c>
      <c r="F90" s="274">
        <v>270000</v>
      </c>
      <c r="G90" s="274">
        <v>270000</v>
      </c>
      <c r="H90" s="274">
        <v>0</v>
      </c>
      <c r="I90" s="273"/>
    </row>
    <row r="91" spans="1:1021 1025:2045 2049:3069 3073:4093 4097:5117 5121:6141 6145:7165 7169:8189 8193:9213 9217:10237 10241:11261 11265:12285 12289:13309 13313:14333 14337:15357 15361:16381">
      <c r="A91" s="266">
        <v>4</v>
      </c>
      <c r="B91" s="272">
        <v>3</v>
      </c>
      <c r="C91" s="272">
        <v>1</v>
      </c>
      <c r="D91" s="272">
        <v>41020</v>
      </c>
      <c r="E91" s="272" t="s">
        <v>969</v>
      </c>
      <c r="F91" s="274">
        <v>420000</v>
      </c>
      <c r="G91" s="274">
        <v>411440</v>
      </c>
      <c r="H91" s="274">
        <v>8560</v>
      </c>
      <c r="I91" s="273">
        <v>441680</v>
      </c>
    </row>
    <row r="92" spans="1:1021 1025:2045 2049:3069 3073:4093 4097:5117 5121:6141 6145:7165 7169:8189 8193:9213 9217:10237 10241:11261 11265:12285 12289:13309 13313:14333 14337:15357 15361:16381">
      <c r="A92" s="266">
        <v>4</v>
      </c>
      <c r="B92" s="272">
        <v>3</v>
      </c>
      <c r="C92" s="272">
        <v>1</v>
      </c>
      <c r="D92" s="272">
        <v>41023</v>
      </c>
      <c r="E92" s="272" t="s">
        <v>971</v>
      </c>
      <c r="F92" s="274">
        <v>90000</v>
      </c>
      <c r="G92" s="274">
        <v>88842</v>
      </c>
      <c r="H92" s="274">
        <v>1158</v>
      </c>
      <c r="I92" s="273">
        <v>95161</v>
      </c>
    </row>
    <row r="93" spans="1:1021 1025:2045 2049:3069 3073:4093 4097:5117 5121:6141 6145:7165 7169:8189 8193:9213 9217:10237 10241:11261 11265:12285 12289:13309 13313:14333 14337:15357 15361:16381">
      <c r="A93" s="266">
        <v>4</v>
      </c>
      <c r="B93" s="272">
        <v>3</v>
      </c>
      <c r="C93" s="272">
        <v>1</v>
      </c>
      <c r="D93" s="272">
        <v>41024</v>
      </c>
      <c r="E93" s="272" t="s">
        <v>972</v>
      </c>
      <c r="F93" s="274">
        <v>430144</v>
      </c>
      <c r="G93" s="274">
        <v>249607</v>
      </c>
      <c r="H93" s="274">
        <v>180537</v>
      </c>
      <c r="I93" s="273">
        <v>169619</v>
      </c>
    </row>
    <row r="94" spans="1:1021 1025:2045 2049:3069 3073:4093 4097:5117 5121:6141 6145:7165 7169:8189 8193:9213 9217:10237 10241:11261 11265:12285 12289:13309 13313:14333 14337:15357 15361:16381">
      <c r="A94" s="266">
        <v>4</v>
      </c>
      <c r="B94" s="272">
        <v>3</v>
      </c>
      <c r="C94" s="272">
        <v>1</v>
      </c>
      <c r="D94" s="272">
        <v>41025</v>
      </c>
      <c r="E94" s="272" t="s">
        <v>973</v>
      </c>
      <c r="F94" s="274">
        <v>175000</v>
      </c>
      <c r="G94" s="274">
        <v>200868</v>
      </c>
      <c r="H94" s="274">
        <v>-25868</v>
      </c>
      <c r="I94" s="273">
        <v>213374</v>
      </c>
    </row>
    <row r="95" spans="1:1021 1025:2045 2049:3069 3073:4093 4097:5117 5121:6141 6145:7165 7169:8189 8193:9213 9217:10237 10241:11261 11265:12285 12289:13309 13313:14333 14337:15357 15361:16381" s="272" customFormat="1" ht="11.25">
      <c r="A95" s="266">
        <v>4</v>
      </c>
      <c r="B95" s="272">
        <v>3</v>
      </c>
      <c r="C95" s="272">
        <v>1</v>
      </c>
      <c r="D95" s="272">
        <v>41026</v>
      </c>
      <c r="E95" s="266" t="s">
        <v>974</v>
      </c>
      <c r="F95" s="272">
        <v>200000</v>
      </c>
      <c r="G95" s="272">
        <v>194820</v>
      </c>
      <c r="H95" s="272">
        <v>5181</v>
      </c>
      <c r="I95" s="266">
        <v>220067</v>
      </c>
      <c r="M95" s="266"/>
      <c r="Q95" s="266"/>
      <c r="U95" s="266"/>
      <c r="Y95" s="266"/>
      <c r="AC95" s="266"/>
      <c r="AG95" s="266"/>
      <c r="AK95" s="266"/>
      <c r="AO95" s="266"/>
      <c r="AS95" s="266"/>
      <c r="AW95" s="266"/>
      <c r="BA95" s="266"/>
      <c r="BE95" s="266"/>
      <c r="BI95" s="266"/>
      <c r="BM95" s="266"/>
      <c r="BQ95" s="266"/>
      <c r="BU95" s="266"/>
      <c r="BY95" s="266"/>
      <c r="CC95" s="266"/>
      <c r="CG95" s="266"/>
      <c r="CK95" s="266"/>
      <c r="CO95" s="266"/>
      <c r="CS95" s="266"/>
      <c r="CW95" s="266"/>
      <c r="DA95" s="266"/>
      <c r="DE95" s="266"/>
      <c r="DI95" s="266"/>
      <c r="DM95" s="266"/>
      <c r="DQ95" s="266"/>
      <c r="DU95" s="266"/>
      <c r="DY95" s="266"/>
      <c r="EC95" s="266"/>
      <c r="EG95" s="266"/>
      <c r="EK95" s="266"/>
      <c r="EO95" s="266"/>
      <c r="ES95" s="266"/>
      <c r="EW95" s="266"/>
      <c r="FA95" s="266"/>
      <c r="FE95" s="266"/>
      <c r="FI95" s="266"/>
      <c r="FM95" s="266"/>
      <c r="FQ95" s="266"/>
      <c r="FU95" s="266"/>
      <c r="FY95" s="266"/>
      <c r="GC95" s="266"/>
      <c r="GG95" s="266"/>
      <c r="GK95" s="266"/>
      <c r="GO95" s="266"/>
      <c r="GS95" s="266"/>
      <c r="GW95" s="266"/>
      <c r="HA95" s="266"/>
      <c r="HE95" s="266"/>
      <c r="HI95" s="266"/>
      <c r="HM95" s="266"/>
      <c r="HQ95" s="266"/>
      <c r="HU95" s="266"/>
      <c r="HY95" s="266"/>
      <c r="IC95" s="266"/>
      <c r="IG95" s="266"/>
      <c r="IK95" s="266"/>
      <c r="IO95" s="266"/>
      <c r="IS95" s="266"/>
      <c r="IW95" s="266"/>
      <c r="JA95" s="266"/>
      <c r="JE95" s="266"/>
      <c r="JI95" s="266"/>
      <c r="JM95" s="266"/>
      <c r="JQ95" s="266"/>
      <c r="JU95" s="266"/>
      <c r="JY95" s="266"/>
      <c r="KC95" s="266"/>
      <c r="KG95" s="266"/>
      <c r="KK95" s="266"/>
      <c r="KO95" s="266"/>
      <c r="KS95" s="266"/>
      <c r="KW95" s="266"/>
      <c r="LA95" s="266"/>
      <c r="LE95" s="266"/>
      <c r="LI95" s="266"/>
      <c r="LM95" s="266"/>
      <c r="LQ95" s="266"/>
      <c r="LU95" s="266"/>
      <c r="LY95" s="266"/>
      <c r="MC95" s="266"/>
      <c r="MG95" s="266"/>
      <c r="MK95" s="266"/>
      <c r="MO95" s="266"/>
      <c r="MS95" s="266"/>
      <c r="MW95" s="266"/>
      <c r="NA95" s="266"/>
      <c r="NE95" s="266"/>
      <c r="NI95" s="266"/>
      <c r="NM95" s="266"/>
      <c r="NQ95" s="266"/>
      <c r="NU95" s="266"/>
      <c r="NY95" s="266"/>
      <c r="OC95" s="266"/>
      <c r="OG95" s="266"/>
      <c r="OK95" s="266"/>
      <c r="OO95" s="266"/>
      <c r="OS95" s="266"/>
      <c r="OW95" s="266"/>
      <c r="PA95" s="266"/>
      <c r="PE95" s="266"/>
      <c r="PI95" s="266"/>
      <c r="PM95" s="266"/>
      <c r="PQ95" s="266"/>
      <c r="PU95" s="266"/>
      <c r="PY95" s="266"/>
      <c r="QC95" s="266"/>
      <c r="QG95" s="266"/>
      <c r="QK95" s="266"/>
      <c r="QO95" s="266"/>
      <c r="QS95" s="266"/>
      <c r="QW95" s="266"/>
      <c r="RA95" s="266"/>
      <c r="RE95" s="266"/>
      <c r="RI95" s="266"/>
      <c r="RM95" s="266"/>
      <c r="RQ95" s="266"/>
      <c r="RU95" s="266"/>
      <c r="RY95" s="266"/>
      <c r="SC95" s="266"/>
      <c r="SG95" s="266"/>
      <c r="SK95" s="266"/>
      <c r="SO95" s="266"/>
      <c r="SS95" s="266"/>
      <c r="SW95" s="266"/>
      <c r="TA95" s="266"/>
      <c r="TE95" s="266"/>
      <c r="TI95" s="266"/>
      <c r="TM95" s="266"/>
      <c r="TQ95" s="266"/>
      <c r="TU95" s="266"/>
      <c r="TY95" s="266"/>
      <c r="UC95" s="266"/>
      <c r="UG95" s="266"/>
      <c r="UK95" s="266"/>
      <c r="UO95" s="266"/>
      <c r="US95" s="266"/>
      <c r="UW95" s="266"/>
      <c r="VA95" s="266"/>
      <c r="VE95" s="266"/>
      <c r="VI95" s="266"/>
      <c r="VM95" s="266"/>
      <c r="VQ95" s="266"/>
      <c r="VU95" s="266"/>
      <c r="VY95" s="266"/>
      <c r="WC95" s="266"/>
      <c r="WG95" s="266"/>
      <c r="WK95" s="266"/>
      <c r="WO95" s="266"/>
      <c r="WS95" s="266"/>
      <c r="WW95" s="266"/>
      <c r="XA95" s="266"/>
      <c r="XE95" s="266"/>
      <c r="XI95" s="266"/>
      <c r="XM95" s="266"/>
      <c r="XQ95" s="266"/>
      <c r="XU95" s="266"/>
      <c r="XY95" s="266"/>
      <c r="YC95" s="266"/>
      <c r="YG95" s="266"/>
      <c r="YK95" s="266"/>
      <c r="YO95" s="266"/>
      <c r="YS95" s="266"/>
      <c r="YW95" s="266"/>
      <c r="ZA95" s="266"/>
      <c r="ZE95" s="266"/>
      <c r="ZI95" s="266"/>
      <c r="ZM95" s="266"/>
      <c r="ZQ95" s="266"/>
      <c r="ZU95" s="266"/>
      <c r="ZY95" s="266"/>
      <c r="AAC95" s="266"/>
      <c r="AAG95" s="266"/>
      <c r="AAK95" s="266"/>
      <c r="AAO95" s="266"/>
      <c r="AAS95" s="266"/>
      <c r="AAW95" s="266"/>
      <c r="ABA95" s="266"/>
      <c r="ABE95" s="266"/>
      <c r="ABI95" s="266"/>
      <c r="ABM95" s="266"/>
      <c r="ABQ95" s="266"/>
      <c r="ABU95" s="266"/>
      <c r="ABY95" s="266"/>
      <c r="ACC95" s="266"/>
      <c r="ACG95" s="266"/>
      <c r="ACK95" s="266"/>
      <c r="ACO95" s="266"/>
      <c r="ACS95" s="266"/>
      <c r="ACW95" s="266"/>
      <c r="ADA95" s="266"/>
      <c r="ADE95" s="266"/>
      <c r="ADI95" s="266"/>
      <c r="ADM95" s="266"/>
      <c r="ADQ95" s="266"/>
      <c r="ADU95" s="266"/>
      <c r="ADY95" s="266"/>
      <c r="AEC95" s="266"/>
      <c r="AEG95" s="266"/>
      <c r="AEK95" s="266"/>
      <c r="AEO95" s="266"/>
      <c r="AES95" s="266"/>
      <c r="AEW95" s="266"/>
      <c r="AFA95" s="266"/>
      <c r="AFE95" s="266"/>
      <c r="AFI95" s="266"/>
      <c r="AFM95" s="266"/>
      <c r="AFQ95" s="266"/>
      <c r="AFU95" s="266"/>
      <c r="AFY95" s="266"/>
      <c r="AGC95" s="266"/>
      <c r="AGG95" s="266"/>
      <c r="AGK95" s="266"/>
      <c r="AGO95" s="266"/>
      <c r="AGS95" s="266"/>
      <c r="AGW95" s="266"/>
      <c r="AHA95" s="266"/>
      <c r="AHE95" s="266"/>
      <c r="AHI95" s="266"/>
      <c r="AHM95" s="266"/>
      <c r="AHQ95" s="266"/>
      <c r="AHU95" s="266"/>
      <c r="AHY95" s="266"/>
      <c r="AIC95" s="266"/>
      <c r="AIG95" s="266"/>
      <c r="AIK95" s="266"/>
      <c r="AIO95" s="266"/>
      <c r="AIS95" s="266"/>
      <c r="AIW95" s="266"/>
      <c r="AJA95" s="266"/>
      <c r="AJE95" s="266"/>
      <c r="AJI95" s="266"/>
      <c r="AJM95" s="266"/>
      <c r="AJQ95" s="266"/>
      <c r="AJU95" s="266"/>
      <c r="AJY95" s="266"/>
      <c r="AKC95" s="266"/>
      <c r="AKG95" s="266"/>
      <c r="AKK95" s="266"/>
      <c r="AKO95" s="266"/>
      <c r="AKS95" s="266"/>
      <c r="AKW95" s="266"/>
      <c r="ALA95" s="266"/>
      <c r="ALE95" s="266"/>
      <c r="ALI95" s="266"/>
      <c r="ALM95" s="266"/>
      <c r="ALQ95" s="266"/>
      <c r="ALU95" s="266"/>
      <c r="ALY95" s="266"/>
      <c r="AMC95" s="266"/>
      <c r="AMG95" s="266"/>
      <c r="AMK95" s="266"/>
      <c r="AMO95" s="266"/>
      <c r="AMS95" s="266"/>
      <c r="AMW95" s="266"/>
      <c r="ANA95" s="266"/>
      <c r="ANE95" s="266"/>
      <c r="ANI95" s="266"/>
      <c r="ANM95" s="266"/>
      <c r="ANQ95" s="266"/>
      <c r="ANU95" s="266"/>
      <c r="ANY95" s="266"/>
      <c r="AOC95" s="266"/>
      <c r="AOG95" s="266"/>
      <c r="AOK95" s="266"/>
      <c r="AOO95" s="266"/>
      <c r="AOS95" s="266"/>
      <c r="AOW95" s="266"/>
      <c r="APA95" s="266"/>
      <c r="APE95" s="266"/>
      <c r="API95" s="266"/>
      <c r="APM95" s="266"/>
      <c r="APQ95" s="266"/>
      <c r="APU95" s="266"/>
      <c r="APY95" s="266"/>
      <c r="AQC95" s="266"/>
      <c r="AQG95" s="266"/>
      <c r="AQK95" s="266"/>
      <c r="AQO95" s="266"/>
      <c r="AQS95" s="266"/>
      <c r="AQW95" s="266"/>
      <c r="ARA95" s="266"/>
      <c r="ARE95" s="266"/>
      <c r="ARI95" s="266"/>
      <c r="ARM95" s="266"/>
      <c r="ARQ95" s="266"/>
      <c r="ARU95" s="266"/>
      <c r="ARY95" s="266"/>
      <c r="ASC95" s="266"/>
      <c r="ASG95" s="266"/>
      <c r="ASK95" s="266"/>
      <c r="ASO95" s="266"/>
      <c r="ASS95" s="266"/>
      <c r="ASW95" s="266"/>
      <c r="ATA95" s="266"/>
      <c r="ATE95" s="266"/>
      <c r="ATI95" s="266"/>
      <c r="ATM95" s="266"/>
      <c r="ATQ95" s="266"/>
      <c r="ATU95" s="266"/>
      <c r="ATY95" s="266"/>
      <c r="AUC95" s="266"/>
      <c r="AUG95" s="266"/>
      <c r="AUK95" s="266"/>
      <c r="AUO95" s="266"/>
      <c r="AUS95" s="266"/>
      <c r="AUW95" s="266"/>
      <c r="AVA95" s="266"/>
      <c r="AVE95" s="266"/>
      <c r="AVI95" s="266"/>
      <c r="AVM95" s="266"/>
      <c r="AVQ95" s="266"/>
      <c r="AVU95" s="266"/>
      <c r="AVY95" s="266"/>
      <c r="AWC95" s="266"/>
      <c r="AWG95" s="266"/>
      <c r="AWK95" s="266"/>
      <c r="AWO95" s="266"/>
      <c r="AWS95" s="266"/>
      <c r="AWW95" s="266"/>
      <c r="AXA95" s="266"/>
      <c r="AXE95" s="266"/>
      <c r="AXI95" s="266"/>
      <c r="AXM95" s="266"/>
      <c r="AXQ95" s="266"/>
      <c r="AXU95" s="266"/>
      <c r="AXY95" s="266"/>
      <c r="AYC95" s="266"/>
      <c r="AYG95" s="266"/>
      <c r="AYK95" s="266"/>
      <c r="AYO95" s="266"/>
      <c r="AYS95" s="266"/>
      <c r="AYW95" s="266"/>
      <c r="AZA95" s="266"/>
      <c r="AZE95" s="266"/>
      <c r="AZI95" s="266"/>
      <c r="AZM95" s="266"/>
      <c r="AZQ95" s="266"/>
      <c r="AZU95" s="266"/>
      <c r="AZY95" s="266"/>
      <c r="BAC95" s="266"/>
      <c r="BAG95" s="266"/>
      <c r="BAK95" s="266"/>
      <c r="BAO95" s="266"/>
      <c r="BAS95" s="266"/>
      <c r="BAW95" s="266"/>
      <c r="BBA95" s="266"/>
      <c r="BBE95" s="266"/>
      <c r="BBI95" s="266"/>
      <c r="BBM95" s="266"/>
      <c r="BBQ95" s="266"/>
      <c r="BBU95" s="266"/>
      <c r="BBY95" s="266"/>
      <c r="BCC95" s="266"/>
      <c r="BCG95" s="266"/>
      <c r="BCK95" s="266"/>
      <c r="BCO95" s="266"/>
      <c r="BCS95" s="266"/>
      <c r="BCW95" s="266"/>
      <c r="BDA95" s="266"/>
      <c r="BDE95" s="266"/>
      <c r="BDI95" s="266"/>
      <c r="BDM95" s="266"/>
      <c r="BDQ95" s="266"/>
      <c r="BDU95" s="266"/>
      <c r="BDY95" s="266"/>
      <c r="BEC95" s="266"/>
      <c r="BEG95" s="266"/>
      <c r="BEK95" s="266"/>
      <c r="BEO95" s="266"/>
      <c r="BES95" s="266"/>
      <c r="BEW95" s="266"/>
      <c r="BFA95" s="266"/>
      <c r="BFE95" s="266"/>
      <c r="BFI95" s="266"/>
      <c r="BFM95" s="266"/>
      <c r="BFQ95" s="266"/>
      <c r="BFU95" s="266"/>
      <c r="BFY95" s="266"/>
      <c r="BGC95" s="266"/>
      <c r="BGG95" s="266"/>
      <c r="BGK95" s="266"/>
      <c r="BGO95" s="266"/>
      <c r="BGS95" s="266"/>
      <c r="BGW95" s="266"/>
      <c r="BHA95" s="266"/>
      <c r="BHE95" s="266"/>
      <c r="BHI95" s="266"/>
      <c r="BHM95" s="266"/>
      <c r="BHQ95" s="266"/>
      <c r="BHU95" s="266"/>
      <c r="BHY95" s="266"/>
      <c r="BIC95" s="266"/>
      <c r="BIG95" s="266"/>
      <c r="BIK95" s="266"/>
      <c r="BIO95" s="266"/>
      <c r="BIS95" s="266"/>
      <c r="BIW95" s="266"/>
      <c r="BJA95" s="266"/>
      <c r="BJE95" s="266"/>
      <c r="BJI95" s="266"/>
      <c r="BJM95" s="266"/>
      <c r="BJQ95" s="266"/>
      <c r="BJU95" s="266"/>
      <c r="BJY95" s="266"/>
      <c r="BKC95" s="266"/>
      <c r="BKG95" s="266"/>
      <c r="BKK95" s="266"/>
      <c r="BKO95" s="266"/>
      <c r="BKS95" s="266"/>
      <c r="BKW95" s="266"/>
      <c r="BLA95" s="266"/>
      <c r="BLE95" s="266"/>
      <c r="BLI95" s="266"/>
      <c r="BLM95" s="266"/>
      <c r="BLQ95" s="266"/>
      <c r="BLU95" s="266"/>
      <c r="BLY95" s="266"/>
      <c r="BMC95" s="266"/>
      <c r="BMG95" s="266"/>
      <c r="BMK95" s="266"/>
      <c r="BMO95" s="266"/>
      <c r="BMS95" s="266"/>
      <c r="BMW95" s="266"/>
      <c r="BNA95" s="266"/>
      <c r="BNE95" s="266"/>
      <c r="BNI95" s="266"/>
      <c r="BNM95" s="266"/>
      <c r="BNQ95" s="266"/>
      <c r="BNU95" s="266"/>
      <c r="BNY95" s="266"/>
      <c r="BOC95" s="266"/>
      <c r="BOG95" s="266"/>
      <c r="BOK95" s="266"/>
      <c r="BOO95" s="266"/>
      <c r="BOS95" s="266"/>
      <c r="BOW95" s="266"/>
      <c r="BPA95" s="266"/>
      <c r="BPE95" s="266"/>
      <c r="BPI95" s="266"/>
      <c r="BPM95" s="266"/>
      <c r="BPQ95" s="266"/>
      <c r="BPU95" s="266"/>
      <c r="BPY95" s="266"/>
      <c r="BQC95" s="266"/>
      <c r="BQG95" s="266"/>
      <c r="BQK95" s="266"/>
      <c r="BQO95" s="266"/>
      <c r="BQS95" s="266"/>
      <c r="BQW95" s="266"/>
      <c r="BRA95" s="266"/>
      <c r="BRE95" s="266"/>
      <c r="BRI95" s="266"/>
      <c r="BRM95" s="266"/>
      <c r="BRQ95" s="266"/>
      <c r="BRU95" s="266"/>
      <c r="BRY95" s="266"/>
      <c r="BSC95" s="266"/>
      <c r="BSG95" s="266"/>
      <c r="BSK95" s="266"/>
      <c r="BSO95" s="266"/>
      <c r="BSS95" s="266"/>
      <c r="BSW95" s="266"/>
      <c r="BTA95" s="266"/>
      <c r="BTE95" s="266"/>
      <c r="BTI95" s="266"/>
      <c r="BTM95" s="266"/>
      <c r="BTQ95" s="266"/>
      <c r="BTU95" s="266"/>
      <c r="BTY95" s="266"/>
      <c r="BUC95" s="266"/>
      <c r="BUG95" s="266"/>
      <c r="BUK95" s="266"/>
      <c r="BUO95" s="266"/>
      <c r="BUS95" s="266"/>
      <c r="BUW95" s="266"/>
      <c r="BVA95" s="266"/>
      <c r="BVE95" s="266"/>
      <c r="BVI95" s="266"/>
      <c r="BVM95" s="266"/>
      <c r="BVQ95" s="266"/>
      <c r="BVU95" s="266"/>
      <c r="BVY95" s="266"/>
      <c r="BWC95" s="266"/>
      <c r="BWG95" s="266"/>
      <c r="BWK95" s="266"/>
      <c r="BWO95" s="266"/>
      <c r="BWS95" s="266"/>
      <c r="BWW95" s="266"/>
      <c r="BXA95" s="266"/>
      <c r="BXE95" s="266"/>
      <c r="BXI95" s="266"/>
      <c r="BXM95" s="266"/>
      <c r="BXQ95" s="266"/>
      <c r="BXU95" s="266"/>
      <c r="BXY95" s="266"/>
      <c r="BYC95" s="266"/>
      <c r="BYG95" s="266"/>
      <c r="BYK95" s="266"/>
      <c r="BYO95" s="266"/>
      <c r="BYS95" s="266"/>
      <c r="BYW95" s="266"/>
      <c r="BZA95" s="266"/>
      <c r="BZE95" s="266"/>
      <c r="BZI95" s="266"/>
      <c r="BZM95" s="266"/>
      <c r="BZQ95" s="266"/>
      <c r="BZU95" s="266"/>
      <c r="BZY95" s="266"/>
      <c r="CAC95" s="266"/>
      <c r="CAG95" s="266"/>
      <c r="CAK95" s="266"/>
      <c r="CAO95" s="266"/>
      <c r="CAS95" s="266"/>
      <c r="CAW95" s="266"/>
      <c r="CBA95" s="266"/>
      <c r="CBE95" s="266"/>
      <c r="CBI95" s="266"/>
      <c r="CBM95" s="266"/>
      <c r="CBQ95" s="266"/>
      <c r="CBU95" s="266"/>
      <c r="CBY95" s="266"/>
      <c r="CCC95" s="266"/>
      <c r="CCG95" s="266"/>
      <c r="CCK95" s="266"/>
      <c r="CCO95" s="266"/>
      <c r="CCS95" s="266"/>
      <c r="CCW95" s="266"/>
      <c r="CDA95" s="266"/>
      <c r="CDE95" s="266"/>
      <c r="CDI95" s="266"/>
      <c r="CDM95" s="266"/>
      <c r="CDQ95" s="266"/>
      <c r="CDU95" s="266"/>
      <c r="CDY95" s="266"/>
      <c r="CEC95" s="266"/>
      <c r="CEG95" s="266"/>
      <c r="CEK95" s="266"/>
      <c r="CEO95" s="266"/>
      <c r="CES95" s="266"/>
      <c r="CEW95" s="266"/>
      <c r="CFA95" s="266"/>
      <c r="CFE95" s="266"/>
      <c r="CFI95" s="266"/>
      <c r="CFM95" s="266"/>
      <c r="CFQ95" s="266"/>
      <c r="CFU95" s="266"/>
      <c r="CFY95" s="266"/>
      <c r="CGC95" s="266"/>
      <c r="CGG95" s="266"/>
      <c r="CGK95" s="266"/>
      <c r="CGO95" s="266"/>
      <c r="CGS95" s="266"/>
      <c r="CGW95" s="266"/>
      <c r="CHA95" s="266"/>
      <c r="CHE95" s="266"/>
      <c r="CHI95" s="266"/>
      <c r="CHM95" s="266"/>
      <c r="CHQ95" s="266"/>
      <c r="CHU95" s="266"/>
      <c r="CHY95" s="266"/>
      <c r="CIC95" s="266"/>
      <c r="CIG95" s="266"/>
      <c r="CIK95" s="266"/>
      <c r="CIO95" s="266"/>
      <c r="CIS95" s="266"/>
      <c r="CIW95" s="266"/>
      <c r="CJA95" s="266"/>
      <c r="CJE95" s="266"/>
      <c r="CJI95" s="266"/>
      <c r="CJM95" s="266"/>
      <c r="CJQ95" s="266"/>
      <c r="CJU95" s="266"/>
      <c r="CJY95" s="266"/>
      <c r="CKC95" s="266"/>
      <c r="CKG95" s="266"/>
      <c r="CKK95" s="266"/>
      <c r="CKO95" s="266"/>
      <c r="CKS95" s="266"/>
      <c r="CKW95" s="266"/>
      <c r="CLA95" s="266"/>
      <c r="CLE95" s="266"/>
      <c r="CLI95" s="266"/>
      <c r="CLM95" s="266"/>
      <c r="CLQ95" s="266"/>
      <c r="CLU95" s="266"/>
      <c r="CLY95" s="266"/>
      <c r="CMC95" s="266"/>
      <c r="CMG95" s="266"/>
      <c r="CMK95" s="266"/>
      <c r="CMO95" s="266"/>
      <c r="CMS95" s="266"/>
      <c r="CMW95" s="266"/>
      <c r="CNA95" s="266"/>
      <c r="CNE95" s="266"/>
      <c r="CNI95" s="266"/>
      <c r="CNM95" s="266"/>
      <c r="CNQ95" s="266"/>
      <c r="CNU95" s="266"/>
      <c r="CNY95" s="266"/>
      <c r="COC95" s="266"/>
      <c r="COG95" s="266"/>
      <c r="COK95" s="266"/>
      <c r="COO95" s="266"/>
      <c r="COS95" s="266"/>
      <c r="COW95" s="266"/>
      <c r="CPA95" s="266"/>
      <c r="CPE95" s="266"/>
      <c r="CPI95" s="266"/>
      <c r="CPM95" s="266"/>
      <c r="CPQ95" s="266"/>
      <c r="CPU95" s="266"/>
      <c r="CPY95" s="266"/>
      <c r="CQC95" s="266"/>
      <c r="CQG95" s="266"/>
      <c r="CQK95" s="266"/>
      <c r="CQO95" s="266"/>
      <c r="CQS95" s="266"/>
      <c r="CQW95" s="266"/>
      <c r="CRA95" s="266"/>
      <c r="CRE95" s="266"/>
      <c r="CRI95" s="266"/>
      <c r="CRM95" s="266"/>
      <c r="CRQ95" s="266"/>
      <c r="CRU95" s="266"/>
      <c r="CRY95" s="266"/>
      <c r="CSC95" s="266"/>
      <c r="CSG95" s="266"/>
      <c r="CSK95" s="266"/>
      <c r="CSO95" s="266"/>
      <c r="CSS95" s="266"/>
      <c r="CSW95" s="266"/>
      <c r="CTA95" s="266"/>
      <c r="CTE95" s="266"/>
      <c r="CTI95" s="266"/>
      <c r="CTM95" s="266"/>
      <c r="CTQ95" s="266"/>
      <c r="CTU95" s="266"/>
      <c r="CTY95" s="266"/>
      <c r="CUC95" s="266"/>
      <c r="CUG95" s="266"/>
      <c r="CUK95" s="266"/>
      <c r="CUO95" s="266"/>
      <c r="CUS95" s="266"/>
      <c r="CUW95" s="266"/>
      <c r="CVA95" s="266"/>
      <c r="CVE95" s="266"/>
      <c r="CVI95" s="266"/>
      <c r="CVM95" s="266"/>
      <c r="CVQ95" s="266"/>
      <c r="CVU95" s="266"/>
      <c r="CVY95" s="266"/>
      <c r="CWC95" s="266"/>
      <c r="CWG95" s="266"/>
      <c r="CWK95" s="266"/>
      <c r="CWO95" s="266"/>
      <c r="CWS95" s="266"/>
      <c r="CWW95" s="266"/>
      <c r="CXA95" s="266"/>
      <c r="CXE95" s="266"/>
      <c r="CXI95" s="266"/>
      <c r="CXM95" s="266"/>
      <c r="CXQ95" s="266"/>
      <c r="CXU95" s="266"/>
      <c r="CXY95" s="266"/>
      <c r="CYC95" s="266"/>
      <c r="CYG95" s="266"/>
      <c r="CYK95" s="266"/>
      <c r="CYO95" s="266"/>
      <c r="CYS95" s="266"/>
      <c r="CYW95" s="266"/>
      <c r="CZA95" s="266"/>
      <c r="CZE95" s="266"/>
      <c r="CZI95" s="266"/>
      <c r="CZM95" s="266"/>
      <c r="CZQ95" s="266"/>
      <c r="CZU95" s="266"/>
      <c r="CZY95" s="266"/>
      <c r="DAC95" s="266"/>
      <c r="DAG95" s="266"/>
      <c r="DAK95" s="266"/>
      <c r="DAO95" s="266"/>
      <c r="DAS95" s="266"/>
      <c r="DAW95" s="266"/>
      <c r="DBA95" s="266"/>
      <c r="DBE95" s="266"/>
      <c r="DBI95" s="266"/>
      <c r="DBM95" s="266"/>
      <c r="DBQ95" s="266"/>
      <c r="DBU95" s="266"/>
      <c r="DBY95" s="266"/>
      <c r="DCC95" s="266"/>
      <c r="DCG95" s="266"/>
      <c r="DCK95" s="266"/>
      <c r="DCO95" s="266"/>
      <c r="DCS95" s="266"/>
      <c r="DCW95" s="266"/>
      <c r="DDA95" s="266"/>
      <c r="DDE95" s="266"/>
      <c r="DDI95" s="266"/>
      <c r="DDM95" s="266"/>
      <c r="DDQ95" s="266"/>
      <c r="DDU95" s="266"/>
      <c r="DDY95" s="266"/>
      <c r="DEC95" s="266"/>
      <c r="DEG95" s="266"/>
      <c r="DEK95" s="266"/>
      <c r="DEO95" s="266"/>
      <c r="DES95" s="266"/>
      <c r="DEW95" s="266"/>
      <c r="DFA95" s="266"/>
      <c r="DFE95" s="266"/>
      <c r="DFI95" s="266"/>
      <c r="DFM95" s="266"/>
      <c r="DFQ95" s="266"/>
      <c r="DFU95" s="266"/>
      <c r="DFY95" s="266"/>
      <c r="DGC95" s="266"/>
      <c r="DGG95" s="266"/>
      <c r="DGK95" s="266"/>
      <c r="DGO95" s="266"/>
      <c r="DGS95" s="266"/>
      <c r="DGW95" s="266"/>
      <c r="DHA95" s="266"/>
      <c r="DHE95" s="266"/>
      <c r="DHI95" s="266"/>
      <c r="DHM95" s="266"/>
      <c r="DHQ95" s="266"/>
      <c r="DHU95" s="266"/>
      <c r="DHY95" s="266"/>
      <c r="DIC95" s="266"/>
      <c r="DIG95" s="266"/>
      <c r="DIK95" s="266"/>
      <c r="DIO95" s="266"/>
      <c r="DIS95" s="266"/>
      <c r="DIW95" s="266"/>
      <c r="DJA95" s="266"/>
      <c r="DJE95" s="266"/>
      <c r="DJI95" s="266"/>
      <c r="DJM95" s="266"/>
      <c r="DJQ95" s="266"/>
      <c r="DJU95" s="266"/>
      <c r="DJY95" s="266"/>
      <c r="DKC95" s="266"/>
      <c r="DKG95" s="266"/>
      <c r="DKK95" s="266"/>
      <c r="DKO95" s="266"/>
      <c r="DKS95" s="266"/>
      <c r="DKW95" s="266"/>
      <c r="DLA95" s="266"/>
      <c r="DLE95" s="266"/>
      <c r="DLI95" s="266"/>
      <c r="DLM95" s="266"/>
      <c r="DLQ95" s="266"/>
      <c r="DLU95" s="266"/>
      <c r="DLY95" s="266"/>
      <c r="DMC95" s="266"/>
      <c r="DMG95" s="266"/>
      <c r="DMK95" s="266"/>
      <c r="DMO95" s="266"/>
      <c r="DMS95" s="266"/>
      <c r="DMW95" s="266"/>
      <c r="DNA95" s="266"/>
      <c r="DNE95" s="266"/>
      <c r="DNI95" s="266"/>
      <c r="DNM95" s="266"/>
      <c r="DNQ95" s="266"/>
      <c r="DNU95" s="266"/>
      <c r="DNY95" s="266"/>
      <c r="DOC95" s="266"/>
      <c r="DOG95" s="266"/>
      <c r="DOK95" s="266"/>
      <c r="DOO95" s="266"/>
      <c r="DOS95" s="266"/>
      <c r="DOW95" s="266"/>
      <c r="DPA95" s="266"/>
      <c r="DPE95" s="266"/>
      <c r="DPI95" s="266"/>
      <c r="DPM95" s="266"/>
      <c r="DPQ95" s="266"/>
      <c r="DPU95" s="266"/>
      <c r="DPY95" s="266"/>
      <c r="DQC95" s="266"/>
      <c r="DQG95" s="266"/>
      <c r="DQK95" s="266"/>
      <c r="DQO95" s="266"/>
      <c r="DQS95" s="266"/>
      <c r="DQW95" s="266"/>
      <c r="DRA95" s="266"/>
      <c r="DRE95" s="266"/>
      <c r="DRI95" s="266"/>
      <c r="DRM95" s="266"/>
      <c r="DRQ95" s="266"/>
      <c r="DRU95" s="266"/>
      <c r="DRY95" s="266"/>
      <c r="DSC95" s="266"/>
      <c r="DSG95" s="266"/>
      <c r="DSK95" s="266"/>
      <c r="DSO95" s="266"/>
      <c r="DSS95" s="266"/>
      <c r="DSW95" s="266"/>
      <c r="DTA95" s="266"/>
      <c r="DTE95" s="266"/>
      <c r="DTI95" s="266"/>
      <c r="DTM95" s="266"/>
      <c r="DTQ95" s="266"/>
      <c r="DTU95" s="266"/>
      <c r="DTY95" s="266"/>
      <c r="DUC95" s="266"/>
      <c r="DUG95" s="266"/>
      <c r="DUK95" s="266"/>
      <c r="DUO95" s="266"/>
      <c r="DUS95" s="266"/>
      <c r="DUW95" s="266"/>
      <c r="DVA95" s="266"/>
      <c r="DVE95" s="266"/>
      <c r="DVI95" s="266"/>
      <c r="DVM95" s="266"/>
      <c r="DVQ95" s="266"/>
      <c r="DVU95" s="266"/>
      <c r="DVY95" s="266"/>
      <c r="DWC95" s="266"/>
      <c r="DWG95" s="266"/>
      <c r="DWK95" s="266"/>
      <c r="DWO95" s="266"/>
      <c r="DWS95" s="266"/>
      <c r="DWW95" s="266"/>
      <c r="DXA95" s="266"/>
      <c r="DXE95" s="266"/>
      <c r="DXI95" s="266"/>
      <c r="DXM95" s="266"/>
      <c r="DXQ95" s="266"/>
      <c r="DXU95" s="266"/>
      <c r="DXY95" s="266"/>
      <c r="DYC95" s="266"/>
      <c r="DYG95" s="266"/>
      <c r="DYK95" s="266"/>
      <c r="DYO95" s="266"/>
      <c r="DYS95" s="266"/>
      <c r="DYW95" s="266"/>
      <c r="DZA95" s="266"/>
      <c r="DZE95" s="266"/>
      <c r="DZI95" s="266"/>
      <c r="DZM95" s="266"/>
      <c r="DZQ95" s="266"/>
      <c r="DZU95" s="266"/>
      <c r="DZY95" s="266"/>
      <c r="EAC95" s="266"/>
      <c r="EAG95" s="266"/>
      <c r="EAK95" s="266"/>
      <c r="EAO95" s="266"/>
      <c r="EAS95" s="266"/>
      <c r="EAW95" s="266"/>
      <c r="EBA95" s="266"/>
      <c r="EBE95" s="266"/>
      <c r="EBI95" s="266"/>
      <c r="EBM95" s="266"/>
      <c r="EBQ95" s="266"/>
      <c r="EBU95" s="266"/>
      <c r="EBY95" s="266"/>
      <c r="ECC95" s="266"/>
      <c r="ECG95" s="266"/>
      <c r="ECK95" s="266"/>
      <c r="ECO95" s="266"/>
      <c r="ECS95" s="266"/>
      <c r="ECW95" s="266"/>
      <c r="EDA95" s="266"/>
      <c r="EDE95" s="266"/>
      <c r="EDI95" s="266"/>
      <c r="EDM95" s="266"/>
      <c r="EDQ95" s="266"/>
      <c r="EDU95" s="266"/>
      <c r="EDY95" s="266"/>
      <c r="EEC95" s="266"/>
      <c r="EEG95" s="266"/>
      <c r="EEK95" s="266"/>
      <c r="EEO95" s="266"/>
      <c r="EES95" s="266"/>
      <c r="EEW95" s="266"/>
      <c r="EFA95" s="266"/>
      <c r="EFE95" s="266"/>
      <c r="EFI95" s="266"/>
      <c r="EFM95" s="266"/>
      <c r="EFQ95" s="266"/>
      <c r="EFU95" s="266"/>
      <c r="EFY95" s="266"/>
      <c r="EGC95" s="266"/>
      <c r="EGG95" s="266"/>
      <c r="EGK95" s="266"/>
      <c r="EGO95" s="266"/>
      <c r="EGS95" s="266"/>
      <c r="EGW95" s="266"/>
      <c r="EHA95" s="266"/>
      <c r="EHE95" s="266"/>
      <c r="EHI95" s="266"/>
      <c r="EHM95" s="266"/>
      <c r="EHQ95" s="266"/>
      <c r="EHU95" s="266"/>
      <c r="EHY95" s="266"/>
      <c r="EIC95" s="266"/>
      <c r="EIG95" s="266"/>
      <c r="EIK95" s="266"/>
      <c r="EIO95" s="266"/>
      <c r="EIS95" s="266"/>
      <c r="EIW95" s="266"/>
      <c r="EJA95" s="266"/>
      <c r="EJE95" s="266"/>
      <c r="EJI95" s="266"/>
      <c r="EJM95" s="266"/>
      <c r="EJQ95" s="266"/>
      <c r="EJU95" s="266"/>
      <c r="EJY95" s="266"/>
      <c r="EKC95" s="266"/>
      <c r="EKG95" s="266"/>
      <c r="EKK95" s="266"/>
      <c r="EKO95" s="266"/>
      <c r="EKS95" s="266"/>
      <c r="EKW95" s="266"/>
      <c r="ELA95" s="266"/>
      <c r="ELE95" s="266"/>
      <c r="ELI95" s="266"/>
      <c r="ELM95" s="266"/>
      <c r="ELQ95" s="266"/>
      <c r="ELU95" s="266"/>
      <c r="ELY95" s="266"/>
      <c r="EMC95" s="266"/>
      <c r="EMG95" s="266"/>
      <c r="EMK95" s="266"/>
      <c r="EMO95" s="266"/>
      <c r="EMS95" s="266"/>
      <c r="EMW95" s="266"/>
      <c r="ENA95" s="266"/>
      <c r="ENE95" s="266"/>
      <c r="ENI95" s="266"/>
      <c r="ENM95" s="266"/>
      <c r="ENQ95" s="266"/>
      <c r="ENU95" s="266"/>
      <c r="ENY95" s="266"/>
      <c r="EOC95" s="266"/>
      <c r="EOG95" s="266"/>
      <c r="EOK95" s="266"/>
      <c r="EOO95" s="266"/>
      <c r="EOS95" s="266"/>
      <c r="EOW95" s="266"/>
      <c r="EPA95" s="266"/>
      <c r="EPE95" s="266"/>
      <c r="EPI95" s="266"/>
      <c r="EPM95" s="266"/>
      <c r="EPQ95" s="266"/>
      <c r="EPU95" s="266"/>
      <c r="EPY95" s="266"/>
      <c r="EQC95" s="266"/>
      <c r="EQG95" s="266"/>
      <c r="EQK95" s="266"/>
      <c r="EQO95" s="266"/>
      <c r="EQS95" s="266"/>
      <c r="EQW95" s="266"/>
      <c r="ERA95" s="266"/>
      <c r="ERE95" s="266"/>
      <c r="ERI95" s="266"/>
      <c r="ERM95" s="266"/>
      <c r="ERQ95" s="266"/>
      <c r="ERU95" s="266"/>
      <c r="ERY95" s="266"/>
      <c r="ESC95" s="266"/>
      <c r="ESG95" s="266"/>
      <c r="ESK95" s="266"/>
      <c r="ESO95" s="266"/>
      <c r="ESS95" s="266"/>
      <c r="ESW95" s="266"/>
      <c r="ETA95" s="266"/>
      <c r="ETE95" s="266"/>
      <c r="ETI95" s="266"/>
      <c r="ETM95" s="266"/>
      <c r="ETQ95" s="266"/>
      <c r="ETU95" s="266"/>
      <c r="ETY95" s="266"/>
      <c r="EUC95" s="266"/>
      <c r="EUG95" s="266"/>
      <c r="EUK95" s="266"/>
      <c r="EUO95" s="266"/>
      <c r="EUS95" s="266"/>
      <c r="EUW95" s="266"/>
      <c r="EVA95" s="266"/>
      <c r="EVE95" s="266"/>
      <c r="EVI95" s="266"/>
      <c r="EVM95" s="266"/>
      <c r="EVQ95" s="266"/>
      <c r="EVU95" s="266"/>
      <c r="EVY95" s="266"/>
      <c r="EWC95" s="266"/>
      <c r="EWG95" s="266"/>
      <c r="EWK95" s="266"/>
      <c r="EWO95" s="266"/>
      <c r="EWS95" s="266"/>
      <c r="EWW95" s="266"/>
      <c r="EXA95" s="266"/>
      <c r="EXE95" s="266"/>
      <c r="EXI95" s="266"/>
      <c r="EXM95" s="266"/>
      <c r="EXQ95" s="266"/>
      <c r="EXU95" s="266"/>
      <c r="EXY95" s="266"/>
      <c r="EYC95" s="266"/>
      <c r="EYG95" s="266"/>
      <c r="EYK95" s="266"/>
      <c r="EYO95" s="266"/>
      <c r="EYS95" s="266"/>
      <c r="EYW95" s="266"/>
      <c r="EZA95" s="266"/>
      <c r="EZE95" s="266"/>
      <c r="EZI95" s="266"/>
      <c r="EZM95" s="266"/>
      <c r="EZQ95" s="266"/>
      <c r="EZU95" s="266"/>
      <c r="EZY95" s="266"/>
      <c r="FAC95" s="266"/>
      <c r="FAG95" s="266"/>
      <c r="FAK95" s="266"/>
      <c r="FAO95" s="266"/>
      <c r="FAS95" s="266"/>
      <c r="FAW95" s="266"/>
      <c r="FBA95" s="266"/>
      <c r="FBE95" s="266"/>
      <c r="FBI95" s="266"/>
      <c r="FBM95" s="266"/>
      <c r="FBQ95" s="266"/>
      <c r="FBU95" s="266"/>
      <c r="FBY95" s="266"/>
      <c r="FCC95" s="266"/>
      <c r="FCG95" s="266"/>
      <c r="FCK95" s="266"/>
      <c r="FCO95" s="266"/>
      <c r="FCS95" s="266"/>
      <c r="FCW95" s="266"/>
      <c r="FDA95" s="266"/>
      <c r="FDE95" s="266"/>
      <c r="FDI95" s="266"/>
      <c r="FDM95" s="266"/>
      <c r="FDQ95" s="266"/>
      <c r="FDU95" s="266"/>
      <c r="FDY95" s="266"/>
      <c r="FEC95" s="266"/>
      <c r="FEG95" s="266"/>
      <c r="FEK95" s="266"/>
      <c r="FEO95" s="266"/>
      <c r="FES95" s="266"/>
      <c r="FEW95" s="266"/>
      <c r="FFA95" s="266"/>
      <c r="FFE95" s="266"/>
      <c r="FFI95" s="266"/>
      <c r="FFM95" s="266"/>
      <c r="FFQ95" s="266"/>
      <c r="FFU95" s="266"/>
      <c r="FFY95" s="266"/>
      <c r="FGC95" s="266"/>
      <c r="FGG95" s="266"/>
      <c r="FGK95" s="266"/>
      <c r="FGO95" s="266"/>
      <c r="FGS95" s="266"/>
      <c r="FGW95" s="266"/>
      <c r="FHA95" s="266"/>
      <c r="FHE95" s="266"/>
      <c r="FHI95" s="266"/>
      <c r="FHM95" s="266"/>
      <c r="FHQ95" s="266"/>
      <c r="FHU95" s="266"/>
      <c r="FHY95" s="266"/>
      <c r="FIC95" s="266"/>
      <c r="FIG95" s="266"/>
      <c r="FIK95" s="266"/>
      <c r="FIO95" s="266"/>
      <c r="FIS95" s="266"/>
      <c r="FIW95" s="266"/>
      <c r="FJA95" s="266"/>
      <c r="FJE95" s="266"/>
      <c r="FJI95" s="266"/>
      <c r="FJM95" s="266"/>
      <c r="FJQ95" s="266"/>
      <c r="FJU95" s="266"/>
      <c r="FJY95" s="266"/>
      <c r="FKC95" s="266"/>
      <c r="FKG95" s="266"/>
      <c r="FKK95" s="266"/>
      <c r="FKO95" s="266"/>
      <c r="FKS95" s="266"/>
      <c r="FKW95" s="266"/>
      <c r="FLA95" s="266"/>
      <c r="FLE95" s="266"/>
      <c r="FLI95" s="266"/>
      <c r="FLM95" s="266"/>
      <c r="FLQ95" s="266"/>
      <c r="FLU95" s="266"/>
      <c r="FLY95" s="266"/>
      <c r="FMC95" s="266"/>
      <c r="FMG95" s="266"/>
      <c r="FMK95" s="266"/>
      <c r="FMO95" s="266"/>
      <c r="FMS95" s="266"/>
      <c r="FMW95" s="266"/>
      <c r="FNA95" s="266"/>
      <c r="FNE95" s="266"/>
      <c r="FNI95" s="266"/>
      <c r="FNM95" s="266"/>
      <c r="FNQ95" s="266"/>
      <c r="FNU95" s="266"/>
      <c r="FNY95" s="266"/>
      <c r="FOC95" s="266"/>
      <c r="FOG95" s="266"/>
      <c r="FOK95" s="266"/>
      <c r="FOO95" s="266"/>
      <c r="FOS95" s="266"/>
      <c r="FOW95" s="266"/>
      <c r="FPA95" s="266"/>
      <c r="FPE95" s="266"/>
      <c r="FPI95" s="266"/>
      <c r="FPM95" s="266"/>
      <c r="FPQ95" s="266"/>
      <c r="FPU95" s="266"/>
      <c r="FPY95" s="266"/>
      <c r="FQC95" s="266"/>
      <c r="FQG95" s="266"/>
      <c r="FQK95" s="266"/>
      <c r="FQO95" s="266"/>
      <c r="FQS95" s="266"/>
      <c r="FQW95" s="266"/>
      <c r="FRA95" s="266"/>
      <c r="FRE95" s="266"/>
      <c r="FRI95" s="266"/>
      <c r="FRM95" s="266"/>
      <c r="FRQ95" s="266"/>
      <c r="FRU95" s="266"/>
      <c r="FRY95" s="266"/>
      <c r="FSC95" s="266"/>
      <c r="FSG95" s="266"/>
      <c r="FSK95" s="266"/>
      <c r="FSO95" s="266"/>
      <c r="FSS95" s="266"/>
      <c r="FSW95" s="266"/>
      <c r="FTA95" s="266"/>
      <c r="FTE95" s="266"/>
      <c r="FTI95" s="266"/>
      <c r="FTM95" s="266"/>
      <c r="FTQ95" s="266"/>
      <c r="FTU95" s="266"/>
      <c r="FTY95" s="266"/>
      <c r="FUC95" s="266"/>
      <c r="FUG95" s="266"/>
      <c r="FUK95" s="266"/>
      <c r="FUO95" s="266"/>
      <c r="FUS95" s="266"/>
      <c r="FUW95" s="266"/>
      <c r="FVA95" s="266"/>
      <c r="FVE95" s="266"/>
      <c r="FVI95" s="266"/>
      <c r="FVM95" s="266"/>
      <c r="FVQ95" s="266"/>
      <c r="FVU95" s="266"/>
      <c r="FVY95" s="266"/>
      <c r="FWC95" s="266"/>
      <c r="FWG95" s="266"/>
      <c r="FWK95" s="266"/>
      <c r="FWO95" s="266"/>
      <c r="FWS95" s="266"/>
      <c r="FWW95" s="266"/>
      <c r="FXA95" s="266"/>
      <c r="FXE95" s="266"/>
      <c r="FXI95" s="266"/>
      <c r="FXM95" s="266"/>
      <c r="FXQ95" s="266"/>
      <c r="FXU95" s="266"/>
      <c r="FXY95" s="266"/>
      <c r="FYC95" s="266"/>
      <c r="FYG95" s="266"/>
      <c r="FYK95" s="266"/>
      <c r="FYO95" s="266"/>
      <c r="FYS95" s="266"/>
      <c r="FYW95" s="266"/>
      <c r="FZA95" s="266"/>
      <c r="FZE95" s="266"/>
      <c r="FZI95" s="266"/>
      <c r="FZM95" s="266"/>
      <c r="FZQ95" s="266"/>
      <c r="FZU95" s="266"/>
      <c r="FZY95" s="266"/>
      <c r="GAC95" s="266"/>
      <c r="GAG95" s="266"/>
      <c r="GAK95" s="266"/>
      <c r="GAO95" s="266"/>
      <c r="GAS95" s="266"/>
      <c r="GAW95" s="266"/>
      <c r="GBA95" s="266"/>
      <c r="GBE95" s="266"/>
      <c r="GBI95" s="266"/>
      <c r="GBM95" s="266"/>
      <c r="GBQ95" s="266"/>
      <c r="GBU95" s="266"/>
      <c r="GBY95" s="266"/>
      <c r="GCC95" s="266"/>
      <c r="GCG95" s="266"/>
      <c r="GCK95" s="266"/>
      <c r="GCO95" s="266"/>
      <c r="GCS95" s="266"/>
      <c r="GCW95" s="266"/>
      <c r="GDA95" s="266"/>
      <c r="GDE95" s="266"/>
      <c r="GDI95" s="266"/>
      <c r="GDM95" s="266"/>
      <c r="GDQ95" s="266"/>
      <c r="GDU95" s="266"/>
      <c r="GDY95" s="266"/>
      <c r="GEC95" s="266"/>
      <c r="GEG95" s="266"/>
      <c r="GEK95" s="266"/>
      <c r="GEO95" s="266"/>
      <c r="GES95" s="266"/>
      <c r="GEW95" s="266"/>
      <c r="GFA95" s="266"/>
      <c r="GFE95" s="266"/>
      <c r="GFI95" s="266"/>
      <c r="GFM95" s="266"/>
      <c r="GFQ95" s="266"/>
      <c r="GFU95" s="266"/>
      <c r="GFY95" s="266"/>
      <c r="GGC95" s="266"/>
      <c r="GGG95" s="266"/>
      <c r="GGK95" s="266"/>
      <c r="GGO95" s="266"/>
      <c r="GGS95" s="266"/>
      <c r="GGW95" s="266"/>
      <c r="GHA95" s="266"/>
      <c r="GHE95" s="266"/>
      <c r="GHI95" s="266"/>
      <c r="GHM95" s="266"/>
      <c r="GHQ95" s="266"/>
      <c r="GHU95" s="266"/>
      <c r="GHY95" s="266"/>
      <c r="GIC95" s="266"/>
      <c r="GIG95" s="266"/>
      <c r="GIK95" s="266"/>
      <c r="GIO95" s="266"/>
      <c r="GIS95" s="266"/>
      <c r="GIW95" s="266"/>
      <c r="GJA95" s="266"/>
      <c r="GJE95" s="266"/>
      <c r="GJI95" s="266"/>
      <c r="GJM95" s="266"/>
      <c r="GJQ95" s="266"/>
      <c r="GJU95" s="266"/>
      <c r="GJY95" s="266"/>
      <c r="GKC95" s="266"/>
      <c r="GKG95" s="266"/>
      <c r="GKK95" s="266"/>
      <c r="GKO95" s="266"/>
      <c r="GKS95" s="266"/>
      <c r="GKW95" s="266"/>
      <c r="GLA95" s="266"/>
      <c r="GLE95" s="266"/>
      <c r="GLI95" s="266"/>
      <c r="GLM95" s="266"/>
      <c r="GLQ95" s="266"/>
      <c r="GLU95" s="266"/>
      <c r="GLY95" s="266"/>
      <c r="GMC95" s="266"/>
      <c r="GMG95" s="266"/>
      <c r="GMK95" s="266"/>
      <c r="GMO95" s="266"/>
      <c r="GMS95" s="266"/>
      <c r="GMW95" s="266"/>
      <c r="GNA95" s="266"/>
      <c r="GNE95" s="266"/>
      <c r="GNI95" s="266"/>
      <c r="GNM95" s="266"/>
      <c r="GNQ95" s="266"/>
      <c r="GNU95" s="266"/>
      <c r="GNY95" s="266"/>
      <c r="GOC95" s="266"/>
      <c r="GOG95" s="266"/>
      <c r="GOK95" s="266"/>
      <c r="GOO95" s="266"/>
      <c r="GOS95" s="266"/>
      <c r="GOW95" s="266"/>
      <c r="GPA95" s="266"/>
      <c r="GPE95" s="266"/>
      <c r="GPI95" s="266"/>
      <c r="GPM95" s="266"/>
      <c r="GPQ95" s="266"/>
      <c r="GPU95" s="266"/>
      <c r="GPY95" s="266"/>
      <c r="GQC95" s="266"/>
      <c r="GQG95" s="266"/>
      <c r="GQK95" s="266"/>
      <c r="GQO95" s="266"/>
      <c r="GQS95" s="266"/>
      <c r="GQW95" s="266"/>
      <c r="GRA95" s="266"/>
      <c r="GRE95" s="266"/>
      <c r="GRI95" s="266"/>
      <c r="GRM95" s="266"/>
      <c r="GRQ95" s="266"/>
      <c r="GRU95" s="266"/>
      <c r="GRY95" s="266"/>
      <c r="GSC95" s="266"/>
      <c r="GSG95" s="266"/>
      <c r="GSK95" s="266"/>
      <c r="GSO95" s="266"/>
      <c r="GSS95" s="266"/>
      <c r="GSW95" s="266"/>
      <c r="GTA95" s="266"/>
      <c r="GTE95" s="266"/>
      <c r="GTI95" s="266"/>
      <c r="GTM95" s="266"/>
      <c r="GTQ95" s="266"/>
      <c r="GTU95" s="266"/>
      <c r="GTY95" s="266"/>
      <c r="GUC95" s="266"/>
      <c r="GUG95" s="266"/>
      <c r="GUK95" s="266"/>
      <c r="GUO95" s="266"/>
      <c r="GUS95" s="266"/>
      <c r="GUW95" s="266"/>
      <c r="GVA95" s="266"/>
      <c r="GVE95" s="266"/>
      <c r="GVI95" s="266"/>
      <c r="GVM95" s="266"/>
      <c r="GVQ95" s="266"/>
      <c r="GVU95" s="266"/>
      <c r="GVY95" s="266"/>
      <c r="GWC95" s="266"/>
      <c r="GWG95" s="266"/>
      <c r="GWK95" s="266"/>
      <c r="GWO95" s="266"/>
      <c r="GWS95" s="266"/>
      <c r="GWW95" s="266"/>
      <c r="GXA95" s="266"/>
      <c r="GXE95" s="266"/>
      <c r="GXI95" s="266"/>
      <c r="GXM95" s="266"/>
      <c r="GXQ95" s="266"/>
      <c r="GXU95" s="266"/>
      <c r="GXY95" s="266"/>
      <c r="GYC95" s="266"/>
      <c r="GYG95" s="266"/>
      <c r="GYK95" s="266"/>
      <c r="GYO95" s="266"/>
      <c r="GYS95" s="266"/>
      <c r="GYW95" s="266"/>
      <c r="GZA95" s="266"/>
      <c r="GZE95" s="266"/>
      <c r="GZI95" s="266"/>
      <c r="GZM95" s="266"/>
      <c r="GZQ95" s="266"/>
      <c r="GZU95" s="266"/>
      <c r="GZY95" s="266"/>
      <c r="HAC95" s="266"/>
      <c r="HAG95" s="266"/>
      <c r="HAK95" s="266"/>
      <c r="HAO95" s="266"/>
      <c r="HAS95" s="266"/>
      <c r="HAW95" s="266"/>
      <c r="HBA95" s="266"/>
      <c r="HBE95" s="266"/>
      <c r="HBI95" s="266"/>
      <c r="HBM95" s="266"/>
      <c r="HBQ95" s="266"/>
      <c r="HBU95" s="266"/>
      <c r="HBY95" s="266"/>
      <c r="HCC95" s="266"/>
      <c r="HCG95" s="266"/>
      <c r="HCK95" s="266"/>
      <c r="HCO95" s="266"/>
      <c r="HCS95" s="266"/>
      <c r="HCW95" s="266"/>
      <c r="HDA95" s="266"/>
      <c r="HDE95" s="266"/>
      <c r="HDI95" s="266"/>
      <c r="HDM95" s="266"/>
      <c r="HDQ95" s="266"/>
      <c r="HDU95" s="266"/>
      <c r="HDY95" s="266"/>
      <c r="HEC95" s="266"/>
      <c r="HEG95" s="266"/>
      <c r="HEK95" s="266"/>
      <c r="HEO95" s="266"/>
      <c r="HES95" s="266"/>
      <c r="HEW95" s="266"/>
      <c r="HFA95" s="266"/>
      <c r="HFE95" s="266"/>
      <c r="HFI95" s="266"/>
      <c r="HFM95" s="266"/>
      <c r="HFQ95" s="266"/>
      <c r="HFU95" s="266"/>
      <c r="HFY95" s="266"/>
      <c r="HGC95" s="266"/>
      <c r="HGG95" s="266"/>
      <c r="HGK95" s="266"/>
      <c r="HGO95" s="266"/>
      <c r="HGS95" s="266"/>
      <c r="HGW95" s="266"/>
      <c r="HHA95" s="266"/>
      <c r="HHE95" s="266"/>
      <c r="HHI95" s="266"/>
      <c r="HHM95" s="266"/>
      <c r="HHQ95" s="266"/>
      <c r="HHU95" s="266"/>
      <c r="HHY95" s="266"/>
      <c r="HIC95" s="266"/>
      <c r="HIG95" s="266"/>
      <c r="HIK95" s="266"/>
      <c r="HIO95" s="266"/>
      <c r="HIS95" s="266"/>
      <c r="HIW95" s="266"/>
      <c r="HJA95" s="266"/>
      <c r="HJE95" s="266"/>
      <c r="HJI95" s="266"/>
      <c r="HJM95" s="266"/>
      <c r="HJQ95" s="266"/>
      <c r="HJU95" s="266"/>
      <c r="HJY95" s="266"/>
      <c r="HKC95" s="266"/>
      <c r="HKG95" s="266"/>
      <c r="HKK95" s="266"/>
      <c r="HKO95" s="266"/>
      <c r="HKS95" s="266"/>
      <c r="HKW95" s="266"/>
      <c r="HLA95" s="266"/>
      <c r="HLE95" s="266"/>
      <c r="HLI95" s="266"/>
      <c r="HLM95" s="266"/>
      <c r="HLQ95" s="266"/>
      <c r="HLU95" s="266"/>
      <c r="HLY95" s="266"/>
      <c r="HMC95" s="266"/>
      <c r="HMG95" s="266"/>
      <c r="HMK95" s="266"/>
      <c r="HMO95" s="266"/>
      <c r="HMS95" s="266"/>
      <c r="HMW95" s="266"/>
      <c r="HNA95" s="266"/>
      <c r="HNE95" s="266"/>
      <c r="HNI95" s="266"/>
      <c r="HNM95" s="266"/>
      <c r="HNQ95" s="266"/>
      <c r="HNU95" s="266"/>
      <c r="HNY95" s="266"/>
      <c r="HOC95" s="266"/>
      <c r="HOG95" s="266"/>
      <c r="HOK95" s="266"/>
      <c r="HOO95" s="266"/>
      <c r="HOS95" s="266"/>
      <c r="HOW95" s="266"/>
      <c r="HPA95" s="266"/>
      <c r="HPE95" s="266"/>
      <c r="HPI95" s="266"/>
      <c r="HPM95" s="266"/>
      <c r="HPQ95" s="266"/>
      <c r="HPU95" s="266"/>
      <c r="HPY95" s="266"/>
      <c r="HQC95" s="266"/>
      <c r="HQG95" s="266"/>
      <c r="HQK95" s="266"/>
      <c r="HQO95" s="266"/>
      <c r="HQS95" s="266"/>
      <c r="HQW95" s="266"/>
      <c r="HRA95" s="266"/>
      <c r="HRE95" s="266"/>
      <c r="HRI95" s="266"/>
      <c r="HRM95" s="266"/>
      <c r="HRQ95" s="266"/>
      <c r="HRU95" s="266"/>
      <c r="HRY95" s="266"/>
      <c r="HSC95" s="266"/>
      <c r="HSG95" s="266"/>
      <c r="HSK95" s="266"/>
      <c r="HSO95" s="266"/>
      <c r="HSS95" s="266"/>
      <c r="HSW95" s="266"/>
      <c r="HTA95" s="266"/>
      <c r="HTE95" s="266"/>
      <c r="HTI95" s="266"/>
      <c r="HTM95" s="266"/>
      <c r="HTQ95" s="266"/>
      <c r="HTU95" s="266"/>
      <c r="HTY95" s="266"/>
      <c r="HUC95" s="266"/>
      <c r="HUG95" s="266"/>
      <c r="HUK95" s="266"/>
      <c r="HUO95" s="266"/>
      <c r="HUS95" s="266"/>
      <c r="HUW95" s="266"/>
      <c r="HVA95" s="266"/>
      <c r="HVE95" s="266"/>
      <c r="HVI95" s="266"/>
      <c r="HVM95" s="266"/>
      <c r="HVQ95" s="266"/>
      <c r="HVU95" s="266"/>
      <c r="HVY95" s="266"/>
      <c r="HWC95" s="266"/>
      <c r="HWG95" s="266"/>
      <c r="HWK95" s="266"/>
      <c r="HWO95" s="266"/>
      <c r="HWS95" s="266"/>
      <c r="HWW95" s="266"/>
      <c r="HXA95" s="266"/>
      <c r="HXE95" s="266"/>
      <c r="HXI95" s="266"/>
      <c r="HXM95" s="266"/>
      <c r="HXQ95" s="266"/>
      <c r="HXU95" s="266"/>
      <c r="HXY95" s="266"/>
      <c r="HYC95" s="266"/>
      <c r="HYG95" s="266"/>
      <c r="HYK95" s="266"/>
      <c r="HYO95" s="266"/>
      <c r="HYS95" s="266"/>
      <c r="HYW95" s="266"/>
      <c r="HZA95" s="266"/>
      <c r="HZE95" s="266"/>
      <c r="HZI95" s="266"/>
      <c r="HZM95" s="266"/>
      <c r="HZQ95" s="266"/>
      <c r="HZU95" s="266"/>
      <c r="HZY95" s="266"/>
      <c r="IAC95" s="266"/>
      <c r="IAG95" s="266"/>
      <c r="IAK95" s="266"/>
      <c r="IAO95" s="266"/>
      <c r="IAS95" s="266"/>
      <c r="IAW95" s="266"/>
      <c r="IBA95" s="266"/>
      <c r="IBE95" s="266"/>
      <c r="IBI95" s="266"/>
      <c r="IBM95" s="266"/>
      <c r="IBQ95" s="266"/>
      <c r="IBU95" s="266"/>
      <c r="IBY95" s="266"/>
      <c r="ICC95" s="266"/>
      <c r="ICG95" s="266"/>
      <c r="ICK95" s="266"/>
      <c r="ICO95" s="266"/>
      <c r="ICS95" s="266"/>
      <c r="ICW95" s="266"/>
      <c r="IDA95" s="266"/>
      <c r="IDE95" s="266"/>
      <c r="IDI95" s="266"/>
      <c r="IDM95" s="266"/>
      <c r="IDQ95" s="266"/>
      <c r="IDU95" s="266"/>
      <c r="IDY95" s="266"/>
      <c r="IEC95" s="266"/>
      <c r="IEG95" s="266"/>
      <c r="IEK95" s="266"/>
      <c r="IEO95" s="266"/>
      <c r="IES95" s="266"/>
      <c r="IEW95" s="266"/>
      <c r="IFA95" s="266"/>
      <c r="IFE95" s="266"/>
      <c r="IFI95" s="266"/>
      <c r="IFM95" s="266"/>
      <c r="IFQ95" s="266"/>
      <c r="IFU95" s="266"/>
      <c r="IFY95" s="266"/>
      <c r="IGC95" s="266"/>
      <c r="IGG95" s="266"/>
      <c r="IGK95" s="266"/>
      <c r="IGO95" s="266"/>
      <c r="IGS95" s="266"/>
      <c r="IGW95" s="266"/>
      <c r="IHA95" s="266"/>
      <c r="IHE95" s="266"/>
      <c r="IHI95" s="266"/>
      <c r="IHM95" s="266"/>
      <c r="IHQ95" s="266"/>
      <c r="IHU95" s="266"/>
      <c r="IHY95" s="266"/>
      <c r="IIC95" s="266"/>
      <c r="IIG95" s="266"/>
      <c r="IIK95" s="266"/>
      <c r="IIO95" s="266"/>
      <c r="IIS95" s="266"/>
      <c r="IIW95" s="266"/>
      <c r="IJA95" s="266"/>
      <c r="IJE95" s="266"/>
      <c r="IJI95" s="266"/>
      <c r="IJM95" s="266"/>
      <c r="IJQ95" s="266"/>
      <c r="IJU95" s="266"/>
      <c r="IJY95" s="266"/>
      <c r="IKC95" s="266"/>
      <c r="IKG95" s="266"/>
      <c r="IKK95" s="266"/>
      <c r="IKO95" s="266"/>
      <c r="IKS95" s="266"/>
      <c r="IKW95" s="266"/>
      <c r="ILA95" s="266"/>
      <c r="ILE95" s="266"/>
      <c r="ILI95" s="266"/>
      <c r="ILM95" s="266"/>
      <c r="ILQ95" s="266"/>
      <c r="ILU95" s="266"/>
      <c r="ILY95" s="266"/>
      <c r="IMC95" s="266"/>
      <c r="IMG95" s="266"/>
      <c r="IMK95" s="266"/>
      <c r="IMO95" s="266"/>
      <c r="IMS95" s="266"/>
      <c r="IMW95" s="266"/>
      <c r="INA95" s="266"/>
      <c r="INE95" s="266"/>
      <c r="INI95" s="266"/>
      <c r="INM95" s="266"/>
      <c r="INQ95" s="266"/>
      <c r="INU95" s="266"/>
      <c r="INY95" s="266"/>
      <c r="IOC95" s="266"/>
      <c r="IOG95" s="266"/>
      <c r="IOK95" s="266"/>
      <c r="IOO95" s="266"/>
      <c r="IOS95" s="266"/>
      <c r="IOW95" s="266"/>
      <c r="IPA95" s="266"/>
      <c r="IPE95" s="266"/>
      <c r="IPI95" s="266"/>
      <c r="IPM95" s="266"/>
      <c r="IPQ95" s="266"/>
      <c r="IPU95" s="266"/>
      <c r="IPY95" s="266"/>
      <c r="IQC95" s="266"/>
      <c r="IQG95" s="266"/>
      <c r="IQK95" s="266"/>
      <c r="IQO95" s="266"/>
      <c r="IQS95" s="266"/>
      <c r="IQW95" s="266"/>
      <c r="IRA95" s="266"/>
      <c r="IRE95" s="266"/>
      <c r="IRI95" s="266"/>
      <c r="IRM95" s="266"/>
      <c r="IRQ95" s="266"/>
      <c r="IRU95" s="266"/>
      <c r="IRY95" s="266"/>
      <c r="ISC95" s="266"/>
      <c r="ISG95" s="266"/>
      <c r="ISK95" s="266"/>
      <c r="ISO95" s="266"/>
      <c r="ISS95" s="266"/>
      <c r="ISW95" s="266"/>
      <c r="ITA95" s="266"/>
      <c r="ITE95" s="266"/>
      <c r="ITI95" s="266"/>
      <c r="ITM95" s="266"/>
      <c r="ITQ95" s="266"/>
      <c r="ITU95" s="266"/>
      <c r="ITY95" s="266"/>
      <c r="IUC95" s="266"/>
      <c r="IUG95" s="266"/>
      <c r="IUK95" s="266"/>
      <c r="IUO95" s="266"/>
      <c r="IUS95" s="266"/>
      <c r="IUW95" s="266"/>
      <c r="IVA95" s="266"/>
      <c r="IVE95" s="266"/>
      <c r="IVI95" s="266"/>
      <c r="IVM95" s="266"/>
      <c r="IVQ95" s="266"/>
      <c r="IVU95" s="266"/>
      <c r="IVY95" s="266"/>
      <c r="IWC95" s="266"/>
      <c r="IWG95" s="266"/>
      <c r="IWK95" s="266"/>
      <c r="IWO95" s="266"/>
      <c r="IWS95" s="266"/>
      <c r="IWW95" s="266"/>
      <c r="IXA95" s="266"/>
      <c r="IXE95" s="266"/>
      <c r="IXI95" s="266"/>
      <c r="IXM95" s="266"/>
      <c r="IXQ95" s="266"/>
      <c r="IXU95" s="266"/>
      <c r="IXY95" s="266"/>
      <c r="IYC95" s="266"/>
      <c r="IYG95" s="266"/>
      <c r="IYK95" s="266"/>
      <c r="IYO95" s="266"/>
      <c r="IYS95" s="266"/>
      <c r="IYW95" s="266"/>
      <c r="IZA95" s="266"/>
      <c r="IZE95" s="266"/>
      <c r="IZI95" s="266"/>
      <c r="IZM95" s="266"/>
      <c r="IZQ95" s="266"/>
      <c r="IZU95" s="266"/>
      <c r="IZY95" s="266"/>
      <c r="JAC95" s="266"/>
      <c r="JAG95" s="266"/>
      <c r="JAK95" s="266"/>
      <c r="JAO95" s="266"/>
      <c r="JAS95" s="266"/>
      <c r="JAW95" s="266"/>
      <c r="JBA95" s="266"/>
      <c r="JBE95" s="266"/>
      <c r="JBI95" s="266"/>
      <c r="JBM95" s="266"/>
      <c r="JBQ95" s="266"/>
      <c r="JBU95" s="266"/>
      <c r="JBY95" s="266"/>
      <c r="JCC95" s="266"/>
      <c r="JCG95" s="266"/>
      <c r="JCK95" s="266"/>
      <c r="JCO95" s="266"/>
      <c r="JCS95" s="266"/>
      <c r="JCW95" s="266"/>
      <c r="JDA95" s="266"/>
      <c r="JDE95" s="266"/>
      <c r="JDI95" s="266"/>
      <c r="JDM95" s="266"/>
      <c r="JDQ95" s="266"/>
      <c r="JDU95" s="266"/>
      <c r="JDY95" s="266"/>
      <c r="JEC95" s="266"/>
      <c r="JEG95" s="266"/>
      <c r="JEK95" s="266"/>
      <c r="JEO95" s="266"/>
      <c r="JES95" s="266"/>
      <c r="JEW95" s="266"/>
      <c r="JFA95" s="266"/>
      <c r="JFE95" s="266"/>
      <c r="JFI95" s="266"/>
      <c r="JFM95" s="266"/>
      <c r="JFQ95" s="266"/>
      <c r="JFU95" s="266"/>
      <c r="JFY95" s="266"/>
      <c r="JGC95" s="266"/>
      <c r="JGG95" s="266"/>
      <c r="JGK95" s="266"/>
      <c r="JGO95" s="266"/>
      <c r="JGS95" s="266"/>
      <c r="JGW95" s="266"/>
      <c r="JHA95" s="266"/>
      <c r="JHE95" s="266"/>
      <c r="JHI95" s="266"/>
      <c r="JHM95" s="266"/>
      <c r="JHQ95" s="266"/>
      <c r="JHU95" s="266"/>
      <c r="JHY95" s="266"/>
      <c r="JIC95" s="266"/>
      <c r="JIG95" s="266"/>
      <c r="JIK95" s="266"/>
      <c r="JIO95" s="266"/>
      <c r="JIS95" s="266"/>
      <c r="JIW95" s="266"/>
      <c r="JJA95" s="266"/>
      <c r="JJE95" s="266"/>
      <c r="JJI95" s="266"/>
      <c r="JJM95" s="266"/>
      <c r="JJQ95" s="266"/>
      <c r="JJU95" s="266"/>
      <c r="JJY95" s="266"/>
      <c r="JKC95" s="266"/>
      <c r="JKG95" s="266"/>
      <c r="JKK95" s="266"/>
      <c r="JKO95" s="266"/>
      <c r="JKS95" s="266"/>
      <c r="JKW95" s="266"/>
      <c r="JLA95" s="266"/>
      <c r="JLE95" s="266"/>
      <c r="JLI95" s="266"/>
      <c r="JLM95" s="266"/>
      <c r="JLQ95" s="266"/>
      <c r="JLU95" s="266"/>
      <c r="JLY95" s="266"/>
      <c r="JMC95" s="266"/>
      <c r="JMG95" s="266"/>
      <c r="JMK95" s="266"/>
      <c r="JMO95" s="266"/>
      <c r="JMS95" s="266"/>
      <c r="JMW95" s="266"/>
      <c r="JNA95" s="266"/>
      <c r="JNE95" s="266"/>
      <c r="JNI95" s="266"/>
      <c r="JNM95" s="266"/>
      <c r="JNQ95" s="266"/>
      <c r="JNU95" s="266"/>
      <c r="JNY95" s="266"/>
      <c r="JOC95" s="266"/>
      <c r="JOG95" s="266"/>
      <c r="JOK95" s="266"/>
      <c r="JOO95" s="266"/>
      <c r="JOS95" s="266"/>
      <c r="JOW95" s="266"/>
      <c r="JPA95" s="266"/>
      <c r="JPE95" s="266"/>
      <c r="JPI95" s="266"/>
      <c r="JPM95" s="266"/>
      <c r="JPQ95" s="266"/>
      <c r="JPU95" s="266"/>
      <c r="JPY95" s="266"/>
      <c r="JQC95" s="266"/>
      <c r="JQG95" s="266"/>
      <c r="JQK95" s="266"/>
      <c r="JQO95" s="266"/>
      <c r="JQS95" s="266"/>
      <c r="JQW95" s="266"/>
      <c r="JRA95" s="266"/>
      <c r="JRE95" s="266"/>
      <c r="JRI95" s="266"/>
      <c r="JRM95" s="266"/>
      <c r="JRQ95" s="266"/>
      <c r="JRU95" s="266"/>
      <c r="JRY95" s="266"/>
      <c r="JSC95" s="266"/>
      <c r="JSG95" s="266"/>
      <c r="JSK95" s="266"/>
      <c r="JSO95" s="266"/>
      <c r="JSS95" s="266"/>
      <c r="JSW95" s="266"/>
      <c r="JTA95" s="266"/>
      <c r="JTE95" s="266"/>
      <c r="JTI95" s="266"/>
      <c r="JTM95" s="266"/>
      <c r="JTQ95" s="266"/>
      <c r="JTU95" s="266"/>
      <c r="JTY95" s="266"/>
      <c r="JUC95" s="266"/>
      <c r="JUG95" s="266"/>
      <c r="JUK95" s="266"/>
      <c r="JUO95" s="266"/>
      <c r="JUS95" s="266"/>
      <c r="JUW95" s="266"/>
      <c r="JVA95" s="266"/>
      <c r="JVE95" s="266"/>
      <c r="JVI95" s="266"/>
      <c r="JVM95" s="266"/>
      <c r="JVQ95" s="266"/>
      <c r="JVU95" s="266"/>
      <c r="JVY95" s="266"/>
      <c r="JWC95" s="266"/>
      <c r="JWG95" s="266"/>
      <c r="JWK95" s="266"/>
      <c r="JWO95" s="266"/>
      <c r="JWS95" s="266"/>
      <c r="JWW95" s="266"/>
      <c r="JXA95" s="266"/>
      <c r="JXE95" s="266"/>
      <c r="JXI95" s="266"/>
      <c r="JXM95" s="266"/>
      <c r="JXQ95" s="266"/>
      <c r="JXU95" s="266"/>
      <c r="JXY95" s="266"/>
      <c r="JYC95" s="266"/>
      <c r="JYG95" s="266"/>
      <c r="JYK95" s="266"/>
      <c r="JYO95" s="266"/>
      <c r="JYS95" s="266"/>
      <c r="JYW95" s="266"/>
      <c r="JZA95" s="266"/>
      <c r="JZE95" s="266"/>
      <c r="JZI95" s="266"/>
      <c r="JZM95" s="266"/>
      <c r="JZQ95" s="266"/>
      <c r="JZU95" s="266"/>
      <c r="JZY95" s="266"/>
      <c r="KAC95" s="266"/>
      <c r="KAG95" s="266"/>
      <c r="KAK95" s="266"/>
      <c r="KAO95" s="266"/>
      <c r="KAS95" s="266"/>
      <c r="KAW95" s="266"/>
      <c r="KBA95" s="266"/>
      <c r="KBE95" s="266"/>
      <c r="KBI95" s="266"/>
      <c r="KBM95" s="266"/>
      <c r="KBQ95" s="266"/>
      <c r="KBU95" s="266"/>
      <c r="KBY95" s="266"/>
      <c r="KCC95" s="266"/>
      <c r="KCG95" s="266"/>
      <c r="KCK95" s="266"/>
      <c r="KCO95" s="266"/>
      <c r="KCS95" s="266"/>
      <c r="KCW95" s="266"/>
      <c r="KDA95" s="266"/>
      <c r="KDE95" s="266"/>
      <c r="KDI95" s="266"/>
      <c r="KDM95" s="266"/>
      <c r="KDQ95" s="266"/>
      <c r="KDU95" s="266"/>
      <c r="KDY95" s="266"/>
      <c r="KEC95" s="266"/>
      <c r="KEG95" s="266"/>
      <c r="KEK95" s="266"/>
      <c r="KEO95" s="266"/>
      <c r="KES95" s="266"/>
      <c r="KEW95" s="266"/>
      <c r="KFA95" s="266"/>
      <c r="KFE95" s="266"/>
      <c r="KFI95" s="266"/>
      <c r="KFM95" s="266"/>
      <c r="KFQ95" s="266"/>
      <c r="KFU95" s="266"/>
      <c r="KFY95" s="266"/>
      <c r="KGC95" s="266"/>
      <c r="KGG95" s="266"/>
      <c r="KGK95" s="266"/>
      <c r="KGO95" s="266"/>
      <c r="KGS95" s="266"/>
      <c r="KGW95" s="266"/>
      <c r="KHA95" s="266"/>
      <c r="KHE95" s="266"/>
      <c r="KHI95" s="266"/>
      <c r="KHM95" s="266"/>
      <c r="KHQ95" s="266"/>
      <c r="KHU95" s="266"/>
      <c r="KHY95" s="266"/>
      <c r="KIC95" s="266"/>
      <c r="KIG95" s="266"/>
      <c r="KIK95" s="266"/>
      <c r="KIO95" s="266"/>
      <c r="KIS95" s="266"/>
      <c r="KIW95" s="266"/>
      <c r="KJA95" s="266"/>
      <c r="KJE95" s="266"/>
      <c r="KJI95" s="266"/>
      <c r="KJM95" s="266"/>
      <c r="KJQ95" s="266"/>
      <c r="KJU95" s="266"/>
      <c r="KJY95" s="266"/>
      <c r="KKC95" s="266"/>
      <c r="KKG95" s="266"/>
      <c r="KKK95" s="266"/>
      <c r="KKO95" s="266"/>
      <c r="KKS95" s="266"/>
      <c r="KKW95" s="266"/>
      <c r="KLA95" s="266"/>
      <c r="KLE95" s="266"/>
      <c r="KLI95" s="266"/>
      <c r="KLM95" s="266"/>
      <c r="KLQ95" s="266"/>
      <c r="KLU95" s="266"/>
      <c r="KLY95" s="266"/>
      <c r="KMC95" s="266"/>
      <c r="KMG95" s="266"/>
      <c r="KMK95" s="266"/>
      <c r="KMO95" s="266"/>
      <c r="KMS95" s="266"/>
      <c r="KMW95" s="266"/>
      <c r="KNA95" s="266"/>
      <c r="KNE95" s="266"/>
      <c r="KNI95" s="266"/>
      <c r="KNM95" s="266"/>
      <c r="KNQ95" s="266"/>
      <c r="KNU95" s="266"/>
      <c r="KNY95" s="266"/>
      <c r="KOC95" s="266"/>
      <c r="KOG95" s="266"/>
      <c r="KOK95" s="266"/>
      <c r="KOO95" s="266"/>
      <c r="KOS95" s="266"/>
      <c r="KOW95" s="266"/>
      <c r="KPA95" s="266"/>
      <c r="KPE95" s="266"/>
      <c r="KPI95" s="266"/>
      <c r="KPM95" s="266"/>
      <c r="KPQ95" s="266"/>
      <c r="KPU95" s="266"/>
      <c r="KPY95" s="266"/>
      <c r="KQC95" s="266"/>
      <c r="KQG95" s="266"/>
      <c r="KQK95" s="266"/>
      <c r="KQO95" s="266"/>
      <c r="KQS95" s="266"/>
      <c r="KQW95" s="266"/>
      <c r="KRA95" s="266"/>
      <c r="KRE95" s="266"/>
      <c r="KRI95" s="266"/>
      <c r="KRM95" s="266"/>
      <c r="KRQ95" s="266"/>
      <c r="KRU95" s="266"/>
      <c r="KRY95" s="266"/>
      <c r="KSC95" s="266"/>
      <c r="KSG95" s="266"/>
      <c r="KSK95" s="266"/>
      <c r="KSO95" s="266"/>
      <c r="KSS95" s="266"/>
      <c r="KSW95" s="266"/>
      <c r="KTA95" s="266"/>
      <c r="KTE95" s="266"/>
      <c r="KTI95" s="266"/>
      <c r="KTM95" s="266"/>
      <c r="KTQ95" s="266"/>
      <c r="KTU95" s="266"/>
      <c r="KTY95" s="266"/>
      <c r="KUC95" s="266"/>
      <c r="KUG95" s="266"/>
      <c r="KUK95" s="266"/>
      <c r="KUO95" s="266"/>
      <c r="KUS95" s="266"/>
      <c r="KUW95" s="266"/>
      <c r="KVA95" s="266"/>
      <c r="KVE95" s="266"/>
      <c r="KVI95" s="266"/>
      <c r="KVM95" s="266"/>
      <c r="KVQ95" s="266"/>
      <c r="KVU95" s="266"/>
      <c r="KVY95" s="266"/>
      <c r="KWC95" s="266"/>
      <c r="KWG95" s="266"/>
      <c r="KWK95" s="266"/>
      <c r="KWO95" s="266"/>
      <c r="KWS95" s="266"/>
      <c r="KWW95" s="266"/>
      <c r="KXA95" s="266"/>
      <c r="KXE95" s="266"/>
      <c r="KXI95" s="266"/>
      <c r="KXM95" s="266"/>
      <c r="KXQ95" s="266"/>
      <c r="KXU95" s="266"/>
      <c r="KXY95" s="266"/>
      <c r="KYC95" s="266"/>
      <c r="KYG95" s="266"/>
      <c r="KYK95" s="266"/>
      <c r="KYO95" s="266"/>
      <c r="KYS95" s="266"/>
      <c r="KYW95" s="266"/>
      <c r="KZA95" s="266"/>
      <c r="KZE95" s="266"/>
      <c r="KZI95" s="266"/>
      <c r="KZM95" s="266"/>
      <c r="KZQ95" s="266"/>
      <c r="KZU95" s="266"/>
      <c r="KZY95" s="266"/>
      <c r="LAC95" s="266"/>
      <c r="LAG95" s="266"/>
      <c r="LAK95" s="266"/>
      <c r="LAO95" s="266"/>
      <c r="LAS95" s="266"/>
      <c r="LAW95" s="266"/>
      <c r="LBA95" s="266"/>
      <c r="LBE95" s="266"/>
      <c r="LBI95" s="266"/>
      <c r="LBM95" s="266"/>
      <c r="LBQ95" s="266"/>
      <c r="LBU95" s="266"/>
      <c r="LBY95" s="266"/>
      <c r="LCC95" s="266"/>
      <c r="LCG95" s="266"/>
      <c r="LCK95" s="266"/>
      <c r="LCO95" s="266"/>
      <c r="LCS95" s="266"/>
      <c r="LCW95" s="266"/>
      <c r="LDA95" s="266"/>
      <c r="LDE95" s="266"/>
      <c r="LDI95" s="266"/>
      <c r="LDM95" s="266"/>
      <c r="LDQ95" s="266"/>
      <c r="LDU95" s="266"/>
      <c r="LDY95" s="266"/>
      <c r="LEC95" s="266"/>
      <c r="LEG95" s="266"/>
      <c r="LEK95" s="266"/>
      <c r="LEO95" s="266"/>
      <c r="LES95" s="266"/>
      <c r="LEW95" s="266"/>
      <c r="LFA95" s="266"/>
      <c r="LFE95" s="266"/>
      <c r="LFI95" s="266"/>
      <c r="LFM95" s="266"/>
      <c r="LFQ95" s="266"/>
      <c r="LFU95" s="266"/>
      <c r="LFY95" s="266"/>
      <c r="LGC95" s="266"/>
      <c r="LGG95" s="266"/>
      <c r="LGK95" s="266"/>
      <c r="LGO95" s="266"/>
      <c r="LGS95" s="266"/>
      <c r="LGW95" s="266"/>
      <c r="LHA95" s="266"/>
      <c r="LHE95" s="266"/>
      <c r="LHI95" s="266"/>
      <c r="LHM95" s="266"/>
      <c r="LHQ95" s="266"/>
      <c r="LHU95" s="266"/>
      <c r="LHY95" s="266"/>
      <c r="LIC95" s="266"/>
      <c r="LIG95" s="266"/>
      <c r="LIK95" s="266"/>
      <c r="LIO95" s="266"/>
      <c r="LIS95" s="266"/>
      <c r="LIW95" s="266"/>
      <c r="LJA95" s="266"/>
      <c r="LJE95" s="266"/>
      <c r="LJI95" s="266"/>
      <c r="LJM95" s="266"/>
      <c r="LJQ95" s="266"/>
      <c r="LJU95" s="266"/>
      <c r="LJY95" s="266"/>
      <c r="LKC95" s="266"/>
      <c r="LKG95" s="266"/>
      <c r="LKK95" s="266"/>
      <c r="LKO95" s="266"/>
      <c r="LKS95" s="266"/>
      <c r="LKW95" s="266"/>
      <c r="LLA95" s="266"/>
      <c r="LLE95" s="266"/>
      <c r="LLI95" s="266"/>
      <c r="LLM95" s="266"/>
      <c r="LLQ95" s="266"/>
      <c r="LLU95" s="266"/>
      <c r="LLY95" s="266"/>
      <c r="LMC95" s="266"/>
      <c r="LMG95" s="266"/>
      <c r="LMK95" s="266"/>
      <c r="LMO95" s="266"/>
      <c r="LMS95" s="266"/>
      <c r="LMW95" s="266"/>
      <c r="LNA95" s="266"/>
      <c r="LNE95" s="266"/>
      <c r="LNI95" s="266"/>
      <c r="LNM95" s="266"/>
      <c r="LNQ95" s="266"/>
      <c r="LNU95" s="266"/>
      <c r="LNY95" s="266"/>
      <c r="LOC95" s="266"/>
      <c r="LOG95" s="266"/>
      <c r="LOK95" s="266"/>
      <c r="LOO95" s="266"/>
      <c r="LOS95" s="266"/>
      <c r="LOW95" s="266"/>
      <c r="LPA95" s="266"/>
      <c r="LPE95" s="266"/>
      <c r="LPI95" s="266"/>
      <c r="LPM95" s="266"/>
      <c r="LPQ95" s="266"/>
      <c r="LPU95" s="266"/>
      <c r="LPY95" s="266"/>
      <c r="LQC95" s="266"/>
      <c r="LQG95" s="266"/>
      <c r="LQK95" s="266"/>
      <c r="LQO95" s="266"/>
      <c r="LQS95" s="266"/>
      <c r="LQW95" s="266"/>
      <c r="LRA95" s="266"/>
      <c r="LRE95" s="266"/>
      <c r="LRI95" s="266"/>
      <c r="LRM95" s="266"/>
      <c r="LRQ95" s="266"/>
      <c r="LRU95" s="266"/>
      <c r="LRY95" s="266"/>
      <c r="LSC95" s="266"/>
      <c r="LSG95" s="266"/>
      <c r="LSK95" s="266"/>
      <c r="LSO95" s="266"/>
      <c r="LSS95" s="266"/>
      <c r="LSW95" s="266"/>
      <c r="LTA95" s="266"/>
      <c r="LTE95" s="266"/>
      <c r="LTI95" s="266"/>
      <c r="LTM95" s="266"/>
      <c r="LTQ95" s="266"/>
      <c r="LTU95" s="266"/>
      <c r="LTY95" s="266"/>
      <c r="LUC95" s="266"/>
      <c r="LUG95" s="266"/>
      <c r="LUK95" s="266"/>
      <c r="LUO95" s="266"/>
      <c r="LUS95" s="266"/>
      <c r="LUW95" s="266"/>
      <c r="LVA95" s="266"/>
      <c r="LVE95" s="266"/>
      <c r="LVI95" s="266"/>
      <c r="LVM95" s="266"/>
      <c r="LVQ95" s="266"/>
      <c r="LVU95" s="266"/>
      <c r="LVY95" s="266"/>
      <c r="LWC95" s="266"/>
      <c r="LWG95" s="266"/>
      <c r="LWK95" s="266"/>
      <c r="LWO95" s="266"/>
      <c r="LWS95" s="266"/>
      <c r="LWW95" s="266"/>
      <c r="LXA95" s="266"/>
      <c r="LXE95" s="266"/>
      <c r="LXI95" s="266"/>
      <c r="LXM95" s="266"/>
      <c r="LXQ95" s="266"/>
      <c r="LXU95" s="266"/>
      <c r="LXY95" s="266"/>
      <c r="LYC95" s="266"/>
      <c r="LYG95" s="266"/>
      <c r="LYK95" s="266"/>
      <c r="LYO95" s="266"/>
      <c r="LYS95" s="266"/>
      <c r="LYW95" s="266"/>
      <c r="LZA95" s="266"/>
      <c r="LZE95" s="266"/>
      <c r="LZI95" s="266"/>
      <c r="LZM95" s="266"/>
      <c r="LZQ95" s="266"/>
      <c r="LZU95" s="266"/>
      <c r="LZY95" s="266"/>
      <c r="MAC95" s="266"/>
      <c r="MAG95" s="266"/>
      <c r="MAK95" s="266"/>
      <c r="MAO95" s="266"/>
      <c r="MAS95" s="266"/>
      <c r="MAW95" s="266"/>
      <c r="MBA95" s="266"/>
      <c r="MBE95" s="266"/>
      <c r="MBI95" s="266"/>
      <c r="MBM95" s="266"/>
      <c r="MBQ95" s="266"/>
      <c r="MBU95" s="266"/>
      <c r="MBY95" s="266"/>
      <c r="MCC95" s="266"/>
      <c r="MCG95" s="266"/>
      <c r="MCK95" s="266"/>
      <c r="MCO95" s="266"/>
      <c r="MCS95" s="266"/>
      <c r="MCW95" s="266"/>
      <c r="MDA95" s="266"/>
      <c r="MDE95" s="266"/>
      <c r="MDI95" s="266"/>
      <c r="MDM95" s="266"/>
      <c r="MDQ95" s="266"/>
      <c r="MDU95" s="266"/>
      <c r="MDY95" s="266"/>
      <c r="MEC95" s="266"/>
      <c r="MEG95" s="266"/>
      <c r="MEK95" s="266"/>
      <c r="MEO95" s="266"/>
      <c r="MES95" s="266"/>
      <c r="MEW95" s="266"/>
      <c r="MFA95" s="266"/>
      <c r="MFE95" s="266"/>
      <c r="MFI95" s="266"/>
      <c r="MFM95" s="266"/>
      <c r="MFQ95" s="266"/>
      <c r="MFU95" s="266"/>
      <c r="MFY95" s="266"/>
      <c r="MGC95" s="266"/>
      <c r="MGG95" s="266"/>
      <c r="MGK95" s="266"/>
      <c r="MGO95" s="266"/>
      <c r="MGS95" s="266"/>
      <c r="MGW95" s="266"/>
      <c r="MHA95" s="266"/>
      <c r="MHE95" s="266"/>
      <c r="MHI95" s="266"/>
      <c r="MHM95" s="266"/>
      <c r="MHQ95" s="266"/>
      <c r="MHU95" s="266"/>
      <c r="MHY95" s="266"/>
      <c r="MIC95" s="266"/>
      <c r="MIG95" s="266"/>
      <c r="MIK95" s="266"/>
      <c r="MIO95" s="266"/>
      <c r="MIS95" s="266"/>
      <c r="MIW95" s="266"/>
      <c r="MJA95" s="266"/>
      <c r="MJE95" s="266"/>
      <c r="MJI95" s="266"/>
      <c r="MJM95" s="266"/>
      <c r="MJQ95" s="266"/>
      <c r="MJU95" s="266"/>
      <c r="MJY95" s="266"/>
      <c r="MKC95" s="266"/>
      <c r="MKG95" s="266"/>
      <c r="MKK95" s="266"/>
      <c r="MKO95" s="266"/>
      <c r="MKS95" s="266"/>
      <c r="MKW95" s="266"/>
      <c r="MLA95" s="266"/>
      <c r="MLE95" s="266"/>
      <c r="MLI95" s="266"/>
      <c r="MLM95" s="266"/>
      <c r="MLQ95" s="266"/>
      <c r="MLU95" s="266"/>
      <c r="MLY95" s="266"/>
      <c r="MMC95" s="266"/>
      <c r="MMG95" s="266"/>
      <c r="MMK95" s="266"/>
      <c r="MMO95" s="266"/>
      <c r="MMS95" s="266"/>
      <c r="MMW95" s="266"/>
      <c r="MNA95" s="266"/>
      <c r="MNE95" s="266"/>
      <c r="MNI95" s="266"/>
      <c r="MNM95" s="266"/>
      <c r="MNQ95" s="266"/>
      <c r="MNU95" s="266"/>
      <c r="MNY95" s="266"/>
      <c r="MOC95" s="266"/>
      <c r="MOG95" s="266"/>
      <c r="MOK95" s="266"/>
      <c r="MOO95" s="266"/>
      <c r="MOS95" s="266"/>
      <c r="MOW95" s="266"/>
      <c r="MPA95" s="266"/>
      <c r="MPE95" s="266"/>
      <c r="MPI95" s="266"/>
      <c r="MPM95" s="266"/>
      <c r="MPQ95" s="266"/>
      <c r="MPU95" s="266"/>
      <c r="MPY95" s="266"/>
      <c r="MQC95" s="266"/>
      <c r="MQG95" s="266"/>
      <c r="MQK95" s="266"/>
      <c r="MQO95" s="266"/>
      <c r="MQS95" s="266"/>
      <c r="MQW95" s="266"/>
      <c r="MRA95" s="266"/>
      <c r="MRE95" s="266"/>
      <c r="MRI95" s="266"/>
      <c r="MRM95" s="266"/>
      <c r="MRQ95" s="266"/>
      <c r="MRU95" s="266"/>
      <c r="MRY95" s="266"/>
      <c r="MSC95" s="266"/>
      <c r="MSG95" s="266"/>
      <c r="MSK95" s="266"/>
      <c r="MSO95" s="266"/>
      <c r="MSS95" s="266"/>
      <c r="MSW95" s="266"/>
      <c r="MTA95" s="266"/>
      <c r="MTE95" s="266"/>
      <c r="MTI95" s="266"/>
      <c r="MTM95" s="266"/>
      <c r="MTQ95" s="266"/>
      <c r="MTU95" s="266"/>
      <c r="MTY95" s="266"/>
      <c r="MUC95" s="266"/>
      <c r="MUG95" s="266"/>
      <c r="MUK95" s="266"/>
      <c r="MUO95" s="266"/>
      <c r="MUS95" s="266"/>
      <c r="MUW95" s="266"/>
      <c r="MVA95" s="266"/>
      <c r="MVE95" s="266"/>
      <c r="MVI95" s="266"/>
      <c r="MVM95" s="266"/>
      <c r="MVQ95" s="266"/>
      <c r="MVU95" s="266"/>
      <c r="MVY95" s="266"/>
      <c r="MWC95" s="266"/>
      <c r="MWG95" s="266"/>
      <c r="MWK95" s="266"/>
      <c r="MWO95" s="266"/>
      <c r="MWS95" s="266"/>
      <c r="MWW95" s="266"/>
      <c r="MXA95" s="266"/>
      <c r="MXE95" s="266"/>
      <c r="MXI95" s="266"/>
      <c r="MXM95" s="266"/>
      <c r="MXQ95" s="266"/>
      <c r="MXU95" s="266"/>
      <c r="MXY95" s="266"/>
      <c r="MYC95" s="266"/>
      <c r="MYG95" s="266"/>
      <c r="MYK95" s="266"/>
      <c r="MYO95" s="266"/>
      <c r="MYS95" s="266"/>
      <c r="MYW95" s="266"/>
      <c r="MZA95" s="266"/>
      <c r="MZE95" s="266"/>
      <c r="MZI95" s="266"/>
      <c r="MZM95" s="266"/>
      <c r="MZQ95" s="266"/>
      <c r="MZU95" s="266"/>
      <c r="MZY95" s="266"/>
      <c r="NAC95" s="266"/>
      <c r="NAG95" s="266"/>
      <c r="NAK95" s="266"/>
      <c r="NAO95" s="266"/>
      <c r="NAS95" s="266"/>
      <c r="NAW95" s="266"/>
      <c r="NBA95" s="266"/>
      <c r="NBE95" s="266"/>
      <c r="NBI95" s="266"/>
      <c r="NBM95" s="266"/>
      <c r="NBQ95" s="266"/>
      <c r="NBU95" s="266"/>
      <c r="NBY95" s="266"/>
      <c r="NCC95" s="266"/>
      <c r="NCG95" s="266"/>
      <c r="NCK95" s="266"/>
      <c r="NCO95" s="266"/>
      <c r="NCS95" s="266"/>
      <c r="NCW95" s="266"/>
      <c r="NDA95" s="266"/>
      <c r="NDE95" s="266"/>
      <c r="NDI95" s="266"/>
      <c r="NDM95" s="266"/>
      <c r="NDQ95" s="266"/>
      <c r="NDU95" s="266"/>
      <c r="NDY95" s="266"/>
      <c r="NEC95" s="266"/>
      <c r="NEG95" s="266"/>
      <c r="NEK95" s="266"/>
      <c r="NEO95" s="266"/>
      <c r="NES95" s="266"/>
      <c r="NEW95" s="266"/>
      <c r="NFA95" s="266"/>
      <c r="NFE95" s="266"/>
      <c r="NFI95" s="266"/>
      <c r="NFM95" s="266"/>
      <c r="NFQ95" s="266"/>
      <c r="NFU95" s="266"/>
      <c r="NFY95" s="266"/>
      <c r="NGC95" s="266"/>
      <c r="NGG95" s="266"/>
      <c r="NGK95" s="266"/>
      <c r="NGO95" s="266"/>
      <c r="NGS95" s="266"/>
      <c r="NGW95" s="266"/>
      <c r="NHA95" s="266"/>
      <c r="NHE95" s="266"/>
      <c r="NHI95" s="266"/>
      <c r="NHM95" s="266"/>
      <c r="NHQ95" s="266"/>
      <c r="NHU95" s="266"/>
      <c r="NHY95" s="266"/>
      <c r="NIC95" s="266"/>
      <c r="NIG95" s="266"/>
      <c r="NIK95" s="266"/>
      <c r="NIO95" s="266"/>
      <c r="NIS95" s="266"/>
      <c r="NIW95" s="266"/>
      <c r="NJA95" s="266"/>
      <c r="NJE95" s="266"/>
      <c r="NJI95" s="266"/>
      <c r="NJM95" s="266"/>
      <c r="NJQ95" s="266"/>
      <c r="NJU95" s="266"/>
      <c r="NJY95" s="266"/>
      <c r="NKC95" s="266"/>
      <c r="NKG95" s="266"/>
      <c r="NKK95" s="266"/>
      <c r="NKO95" s="266"/>
      <c r="NKS95" s="266"/>
      <c r="NKW95" s="266"/>
      <c r="NLA95" s="266"/>
      <c r="NLE95" s="266"/>
      <c r="NLI95" s="266"/>
      <c r="NLM95" s="266"/>
      <c r="NLQ95" s="266"/>
      <c r="NLU95" s="266"/>
      <c r="NLY95" s="266"/>
      <c r="NMC95" s="266"/>
      <c r="NMG95" s="266"/>
      <c r="NMK95" s="266"/>
      <c r="NMO95" s="266"/>
      <c r="NMS95" s="266"/>
      <c r="NMW95" s="266"/>
      <c r="NNA95" s="266"/>
      <c r="NNE95" s="266"/>
      <c r="NNI95" s="266"/>
      <c r="NNM95" s="266"/>
      <c r="NNQ95" s="266"/>
      <c r="NNU95" s="266"/>
      <c r="NNY95" s="266"/>
      <c r="NOC95" s="266"/>
      <c r="NOG95" s="266"/>
      <c r="NOK95" s="266"/>
      <c r="NOO95" s="266"/>
      <c r="NOS95" s="266"/>
      <c r="NOW95" s="266"/>
      <c r="NPA95" s="266"/>
      <c r="NPE95" s="266"/>
      <c r="NPI95" s="266"/>
      <c r="NPM95" s="266"/>
      <c r="NPQ95" s="266"/>
      <c r="NPU95" s="266"/>
      <c r="NPY95" s="266"/>
      <c r="NQC95" s="266"/>
      <c r="NQG95" s="266"/>
      <c r="NQK95" s="266"/>
      <c r="NQO95" s="266"/>
      <c r="NQS95" s="266"/>
      <c r="NQW95" s="266"/>
      <c r="NRA95" s="266"/>
      <c r="NRE95" s="266"/>
      <c r="NRI95" s="266"/>
      <c r="NRM95" s="266"/>
      <c r="NRQ95" s="266"/>
      <c r="NRU95" s="266"/>
      <c r="NRY95" s="266"/>
      <c r="NSC95" s="266"/>
      <c r="NSG95" s="266"/>
      <c r="NSK95" s="266"/>
      <c r="NSO95" s="266"/>
      <c r="NSS95" s="266"/>
      <c r="NSW95" s="266"/>
      <c r="NTA95" s="266"/>
      <c r="NTE95" s="266"/>
      <c r="NTI95" s="266"/>
      <c r="NTM95" s="266"/>
      <c r="NTQ95" s="266"/>
      <c r="NTU95" s="266"/>
      <c r="NTY95" s="266"/>
      <c r="NUC95" s="266"/>
      <c r="NUG95" s="266"/>
      <c r="NUK95" s="266"/>
      <c r="NUO95" s="266"/>
      <c r="NUS95" s="266"/>
      <c r="NUW95" s="266"/>
      <c r="NVA95" s="266"/>
      <c r="NVE95" s="266"/>
      <c r="NVI95" s="266"/>
      <c r="NVM95" s="266"/>
      <c r="NVQ95" s="266"/>
      <c r="NVU95" s="266"/>
      <c r="NVY95" s="266"/>
      <c r="NWC95" s="266"/>
      <c r="NWG95" s="266"/>
      <c r="NWK95" s="266"/>
      <c r="NWO95" s="266"/>
      <c r="NWS95" s="266"/>
      <c r="NWW95" s="266"/>
      <c r="NXA95" s="266"/>
      <c r="NXE95" s="266"/>
      <c r="NXI95" s="266"/>
      <c r="NXM95" s="266"/>
      <c r="NXQ95" s="266"/>
      <c r="NXU95" s="266"/>
      <c r="NXY95" s="266"/>
      <c r="NYC95" s="266"/>
      <c r="NYG95" s="266"/>
      <c r="NYK95" s="266"/>
      <c r="NYO95" s="266"/>
      <c r="NYS95" s="266"/>
      <c r="NYW95" s="266"/>
      <c r="NZA95" s="266"/>
      <c r="NZE95" s="266"/>
      <c r="NZI95" s="266"/>
      <c r="NZM95" s="266"/>
      <c r="NZQ95" s="266"/>
      <c r="NZU95" s="266"/>
      <c r="NZY95" s="266"/>
      <c r="OAC95" s="266"/>
      <c r="OAG95" s="266"/>
      <c r="OAK95" s="266"/>
      <c r="OAO95" s="266"/>
      <c r="OAS95" s="266"/>
      <c r="OAW95" s="266"/>
      <c r="OBA95" s="266"/>
      <c r="OBE95" s="266"/>
      <c r="OBI95" s="266"/>
      <c r="OBM95" s="266"/>
      <c r="OBQ95" s="266"/>
      <c r="OBU95" s="266"/>
      <c r="OBY95" s="266"/>
      <c r="OCC95" s="266"/>
      <c r="OCG95" s="266"/>
      <c r="OCK95" s="266"/>
      <c r="OCO95" s="266"/>
      <c r="OCS95" s="266"/>
      <c r="OCW95" s="266"/>
      <c r="ODA95" s="266"/>
      <c r="ODE95" s="266"/>
      <c r="ODI95" s="266"/>
      <c r="ODM95" s="266"/>
      <c r="ODQ95" s="266"/>
      <c r="ODU95" s="266"/>
      <c r="ODY95" s="266"/>
      <c r="OEC95" s="266"/>
      <c r="OEG95" s="266"/>
      <c r="OEK95" s="266"/>
      <c r="OEO95" s="266"/>
      <c r="OES95" s="266"/>
      <c r="OEW95" s="266"/>
      <c r="OFA95" s="266"/>
      <c r="OFE95" s="266"/>
      <c r="OFI95" s="266"/>
      <c r="OFM95" s="266"/>
      <c r="OFQ95" s="266"/>
      <c r="OFU95" s="266"/>
      <c r="OFY95" s="266"/>
      <c r="OGC95" s="266"/>
      <c r="OGG95" s="266"/>
      <c r="OGK95" s="266"/>
      <c r="OGO95" s="266"/>
      <c r="OGS95" s="266"/>
      <c r="OGW95" s="266"/>
      <c r="OHA95" s="266"/>
      <c r="OHE95" s="266"/>
      <c r="OHI95" s="266"/>
      <c r="OHM95" s="266"/>
      <c r="OHQ95" s="266"/>
      <c r="OHU95" s="266"/>
      <c r="OHY95" s="266"/>
      <c r="OIC95" s="266"/>
      <c r="OIG95" s="266"/>
      <c r="OIK95" s="266"/>
      <c r="OIO95" s="266"/>
      <c r="OIS95" s="266"/>
      <c r="OIW95" s="266"/>
      <c r="OJA95" s="266"/>
      <c r="OJE95" s="266"/>
      <c r="OJI95" s="266"/>
      <c r="OJM95" s="266"/>
      <c r="OJQ95" s="266"/>
      <c r="OJU95" s="266"/>
      <c r="OJY95" s="266"/>
      <c r="OKC95" s="266"/>
      <c r="OKG95" s="266"/>
      <c r="OKK95" s="266"/>
      <c r="OKO95" s="266"/>
      <c r="OKS95" s="266"/>
      <c r="OKW95" s="266"/>
      <c r="OLA95" s="266"/>
      <c r="OLE95" s="266"/>
      <c r="OLI95" s="266"/>
      <c r="OLM95" s="266"/>
      <c r="OLQ95" s="266"/>
      <c r="OLU95" s="266"/>
      <c r="OLY95" s="266"/>
      <c r="OMC95" s="266"/>
      <c r="OMG95" s="266"/>
      <c r="OMK95" s="266"/>
      <c r="OMO95" s="266"/>
      <c r="OMS95" s="266"/>
      <c r="OMW95" s="266"/>
      <c r="ONA95" s="266"/>
      <c r="ONE95" s="266"/>
      <c r="ONI95" s="266"/>
      <c r="ONM95" s="266"/>
      <c r="ONQ95" s="266"/>
      <c r="ONU95" s="266"/>
      <c r="ONY95" s="266"/>
      <c r="OOC95" s="266"/>
      <c r="OOG95" s="266"/>
      <c r="OOK95" s="266"/>
      <c r="OOO95" s="266"/>
      <c r="OOS95" s="266"/>
      <c r="OOW95" s="266"/>
      <c r="OPA95" s="266"/>
      <c r="OPE95" s="266"/>
      <c r="OPI95" s="266"/>
      <c r="OPM95" s="266"/>
      <c r="OPQ95" s="266"/>
      <c r="OPU95" s="266"/>
      <c r="OPY95" s="266"/>
      <c r="OQC95" s="266"/>
      <c r="OQG95" s="266"/>
      <c r="OQK95" s="266"/>
      <c r="OQO95" s="266"/>
      <c r="OQS95" s="266"/>
      <c r="OQW95" s="266"/>
      <c r="ORA95" s="266"/>
      <c r="ORE95" s="266"/>
      <c r="ORI95" s="266"/>
      <c r="ORM95" s="266"/>
      <c r="ORQ95" s="266"/>
      <c r="ORU95" s="266"/>
      <c r="ORY95" s="266"/>
      <c r="OSC95" s="266"/>
      <c r="OSG95" s="266"/>
      <c r="OSK95" s="266"/>
      <c r="OSO95" s="266"/>
      <c r="OSS95" s="266"/>
      <c r="OSW95" s="266"/>
      <c r="OTA95" s="266"/>
      <c r="OTE95" s="266"/>
      <c r="OTI95" s="266"/>
      <c r="OTM95" s="266"/>
      <c r="OTQ95" s="266"/>
      <c r="OTU95" s="266"/>
      <c r="OTY95" s="266"/>
      <c r="OUC95" s="266"/>
      <c r="OUG95" s="266"/>
      <c r="OUK95" s="266"/>
      <c r="OUO95" s="266"/>
      <c r="OUS95" s="266"/>
      <c r="OUW95" s="266"/>
      <c r="OVA95" s="266"/>
      <c r="OVE95" s="266"/>
      <c r="OVI95" s="266"/>
      <c r="OVM95" s="266"/>
      <c r="OVQ95" s="266"/>
      <c r="OVU95" s="266"/>
      <c r="OVY95" s="266"/>
      <c r="OWC95" s="266"/>
      <c r="OWG95" s="266"/>
      <c r="OWK95" s="266"/>
      <c r="OWO95" s="266"/>
      <c r="OWS95" s="266"/>
      <c r="OWW95" s="266"/>
      <c r="OXA95" s="266"/>
      <c r="OXE95" s="266"/>
      <c r="OXI95" s="266"/>
      <c r="OXM95" s="266"/>
      <c r="OXQ95" s="266"/>
      <c r="OXU95" s="266"/>
      <c r="OXY95" s="266"/>
      <c r="OYC95" s="266"/>
      <c r="OYG95" s="266"/>
      <c r="OYK95" s="266"/>
      <c r="OYO95" s="266"/>
      <c r="OYS95" s="266"/>
      <c r="OYW95" s="266"/>
      <c r="OZA95" s="266"/>
      <c r="OZE95" s="266"/>
      <c r="OZI95" s="266"/>
      <c r="OZM95" s="266"/>
      <c r="OZQ95" s="266"/>
      <c r="OZU95" s="266"/>
      <c r="OZY95" s="266"/>
      <c r="PAC95" s="266"/>
      <c r="PAG95" s="266"/>
      <c r="PAK95" s="266"/>
      <c r="PAO95" s="266"/>
      <c r="PAS95" s="266"/>
      <c r="PAW95" s="266"/>
      <c r="PBA95" s="266"/>
      <c r="PBE95" s="266"/>
      <c r="PBI95" s="266"/>
      <c r="PBM95" s="266"/>
      <c r="PBQ95" s="266"/>
      <c r="PBU95" s="266"/>
      <c r="PBY95" s="266"/>
      <c r="PCC95" s="266"/>
      <c r="PCG95" s="266"/>
      <c r="PCK95" s="266"/>
      <c r="PCO95" s="266"/>
      <c r="PCS95" s="266"/>
      <c r="PCW95" s="266"/>
      <c r="PDA95" s="266"/>
      <c r="PDE95" s="266"/>
      <c r="PDI95" s="266"/>
      <c r="PDM95" s="266"/>
      <c r="PDQ95" s="266"/>
      <c r="PDU95" s="266"/>
      <c r="PDY95" s="266"/>
      <c r="PEC95" s="266"/>
      <c r="PEG95" s="266"/>
      <c r="PEK95" s="266"/>
      <c r="PEO95" s="266"/>
      <c r="PES95" s="266"/>
      <c r="PEW95" s="266"/>
      <c r="PFA95" s="266"/>
      <c r="PFE95" s="266"/>
      <c r="PFI95" s="266"/>
      <c r="PFM95" s="266"/>
      <c r="PFQ95" s="266"/>
      <c r="PFU95" s="266"/>
      <c r="PFY95" s="266"/>
      <c r="PGC95" s="266"/>
      <c r="PGG95" s="266"/>
      <c r="PGK95" s="266"/>
      <c r="PGO95" s="266"/>
      <c r="PGS95" s="266"/>
      <c r="PGW95" s="266"/>
      <c r="PHA95" s="266"/>
      <c r="PHE95" s="266"/>
      <c r="PHI95" s="266"/>
      <c r="PHM95" s="266"/>
      <c r="PHQ95" s="266"/>
      <c r="PHU95" s="266"/>
      <c r="PHY95" s="266"/>
      <c r="PIC95" s="266"/>
      <c r="PIG95" s="266"/>
      <c r="PIK95" s="266"/>
      <c r="PIO95" s="266"/>
      <c r="PIS95" s="266"/>
      <c r="PIW95" s="266"/>
      <c r="PJA95" s="266"/>
      <c r="PJE95" s="266"/>
      <c r="PJI95" s="266"/>
      <c r="PJM95" s="266"/>
      <c r="PJQ95" s="266"/>
      <c r="PJU95" s="266"/>
      <c r="PJY95" s="266"/>
      <c r="PKC95" s="266"/>
      <c r="PKG95" s="266"/>
      <c r="PKK95" s="266"/>
      <c r="PKO95" s="266"/>
      <c r="PKS95" s="266"/>
      <c r="PKW95" s="266"/>
      <c r="PLA95" s="266"/>
      <c r="PLE95" s="266"/>
      <c r="PLI95" s="266"/>
      <c r="PLM95" s="266"/>
      <c r="PLQ95" s="266"/>
      <c r="PLU95" s="266"/>
      <c r="PLY95" s="266"/>
      <c r="PMC95" s="266"/>
      <c r="PMG95" s="266"/>
      <c r="PMK95" s="266"/>
      <c r="PMO95" s="266"/>
      <c r="PMS95" s="266"/>
      <c r="PMW95" s="266"/>
      <c r="PNA95" s="266"/>
      <c r="PNE95" s="266"/>
      <c r="PNI95" s="266"/>
      <c r="PNM95" s="266"/>
      <c r="PNQ95" s="266"/>
      <c r="PNU95" s="266"/>
      <c r="PNY95" s="266"/>
      <c r="POC95" s="266"/>
      <c r="POG95" s="266"/>
      <c r="POK95" s="266"/>
      <c r="POO95" s="266"/>
      <c r="POS95" s="266"/>
      <c r="POW95" s="266"/>
      <c r="PPA95" s="266"/>
      <c r="PPE95" s="266"/>
      <c r="PPI95" s="266"/>
      <c r="PPM95" s="266"/>
      <c r="PPQ95" s="266"/>
      <c r="PPU95" s="266"/>
      <c r="PPY95" s="266"/>
      <c r="PQC95" s="266"/>
      <c r="PQG95" s="266"/>
      <c r="PQK95" s="266"/>
      <c r="PQO95" s="266"/>
      <c r="PQS95" s="266"/>
      <c r="PQW95" s="266"/>
      <c r="PRA95" s="266"/>
      <c r="PRE95" s="266"/>
      <c r="PRI95" s="266"/>
      <c r="PRM95" s="266"/>
      <c r="PRQ95" s="266"/>
      <c r="PRU95" s="266"/>
      <c r="PRY95" s="266"/>
      <c r="PSC95" s="266"/>
      <c r="PSG95" s="266"/>
      <c r="PSK95" s="266"/>
      <c r="PSO95" s="266"/>
      <c r="PSS95" s="266"/>
      <c r="PSW95" s="266"/>
      <c r="PTA95" s="266"/>
      <c r="PTE95" s="266"/>
      <c r="PTI95" s="266"/>
      <c r="PTM95" s="266"/>
      <c r="PTQ95" s="266"/>
      <c r="PTU95" s="266"/>
      <c r="PTY95" s="266"/>
      <c r="PUC95" s="266"/>
      <c r="PUG95" s="266"/>
      <c r="PUK95" s="266"/>
      <c r="PUO95" s="266"/>
      <c r="PUS95" s="266"/>
      <c r="PUW95" s="266"/>
      <c r="PVA95" s="266"/>
      <c r="PVE95" s="266"/>
      <c r="PVI95" s="266"/>
      <c r="PVM95" s="266"/>
      <c r="PVQ95" s="266"/>
      <c r="PVU95" s="266"/>
      <c r="PVY95" s="266"/>
      <c r="PWC95" s="266"/>
      <c r="PWG95" s="266"/>
      <c r="PWK95" s="266"/>
      <c r="PWO95" s="266"/>
      <c r="PWS95" s="266"/>
      <c r="PWW95" s="266"/>
      <c r="PXA95" s="266"/>
      <c r="PXE95" s="266"/>
      <c r="PXI95" s="266"/>
      <c r="PXM95" s="266"/>
      <c r="PXQ95" s="266"/>
      <c r="PXU95" s="266"/>
      <c r="PXY95" s="266"/>
      <c r="PYC95" s="266"/>
      <c r="PYG95" s="266"/>
      <c r="PYK95" s="266"/>
      <c r="PYO95" s="266"/>
      <c r="PYS95" s="266"/>
      <c r="PYW95" s="266"/>
      <c r="PZA95" s="266"/>
      <c r="PZE95" s="266"/>
      <c r="PZI95" s="266"/>
      <c r="PZM95" s="266"/>
      <c r="PZQ95" s="266"/>
      <c r="PZU95" s="266"/>
      <c r="PZY95" s="266"/>
      <c r="QAC95" s="266"/>
      <c r="QAG95" s="266"/>
      <c r="QAK95" s="266"/>
      <c r="QAO95" s="266"/>
      <c r="QAS95" s="266"/>
      <c r="QAW95" s="266"/>
      <c r="QBA95" s="266"/>
      <c r="QBE95" s="266"/>
      <c r="QBI95" s="266"/>
      <c r="QBM95" s="266"/>
      <c r="QBQ95" s="266"/>
      <c r="QBU95" s="266"/>
      <c r="QBY95" s="266"/>
      <c r="QCC95" s="266"/>
      <c r="QCG95" s="266"/>
      <c r="QCK95" s="266"/>
      <c r="QCO95" s="266"/>
      <c r="QCS95" s="266"/>
      <c r="QCW95" s="266"/>
      <c r="QDA95" s="266"/>
      <c r="QDE95" s="266"/>
      <c r="QDI95" s="266"/>
      <c r="QDM95" s="266"/>
      <c r="QDQ95" s="266"/>
      <c r="QDU95" s="266"/>
      <c r="QDY95" s="266"/>
      <c r="QEC95" s="266"/>
      <c r="QEG95" s="266"/>
      <c r="QEK95" s="266"/>
      <c r="QEO95" s="266"/>
      <c r="QES95" s="266"/>
      <c r="QEW95" s="266"/>
      <c r="QFA95" s="266"/>
      <c r="QFE95" s="266"/>
      <c r="QFI95" s="266"/>
      <c r="QFM95" s="266"/>
      <c r="QFQ95" s="266"/>
      <c r="QFU95" s="266"/>
      <c r="QFY95" s="266"/>
      <c r="QGC95" s="266"/>
      <c r="QGG95" s="266"/>
      <c r="QGK95" s="266"/>
      <c r="QGO95" s="266"/>
      <c r="QGS95" s="266"/>
      <c r="QGW95" s="266"/>
      <c r="QHA95" s="266"/>
      <c r="QHE95" s="266"/>
      <c r="QHI95" s="266"/>
      <c r="QHM95" s="266"/>
      <c r="QHQ95" s="266"/>
      <c r="QHU95" s="266"/>
      <c r="QHY95" s="266"/>
      <c r="QIC95" s="266"/>
      <c r="QIG95" s="266"/>
      <c r="QIK95" s="266"/>
      <c r="QIO95" s="266"/>
      <c r="QIS95" s="266"/>
      <c r="QIW95" s="266"/>
      <c r="QJA95" s="266"/>
      <c r="QJE95" s="266"/>
      <c r="QJI95" s="266"/>
      <c r="QJM95" s="266"/>
      <c r="QJQ95" s="266"/>
      <c r="QJU95" s="266"/>
      <c r="QJY95" s="266"/>
      <c r="QKC95" s="266"/>
      <c r="QKG95" s="266"/>
      <c r="QKK95" s="266"/>
      <c r="QKO95" s="266"/>
      <c r="QKS95" s="266"/>
      <c r="QKW95" s="266"/>
      <c r="QLA95" s="266"/>
      <c r="QLE95" s="266"/>
      <c r="QLI95" s="266"/>
      <c r="QLM95" s="266"/>
      <c r="QLQ95" s="266"/>
      <c r="QLU95" s="266"/>
      <c r="QLY95" s="266"/>
      <c r="QMC95" s="266"/>
      <c r="QMG95" s="266"/>
      <c r="QMK95" s="266"/>
      <c r="QMO95" s="266"/>
      <c r="QMS95" s="266"/>
      <c r="QMW95" s="266"/>
      <c r="QNA95" s="266"/>
      <c r="QNE95" s="266"/>
      <c r="QNI95" s="266"/>
      <c r="QNM95" s="266"/>
      <c r="QNQ95" s="266"/>
      <c r="QNU95" s="266"/>
      <c r="QNY95" s="266"/>
      <c r="QOC95" s="266"/>
      <c r="QOG95" s="266"/>
      <c r="QOK95" s="266"/>
      <c r="QOO95" s="266"/>
      <c r="QOS95" s="266"/>
      <c r="QOW95" s="266"/>
      <c r="QPA95" s="266"/>
      <c r="QPE95" s="266"/>
      <c r="QPI95" s="266"/>
      <c r="QPM95" s="266"/>
      <c r="QPQ95" s="266"/>
      <c r="QPU95" s="266"/>
      <c r="QPY95" s="266"/>
      <c r="QQC95" s="266"/>
      <c r="QQG95" s="266"/>
      <c r="QQK95" s="266"/>
      <c r="QQO95" s="266"/>
      <c r="QQS95" s="266"/>
      <c r="QQW95" s="266"/>
      <c r="QRA95" s="266"/>
      <c r="QRE95" s="266"/>
      <c r="QRI95" s="266"/>
      <c r="QRM95" s="266"/>
      <c r="QRQ95" s="266"/>
      <c r="QRU95" s="266"/>
      <c r="QRY95" s="266"/>
      <c r="QSC95" s="266"/>
      <c r="QSG95" s="266"/>
      <c r="QSK95" s="266"/>
      <c r="QSO95" s="266"/>
      <c r="QSS95" s="266"/>
      <c r="QSW95" s="266"/>
      <c r="QTA95" s="266"/>
      <c r="QTE95" s="266"/>
      <c r="QTI95" s="266"/>
      <c r="QTM95" s="266"/>
      <c r="QTQ95" s="266"/>
      <c r="QTU95" s="266"/>
      <c r="QTY95" s="266"/>
      <c r="QUC95" s="266"/>
      <c r="QUG95" s="266"/>
      <c r="QUK95" s="266"/>
      <c r="QUO95" s="266"/>
      <c r="QUS95" s="266"/>
      <c r="QUW95" s="266"/>
      <c r="QVA95" s="266"/>
      <c r="QVE95" s="266"/>
      <c r="QVI95" s="266"/>
      <c r="QVM95" s="266"/>
      <c r="QVQ95" s="266"/>
      <c r="QVU95" s="266"/>
      <c r="QVY95" s="266"/>
      <c r="QWC95" s="266"/>
      <c r="QWG95" s="266"/>
      <c r="QWK95" s="266"/>
      <c r="QWO95" s="266"/>
      <c r="QWS95" s="266"/>
      <c r="QWW95" s="266"/>
      <c r="QXA95" s="266"/>
      <c r="QXE95" s="266"/>
      <c r="QXI95" s="266"/>
      <c r="QXM95" s="266"/>
      <c r="QXQ95" s="266"/>
      <c r="QXU95" s="266"/>
      <c r="QXY95" s="266"/>
      <c r="QYC95" s="266"/>
      <c r="QYG95" s="266"/>
      <c r="QYK95" s="266"/>
      <c r="QYO95" s="266"/>
      <c r="QYS95" s="266"/>
      <c r="QYW95" s="266"/>
      <c r="QZA95" s="266"/>
      <c r="QZE95" s="266"/>
      <c r="QZI95" s="266"/>
      <c r="QZM95" s="266"/>
      <c r="QZQ95" s="266"/>
      <c r="QZU95" s="266"/>
      <c r="QZY95" s="266"/>
      <c r="RAC95" s="266"/>
      <c r="RAG95" s="266"/>
      <c r="RAK95" s="266"/>
      <c r="RAO95" s="266"/>
      <c r="RAS95" s="266"/>
      <c r="RAW95" s="266"/>
      <c r="RBA95" s="266"/>
      <c r="RBE95" s="266"/>
      <c r="RBI95" s="266"/>
      <c r="RBM95" s="266"/>
      <c r="RBQ95" s="266"/>
      <c r="RBU95" s="266"/>
      <c r="RBY95" s="266"/>
      <c r="RCC95" s="266"/>
      <c r="RCG95" s="266"/>
      <c r="RCK95" s="266"/>
      <c r="RCO95" s="266"/>
      <c r="RCS95" s="266"/>
      <c r="RCW95" s="266"/>
      <c r="RDA95" s="266"/>
      <c r="RDE95" s="266"/>
      <c r="RDI95" s="266"/>
      <c r="RDM95" s="266"/>
      <c r="RDQ95" s="266"/>
      <c r="RDU95" s="266"/>
      <c r="RDY95" s="266"/>
      <c r="REC95" s="266"/>
      <c r="REG95" s="266"/>
      <c r="REK95" s="266"/>
      <c r="REO95" s="266"/>
      <c r="RES95" s="266"/>
      <c r="REW95" s="266"/>
      <c r="RFA95" s="266"/>
      <c r="RFE95" s="266"/>
      <c r="RFI95" s="266"/>
      <c r="RFM95" s="266"/>
      <c r="RFQ95" s="266"/>
      <c r="RFU95" s="266"/>
      <c r="RFY95" s="266"/>
      <c r="RGC95" s="266"/>
      <c r="RGG95" s="266"/>
      <c r="RGK95" s="266"/>
      <c r="RGO95" s="266"/>
      <c r="RGS95" s="266"/>
      <c r="RGW95" s="266"/>
      <c r="RHA95" s="266"/>
      <c r="RHE95" s="266"/>
      <c r="RHI95" s="266"/>
      <c r="RHM95" s="266"/>
      <c r="RHQ95" s="266"/>
      <c r="RHU95" s="266"/>
      <c r="RHY95" s="266"/>
      <c r="RIC95" s="266"/>
      <c r="RIG95" s="266"/>
      <c r="RIK95" s="266"/>
      <c r="RIO95" s="266"/>
      <c r="RIS95" s="266"/>
      <c r="RIW95" s="266"/>
      <c r="RJA95" s="266"/>
      <c r="RJE95" s="266"/>
      <c r="RJI95" s="266"/>
      <c r="RJM95" s="266"/>
      <c r="RJQ95" s="266"/>
      <c r="RJU95" s="266"/>
      <c r="RJY95" s="266"/>
      <c r="RKC95" s="266"/>
      <c r="RKG95" s="266"/>
      <c r="RKK95" s="266"/>
      <c r="RKO95" s="266"/>
      <c r="RKS95" s="266"/>
      <c r="RKW95" s="266"/>
      <c r="RLA95" s="266"/>
      <c r="RLE95" s="266"/>
      <c r="RLI95" s="266"/>
      <c r="RLM95" s="266"/>
      <c r="RLQ95" s="266"/>
      <c r="RLU95" s="266"/>
      <c r="RLY95" s="266"/>
      <c r="RMC95" s="266"/>
      <c r="RMG95" s="266"/>
      <c r="RMK95" s="266"/>
      <c r="RMO95" s="266"/>
      <c r="RMS95" s="266"/>
      <c r="RMW95" s="266"/>
      <c r="RNA95" s="266"/>
      <c r="RNE95" s="266"/>
      <c r="RNI95" s="266"/>
      <c r="RNM95" s="266"/>
      <c r="RNQ95" s="266"/>
      <c r="RNU95" s="266"/>
      <c r="RNY95" s="266"/>
      <c r="ROC95" s="266"/>
      <c r="ROG95" s="266"/>
      <c r="ROK95" s="266"/>
      <c r="ROO95" s="266"/>
      <c r="ROS95" s="266"/>
      <c r="ROW95" s="266"/>
      <c r="RPA95" s="266"/>
      <c r="RPE95" s="266"/>
      <c r="RPI95" s="266"/>
      <c r="RPM95" s="266"/>
      <c r="RPQ95" s="266"/>
      <c r="RPU95" s="266"/>
      <c r="RPY95" s="266"/>
      <c r="RQC95" s="266"/>
      <c r="RQG95" s="266"/>
      <c r="RQK95" s="266"/>
      <c r="RQO95" s="266"/>
      <c r="RQS95" s="266"/>
      <c r="RQW95" s="266"/>
      <c r="RRA95" s="266"/>
      <c r="RRE95" s="266"/>
      <c r="RRI95" s="266"/>
      <c r="RRM95" s="266"/>
      <c r="RRQ95" s="266"/>
      <c r="RRU95" s="266"/>
      <c r="RRY95" s="266"/>
      <c r="RSC95" s="266"/>
      <c r="RSG95" s="266"/>
      <c r="RSK95" s="266"/>
      <c r="RSO95" s="266"/>
      <c r="RSS95" s="266"/>
      <c r="RSW95" s="266"/>
      <c r="RTA95" s="266"/>
      <c r="RTE95" s="266"/>
      <c r="RTI95" s="266"/>
      <c r="RTM95" s="266"/>
      <c r="RTQ95" s="266"/>
      <c r="RTU95" s="266"/>
      <c r="RTY95" s="266"/>
      <c r="RUC95" s="266"/>
      <c r="RUG95" s="266"/>
      <c r="RUK95" s="266"/>
      <c r="RUO95" s="266"/>
      <c r="RUS95" s="266"/>
      <c r="RUW95" s="266"/>
      <c r="RVA95" s="266"/>
      <c r="RVE95" s="266"/>
      <c r="RVI95" s="266"/>
      <c r="RVM95" s="266"/>
      <c r="RVQ95" s="266"/>
      <c r="RVU95" s="266"/>
      <c r="RVY95" s="266"/>
      <c r="RWC95" s="266"/>
      <c r="RWG95" s="266"/>
      <c r="RWK95" s="266"/>
      <c r="RWO95" s="266"/>
      <c r="RWS95" s="266"/>
      <c r="RWW95" s="266"/>
      <c r="RXA95" s="266"/>
      <c r="RXE95" s="266"/>
      <c r="RXI95" s="266"/>
      <c r="RXM95" s="266"/>
      <c r="RXQ95" s="266"/>
      <c r="RXU95" s="266"/>
      <c r="RXY95" s="266"/>
      <c r="RYC95" s="266"/>
      <c r="RYG95" s="266"/>
      <c r="RYK95" s="266"/>
      <c r="RYO95" s="266"/>
      <c r="RYS95" s="266"/>
      <c r="RYW95" s="266"/>
      <c r="RZA95" s="266"/>
      <c r="RZE95" s="266"/>
      <c r="RZI95" s="266"/>
      <c r="RZM95" s="266"/>
      <c r="RZQ95" s="266"/>
      <c r="RZU95" s="266"/>
      <c r="RZY95" s="266"/>
      <c r="SAC95" s="266"/>
      <c r="SAG95" s="266"/>
      <c r="SAK95" s="266"/>
      <c r="SAO95" s="266"/>
      <c r="SAS95" s="266"/>
      <c r="SAW95" s="266"/>
      <c r="SBA95" s="266"/>
      <c r="SBE95" s="266"/>
      <c r="SBI95" s="266"/>
      <c r="SBM95" s="266"/>
      <c r="SBQ95" s="266"/>
      <c r="SBU95" s="266"/>
      <c r="SBY95" s="266"/>
      <c r="SCC95" s="266"/>
      <c r="SCG95" s="266"/>
      <c r="SCK95" s="266"/>
      <c r="SCO95" s="266"/>
      <c r="SCS95" s="266"/>
      <c r="SCW95" s="266"/>
      <c r="SDA95" s="266"/>
      <c r="SDE95" s="266"/>
      <c r="SDI95" s="266"/>
      <c r="SDM95" s="266"/>
      <c r="SDQ95" s="266"/>
      <c r="SDU95" s="266"/>
      <c r="SDY95" s="266"/>
      <c r="SEC95" s="266"/>
      <c r="SEG95" s="266"/>
      <c r="SEK95" s="266"/>
      <c r="SEO95" s="266"/>
      <c r="SES95" s="266"/>
      <c r="SEW95" s="266"/>
      <c r="SFA95" s="266"/>
      <c r="SFE95" s="266"/>
      <c r="SFI95" s="266"/>
      <c r="SFM95" s="266"/>
      <c r="SFQ95" s="266"/>
      <c r="SFU95" s="266"/>
      <c r="SFY95" s="266"/>
      <c r="SGC95" s="266"/>
      <c r="SGG95" s="266"/>
      <c r="SGK95" s="266"/>
      <c r="SGO95" s="266"/>
      <c r="SGS95" s="266"/>
      <c r="SGW95" s="266"/>
      <c r="SHA95" s="266"/>
      <c r="SHE95" s="266"/>
      <c r="SHI95" s="266"/>
      <c r="SHM95" s="266"/>
      <c r="SHQ95" s="266"/>
      <c r="SHU95" s="266"/>
      <c r="SHY95" s="266"/>
      <c r="SIC95" s="266"/>
      <c r="SIG95" s="266"/>
      <c r="SIK95" s="266"/>
      <c r="SIO95" s="266"/>
      <c r="SIS95" s="266"/>
      <c r="SIW95" s="266"/>
      <c r="SJA95" s="266"/>
      <c r="SJE95" s="266"/>
      <c r="SJI95" s="266"/>
      <c r="SJM95" s="266"/>
      <c r="SJQ95" s="266"/>
      <c r="SJU95" s="266"/>
      <c r="SJY95" s="266"/>
      <c r="SKC95" s="266"/>
      <c r="SKG95" s="266"/>
      <c r="SKK95" s="266"/>
      <c r="SKO95" s="266"/>
      <c r="SKS95" s="266"/>
      <c r="SKW95" s="266"/>
      <c r="SLA95" s="266"/>
      <c r="SLE95" s="266"/>
      <c r="SLI95" s="266"/>
      <c r="SLM95" s="266"/>
      <c r="SLQ95" s="266"/>
      <c r="SLU95" s="266"/>
      <c r="SLY95" s="266"/>
      <c r="SMC95" s="266"/>
      <c r="SMG95" s="266"/>
      <c r="SMK95" s="266"/>
      <c r="SMO95" s="266"/>
      <c r="SMS95" s="266"/>
      <c r="SMW95" s="266"/>
      <c r="SNA95" s="266"/>
      <c r="SNE95" s="266"/>
      <c r="SNI95" s="266"/>
      <c r="SNM95" s="266"/>
      <c r="SNQ95" s="266"/>
      <c r="SNU95" s="266"/>
      <c r="SNY95" s="266"/>
      <c r="SOC95" s="266"/>
      <c r="SOG95" s="266"/>
      <c r="SOK95" s="266"/>
      <c r="SOO95" s="266"/>
      <c r="SOS95" s="266"/>
      <c r="SOW95" s="266"/>
      <c r="SPA95" s="266"/>
      <c r="SPE95" s="266"/>
      <c r="SPI95" s="266"/>
      <c r="SPM95" s="266"/>
      <c r="SPQ95" s="266"/>
      <c r="SPU95" s="266"/>
      <c r="SPY95" s="266"/>
      <c r="SQC95" s="266"/>
      <c r="SQG95" s="266"/>
      <c r="SQK95" s="266"/>
      <c r="SQO95" s="266"/>
      <c r="SQS95" s="266"/>
      <c r="SQW95" s="266"/>
      <c r="SRA95" s="266"/>
      <c r="SRE95" s="266"/>
      <c r="SRI95" s="266"/>
      <c r="SRM95" s="266"/>
      <c r="SRQ95" s="266"/>
      <c r="SRU95" s="266"/>
      <c r="SRY95" s="266"/>
      <c r="SSC95" s="266"/>
      <c r="SSG95" s="266"/>
      <c r="SSK95" s="266"/>
      <c r="SSO95" s="266"/>
      <c r="SSS95" s="266"/>
      <c r="SSW95" s="266"/>
      <c r="STA95" s="266"/>
      <c r="STE95" s="266"/>
      <c r="STI95" s="266"/>
      <c r="STM95" s="266"/>
      <c r="STQ95" s="266"/>
      <c r="STU95" s="266"/>
      <c r="STY95" s="266"/>
      <c r="SUC95" s="266"/>
      <c r="SUG95" s="266"/>
      <c r="SUK95" s="266"/>
      <c r="SUO95" s="266"/>
      <c r="SUS95" s="266"/>
      <c r="SUW95" s="266"/>
      <c r="SVA95" s="266"/>
      <c r="SVE95" s="266"/>
      <c r="SVI95" s="266"/>
      <c r="SVM95" s="266"/>
      <c r="SVQ95" s="266"/>
      <c r="SVU95" s="266"/>
      <c r="SVY95" s="266"/>
      <c r="SWC95" s="266"/>
      <c r="SWG95" s="266"/>
      <c r="SWK95" s="266"/>
      <c r="SWO95" s="266"/>
      <c r="SWS95" s="266"/>
      <c r="SWW95" s="266"/>
      <c r="SXA95" s="266"/>
      <c r="SXE95" s="266"/>
      <c r="SXI95" s="266"/>
      <c r="SXM95" s="266"/>
      <c r="SXQ95" s="266"/>
      <c r="SXU95" s="266"/>
      <c r="SXY95" s="266"/>
      <c r="SYC95" s="266"/>
      <c r="SYG95" s="266"/>
      <c r="SYK95" s="266"/>
      <c r="SYO95" s="266"/>
      <c r="SYS95" s="266"/>
      <c r="SYW95" s="266"/>
      <c r="SZA95" s="266"/>
      <c r="SZE95" s="266"/>
      <c r="SZI95" s="266"/>
      <c r="SZM95" s="266"/>
      <c r="SZQ95" s="266"/>
      <c r="SZU95" s="266"/>
      <c r="SZY95" s="266"/>
      <c r="TAC95" s="266"/>
      <c r="TAG95" s="266"/>
      <c r="TAK95" s="266"/>
      <c r="TAO95" s="266"/>
      <c r="TAS95" s="266"/>
      <c r="TAW95" s="266"/>
      <c r="TBA95" s="266"/>
      <c r="TBE95" s="266"/>
      <c r="TBI95" s="266"/>
      <c r="TBM95" s="266"/>
      <c r="TBQ95" s="266"/>
      <c r="TBU95" s="266"/>
      <c r="TBY95" s="266"/>
      <c r="TCC95" s="266"/>
      <c r="TCG95" s="266"/>
      <c r="TCK95" s="266"/>
      <c r="TCO95" s="266"/>
      <c r="TCS95" s="266"/>
      <c r="TCW95" s="266"/>
      <c r="TDA95" s="266"/>
      <c r="TDE95" s="266"/>
      <c r="TDI95" s="266"/>
      <c r="TDM95" s="266"/>
      <c r="TDQ95" s="266"/>
      <c r="TDU95" s="266"/>
      <c r="TDY95" s="266"/>
      <c r="TEC95" s="266"/>
      <c r="TEG95" s="266"/>
      <c r="TEK95" s="266"/>
      <c r="TEO95" s="266"/>
      <c r="TES95" s="266"/>
      <c r="TEW95" s="266"/>
      <c r="TFA95" s="266"/>
      <c r="TFE95" s="266"/>
      <c r="TFI95" s="266"/>
      <c r="TFM95" s="266"/>
      <c r="TFQ95" s="266"/>
      <c r="TFU95" s="266"/>
      <c r="TFY95" s="266"/>
      <c r="TGC95" s="266"/>
      <c r="TGG95" s="266"/>
      <c r="TGK95" s="266"/>
      <c r="TGO95" s="266"/>
      <c r="TGS95" s="266"/>
      <c r="TGW95" s="266"/>
      <c r="THA95" s="266"/>
      <c r="THE95" s="266"/>
      <c r="THI95" s="266"/>
      <c r="THM95" s="266"/>
      <c r="THQ95" s="266"/>
      <c r="THU95" s="266"/>
      <c r="THY95" s="266"/>
      <c r="TIC95" s="266"/>
      <c r="TIG95" s="266"/>
      <c r="TIK95" s="266"/>
      <c r="TIO95" s="266"/>
      <c r="TIS95" s="266"/>
      <c r="TIW95" s="266"/>
      <c r="TJA95" s="266"/>
      <c r="TJE95" s="266"/>
      <c r="TJI95" s="266"/>
      <c r="TJM95" s="266"/>
      <c r="TJQ95" s="266"/>
      <c r="TJU95" s="266"/>
      <c r="TJY95" s="266"/>
      <c r="TKC95" s="266"/>
      <c r="TKG95" s="266"/>
      <c r="TKK95" s="266"/>
      <c r="TKO95" s="266"/>
      <c r="TKS95" s="266"/>
      <c r="TKW95" s="266"/>
      <c r="TLA95" s="266"/>
      <c r="TLE95" s="266"/>
      <c r="TLI95" s="266"/>
      <c r="TLM95" s="266"/>
      <c r="TLQ95" s="266"/>
      <c r="TLU95" s="266"/>
      <c r="TLY95" s="266"/>
      <c r="TMC95" s="266"/>
      <c r="TMG95" s="266"/>
      <c r="TMK95" s="266"/>
      <c r="TMO95" s="266"/>
      <c r="TMS95" s="266"/>
      <c r="TMW95" s="266"/>
      <c r="TNA95" s="266"/>
      <c r="TNE95" s="266"/>
      <c r="TNI95" s="266"/>
      <c r="TNM95" s="266"/>
      <c r="TNQ95" s="266"/>
      <c r="TNU95" s="266"/>
      <c r="TNY95" s="266"/>
      <c r="TOC95" s="266"/>
      <c r="TOG95" s="266"/>
      <c r="TOK95" s="266"/>
      <c r="TOO95" s="266"/>
      <c r="TOS95" s="266"/>
      <c r="TOW95" s="266"/>
      <c r="TPA95" s="266"/>
      <c r="TPE95" s="266"/>
      <c r="TPI95" s="266"/>
      <c r="TPM95" s="266"/>
      <c r="TPQ95" s="266"/>
      <c r="TPU95" s="266"/>
      <c r="TPY95" s="266"/>
      <c r="TQC95" s="266"/>
      <c r="TQG95" s="266"/>
      <c r="TQK95" s="266"/>
      <c r="TQO95" s="266"/>
      <c r="TQS95" s="266"/>
      <c r="TQW95" s="266"/>
      <c r="TRA95" s="266"/>
      <c r="TRE95" s="266"/>
      <c r="TRI95" s="266"/>
      <c r="TRM95" s="266"/>
      <c r="TRQ95" s="266"/>
      <c r="TRU95" s="266"/>
      <c r="TRY95" s="266"/>
      <c r="TSC95" s="266"/>
      <c r="TSG95" s="266"/>
      <c r="TSK95" s="266"/>
      <c r="TSO95" s="266"/>
      <c r="TSS95" s="266"/>
      <c r="TSW95" s="266"/>
      <c r="TTA95" s="266"/>
      <c r="TTE95" s="266"/>
      <c r="TTI95" s="266"/>
      <c r="TTM95" s="266"/>
      <c r="TTQ95" s="266"/>
      <c r="TTU95" s="266"/>
      <c r="TTY95" s="266"/>
      <c r="TUC95" s="266"/>
      <c r="TUG95" s="266"/>
      <c r="TUK95" s="266"/>
      <c r="TUO95" s="266"/>
      <c r="TUS95" s="266"/>
      <c r="TUW95" s="266"/>
      <c r="TVA95" s="266"/>
      <c r="TVE95" s="266"/>
      <c r="TVI95" s="266"/>
      <c r="TVM95" s="266"/>
      <c r="TVQ95" s="266"/>
      <c r="TVU95" s="266"/>
      <c r="TVY95" s="266"/>
      <c r="TWC95" s="266"/>
      <c r="TWG95" s="266"/>
      <c r="TWK95" s="266"/>
      <c r="TWO95" s="266"/>
      <c r="TWS95" s="266"/>
      <c r="TWW95" s="266"/>
      <c r="TXA95" s="266"/>
      <c r="TXE95" s="266"/>
      <c r="TXI95" s="266"/>
      <c r="TXM95" s="266"/>
      <c r="TXQ95" s="266"/>
      <c r="TXU95" s="266"/>
      <c r="TXY95" s="266"/>
      <c r="TYC95" s="266"/>
      <c r="TYG95" s="266"/>
      <c r="TYK95" s="266"/>
      <c r="TYO95" s="266"/>
      <c r="TYS95" s="266"/>
      <c r="TYW95" s="266"/>
      <c r="TZA95" s="266"/>
      <c r="TZE95" s="266"/>
      <c r="TZI95" s="266"/>
      <c r="TZM95" s="266"/>
      <c r="TZQ95" s="266"/>
      <c r="TZU95" s="266"/>
      <c r="TZY95" s="266"/>
      <c r="UAC95" s="266"/>
      <c r="UAG95" s="266"/>
      <c r="UAK95" s="266"/>
      <c r="UAO95" s="266"/>
      <c r="UAS95" s="266"/>
      <c r="UAW95" s="266"/>
      <c r="UBA95" s="266"/>
      <c r="UBE95" s="266"/>
      <c r="UBI95" s="266"/>
      <c r="UBM95" s="266"/>
      <c r="UBQ95" s="266"/>
      <c r="UBU95" s="266"/>
      <c r="UBY95" s="266"/>
      <c r="UCC95" s="266"/>
      <c r="UCG95" s="266"/>
      <c r="UCK95" s="266"/>
      <c r="UCO95" s="266"/>
      <c r="UCS95" s="266"/>
      <c r="UCW95" s="266"/>
      <c r="UDA95" s="266"/>
      <c r="UDE95" s="266"/>
      <c r="UDI95" s="266"/>
      <c r="UDM95" s="266"/>
      <c r="UDQ95" s="266"/>
      <c r="UDU95" s="266"/>
      <c r="UDY95" s="266"/>
      <c r="UEC95" s="266"/>
      <c r="UEG95" s="266"/>
      <c r="UEK95" s="266"/>
      <c r="UEO95" s="266"/>
      <c r="UES95" s="266"/>
      <c r="UEW95" s="266"/>
      <c r="UFA95" s="266"/>
      <c r="UFE95" s="266"/>
      <c r="UFI95" s="266"/>
      <c r="UFM95" s="266"/>
      <c r="UFQ95" s="266"/>
      <c r="UFU95" s="266"/>
      <c r="UFY95" s="266"/>
      <c r="UGC95" s="266"/>
      <c r="UGG95" s="266"/>
      <c r="UGK95" s="266"/>
      <c r="UGO95" s="266"/>
      <c r="UGS95" s="266"/>
      <c r="UGW95" s="266"/>
      <c r="UHA95" s="266"/>
      <c r="UHE95" s="266"/>
      <c r="UHI95" s="266"/>
      <c r="UHM95" s="266"/>
      <c r="UHQ95" s="266"/>
      <c r="UHU95" s="266"/>
      <c r="UHY95" s="266"/>
      <c r="UIC95" s="266"/>
      <c r="UIG95" s="266"/>
      <c r="UIK95" s="266"/>
      <c r="UIO95" s="266"/>
      <c r="UIS95" s="266"/>
      <c r="UIW95" s="266"/>
      <c r="UJA95" s="266"/>
      <c r="UJE95" s="266"/>
      <c r="UJI95" s="266"/>
      <c r="UJM95" s="266"/>
      <c r="UJQ95" s="266"/>
      <c r="UJU95" s="266"/>
      <c r="UJY95" s="266"/>
      <c r="UKC95" s="266"/>
      <c r="UKG95" s="266"/>
      <c r="UKK95" s="266"/>
      <c r="UKO95" s="266"/>
      <c r="UKS95" s="266"/>
      <c r="UKW95" s="266"/>
      <c r="ULA95" s="266"/>
      <c r="ULE95" s="266"/>
      <c r="ULI95" s="266"/>
      <c r="ULM95" s="266"/>
      <c r="ULQ95" s="266"/>
      <c r="ULU95" s="266"/>
      <c r="ULY95" s="266"/>
      <c r="UMC95" s="266"/>
      <c r="UMG95" s="266"/>
      <c r="UMK95" s="266"/>
      <c r="UMO95" s="266"/>
      <c r="UMS95" s="266"/>
      <c r="UMW95" s="266"/>
      <c r="UNA95" s="266"/>
      <c r="UNE95" s="266"/>
      <c r="UNI95" s="266"/>
      <c r="UNM95" s="266"/>
      <c r="UNQ95" s="266"/>
      <c r="UNU95" s="266"/>
      <c r="UNY95" s="266"/>
      <c r="UOC95" s="266"/>
      <c r="UOG95" s="266"/>
      <c r="UOK95" s="266"/>
      <c r="UOO95" s="266"/>
      <c r="UOS95" s="266"/>
      <c r="UOW95" s="266"/>
      <c r="UPA95" s="266"/>
      <c r="UPE95" s="266"/>
      <c r="UPI95" s="266"/>
      <c r="UPM95" s="266"/>
      <c r="UPQ95" s="266"/>
      <c r="UPU95" s="266"/>
      <c r="UPY95" s="266"/>
      <c r="UQC95" s="266"/>
      <c r="UQG95" s="266"/>
      <c r="UQK95" s="266"/>
      <c r="UQO95" s="266"/>
      <c r="UQS95" s="266"/>
      <c r="UQW95" s="266"/>
      <c r="URA95" s="266"/>
      <c r="URE95" s="266"/>
      <c r="URI95" s="266"/>
      <c r="URM95" s="266"/>
      <c r="URQ95" s="266"/>
      <c r="URU95" s="266"/>
      <c r="URY95" s="266"/>
      <c r="USC95" s="266"/>
      <c r="USG95" s="266"/>
      <c r="USK95" s="266"/>
      <c r="USO95" s="266"/>
      <c r="USS95" s="266"/>
      <c r="USW95" s="266"/>
      <c r="UTA95" s="266"/>
      <c r="UTE95" s="266"/>
      <c r="UTI95" s="266"/>
      <c r="UTM95" s="266"/>
      <c r="UTQ95" s="266"/>
      <c r="UTU95" s="266"/>
      <c r="UTY95" s="266"/>
      <c r="UUC95" s="266"/>
      <c r="UUG95" s="266"/>
      <c r="UUK95" s="266"/>
      <c r="UUO95" s="266"/>
      <c r="UUS95" s="266"/>
      <c r="UUW95" s="266"/>
      <c r="UVA95" s="266"/>
      <c r="UVE95" s="266"/>
      <c r="UVI95" s="266"/>
      <c r="UVM95" s="266"/>
      <c r="UVQ95" s="266"/>
      <c r="UVU95" s="266"/>
      <c r="UVY95" s="266"/>
      <c r="UWC95" s="266"/>
      <c r="UWG95" s="266"/>
      <c r="UWK95" s="266"/>
      <c r="UWO95" s="266"/>
      <c r="UWS95" s="266"/>
      <c r="UWW95" s="266"/>
      <c r="UXA95" s="266"/>
      <c r="UXE95" s="266"/>
      <c r="UXI95" s="266"/>
      <c r="UXM95" s="266"/>
      <c r="UXQ95" s="266"/>
      <c r="UXU95" s="266"/>
      <c r="UXY95" s="266"/>
      <c r="UYC95" s="266"/>
      <c r="UYG95" s="266"/>
      <c r="UYK95" s="266"/>
      <c r="UYO95" s="266"/>
      <c r="UYS95" s="266"/>
      <c r="UYW95" s="266"/>
      <c r="UZA95" s="266"/>
      <c r="UZE95" s="266"/>
      <c r="UZI95" s="266"/>
      <c r="UZM95" s="266"/>
      <c r="UZQ95" s="266"/>
      <c r="UZU95" s="266"/>
      <c r="UZY95" s="266"/>
      <c r="VAC95" s="266"/>
      <c r="VAG95" s="266"/>
      <c r="VAK95" s="266"/>
      <c r="VAO95" s="266"/>
      <c r="VAS95" s="266"/>
      <c r="VAW95" s="266"/>
      <c r="VBA95" s="266"/>
      <c r="VBE95" s="266"/>
      <c r="VBI95" s="266"/>
      <c r="VBM95" s="266"/>
      <c r="VBQ95" s="266"/>
      <c r="VBU95" s="266"/>
      <c r="VBY95" s="266"/>
      <c r="VCC95" s="266"/>
      <c r="VCG95" s="266"/>
      <c r="VCK95" s="266"/>
      <c r="VCO95" s="266"/>
      <c r="VCS95" s="266"/>
      <c r="VCW95" s="266"/>
      <c r="VDA95" s="266"/>
      <c r="VDE95" s="266"/>
      <c r="VDI95" s="266"/>
      <c r="VDM95" s="266"/>
      <c r="VDQ95" s="266"/>
      <c r="VDU95" s="266"/>
      <c r="VDY95" s="266"/>
      <c r="VEC95" s="266"/>
      <c r="VEG95" s="266"/>
      <c r="VEK95" s="266"/>
      <c r="VEO95" s="266"/>
      <c r="VES95" s="266"/>
      <c r="VEW95" s="266"/>
      <c r="VFA95" s="266"/>
      <c r="VFE95" s="266"/>
      <c r="VFI95" s="266"/>
      <c r="VFM95" s="266"/>
      <c r="VFQ95" s="266"/>
      <c r="VFU95" s="266"/>
      <c r="VFY95" s="266"/>
      <c r="VGC95" s="266"/>
      <c r="VGG95" s="266"/>
      <c r="VGK95" s="266"/>
      <c r="VGO95" s="266"/>
      <c r="VGS95" s="266"/>
      <c r="VGW95" s="266"/>
      <c r="VHA95" s="266"/>
      <c r="VHE95" s="266"/>
      <c r="VHI95" s="266"/>
      <c r="VHM95" s="266"/>
      <c r="VHQ95" s="266"/>
      <c r="VHU95" s="266"/>
      <c r="VHY95" s="266"/>
      <c r="VIC95" s="266"/>
      <c r="VIG95" s="266"/>
      <c r="VIK95" s="266"/>
      <c r="VIO95" s="266"/>
      <c r="VIS95" s="266"/>
      <c r="VIW95" s="266"/>
      <c r="VJA95" s="266"/>
      <c r="VJE95" s="266"/>
      <c r="VJI95" s="266"/>
      <c r="VJM95" s="266"/>
      <c r="VJQ95" s="266"/>
      <c r="VJU95" s="266"/>
      <c r="VJY95" s="266"/>
      <c r="VKC95" s="266"/>
      <c r="VKG95" s="266"/>
      <c r="VKK95" s="266"/>
      <c r="VKO95" s="266"/>
      <c r="VKS95" s="266"/>
      <c r="VKW95" s="266"/>
      <c r="VLA95" s="266"/>
      <c r="VLE95" s="266"/>
      <c r="VLI95" s="266"/>
      <c r="VLM95" s="266"/>
      <c r="VLQ95" s="266"/>
      <c r="VLU95" s="266"/>
      <c r="VLY95" s="266"/>
      <c r="VMC95" s="266"/>
      <c r="VMG95" s="266"/>
      <c r="VMK95" s="266"/>
      <c r="VMO95" s="266"/>
      <c r="VMS95" s="266"/>
      <c r="VMW95" s="266"/>
      <c r="VNA95" s="266"/>
      <c r="VNE95" s="266"/>
      <c r="VNI95" s="266"/>
      <c r="VNM95" s="266"/>
      <c r="VNQ95" s="266"/>
      <c r="VNU95" s="266"/>
      <c r="VNY95" s="266"/>
      <c r="VOC95" s="266"/>
      <c r="VOG95" s="266"/>
      <c r="VOK95" s="266"/>
      <c r="VOO95" s="266"/>
      <c r="VOS95" s="266"/>
      <c r="VOW95" s="266"/>
      <c r="VPA95" s="266"/>
      <c r="VPE95" s="266"/>
      <c r="VPI95" s="266"/>
      <c r="VPM95" s="266"/>
      <c r="VPQ95" s="266"/>
      <c r="VPU95" s="266"/>
      <c r="VPY95" s="266"/>
      <c r="VQC95" s="266"/>
      <c r="VQG95" s="266"/>
      <c r="VQK95" s="266"/>
      <c r="VQO95" s="266"/>
      <c r="VQS95" s="266"/>
      <c r="VQW95" s="266"/>
      <c r="VRA95" s="266"/>
      <c r="VRE95" s="266"/>
      <c r="VRI95" s="266"/>
      <c r="VRM95" s="266"/>
      <c r="VRQ95" s="266"/>
      <c r="VRU95" s="266"/>
      <c r="VRY95" s="266"/>
      <c r="VSC95" s="266"/>
      <c r="VSG95" s="266"/>
      <c r="VSK95" s="266"/>
      <c r="VSO95" s="266"/>
      <c r="VSS95" s="266"/>
      <c r="VSW95" s="266"/>
      <c r="VTA95" s="266"/>
      <c r="VTE95" s="266"/>
      <c r="VTI95" s="266"/>
      <c r="VTM95" s="266"/>
      <c r="VTQ95" s="266"/>
      <c r="VTU95" s="266"/>
      <c r="VTY95" s="266"/>
      <c r="VUC95" s="266"/>
      <c r="VUG95" s="266"/>
      <c r="VUK95" s="266"/>
      <c r="VUO95" s="266"/>
      <c r="VUS95" s="266"/>
      <c r="VUW95" s="266"/>
      <c r="VVA95" s="266"/>
      <c r="VVE95" s="266"/>
      <c r="VVI95" s="266"/>
      <c r="VVM95" s="266"/>
      <c r="VVQ95" s="266"/>
      <c r="VVU95" s="266"/>
      <c r="VVY95" s="266"/>
      <c r="VWC95" s="266"/>
      <c r="VWG95" s="266"/>
      <c r="VWK95" s="266"/>
      <c r="VWO95" s="266"/>
      <c r="VWS95" s="266"/>
      <c r="VWW95" s="266"/>
      <c r="VXA95" s="266"/>
      <c r="VXE95" s="266"/>
      <c r="VXI95" s="266"/>
      <c r="VXM95" s="266"/>
      <c r="VXQ95" s="266"/>
      <c r="VXU95" s="266"/>
      <c r="VXY95" s="266"/>
      <c r="VYC95" s="266"/>
      <c r="VYG95" s="266"/>
      <c r="VYK95" s="266"/>
      <c r="VYO95" s="266"/>
      <c r="VYS95" s="266"/>
      <c r="VYW95" s="266"/>
      <c r="VZA95" s="266"/>
      <c r="VZE95" s="266"/>
      <c r="VZI95" s="266"/>
      <c r="VZM95" s="266"/>
      <c r="VZQ95" s="266"/>
      <c r="VZU95" s="266"/>
      <c r="VZY95" s="266"/>
      <c r="WAC95" s="266"/>
      <c r="WAG95" s="266"/>
      <c r="WAK95" s="266"/>
      <c r="WAO95" s="266"/>
      <c r="WAS95" s="266"/>
      <c r="WAW95" s="266"/>
      <c r="WBA95" s="266"/>
      <c r="WBE95" s="266"/>
      <c r="WBI95" s="266"/>
      <c r="WBM95" s="266"/>
      <c r="WBQ95" s="266"/>
      <c r="WBU95" s="266"/>
      <c r="WBY95" s="266"/>
      <c r="WCC95" s="266"/>
      <c r="WCG95" s="266"/>
      <c r="WCK95" s="266"/>
      <c r="WCO95" s="266"/>
      <c r="WCS95" s="266"/>
      <c r="WCW95" s="266"/>
      <c r="WDA95" s="266"/>
      <c r="WDE95" s="266"/>
      <c r="WDI95" s="266"/>
      <c r="WDM95" s="266"/>
      <c r="WDQ95" s="266"/>
      <c r="WDU95" s="266"/>
      <c r="WDY95" s="266"/>
      <c r="WEC95" s="266"/>
      <c r="WEG95" s="266"/>
      <c r="WEK95" s="266"/>
      <c r="WEO95" s="266"/>
      <c r="WES95" s="266"/>
      <c r="WEW95" s="266"/>
      <c r="WFA95" s="266"/>
      <c r="WFE95" s="266"/>
      <c r="WFI95" s="266"/>
      <c r="WFM95" s="266"/>
      <c r="WFQ95" s="266"/>
      <c r="WFU95" s="266"/>
      <c r="WFY95" s="266"/>
      <c r="WGC95" s="266"/>
      <c r="WGG95" s="266"/>
      <c r="WGK95" s="266"/>
      <c r="WGO95" s="266"/>
      <c r="WGS95" s="266"/>
      <c r="WGW95" s="266"/>
      <c r="WHA95" s="266"/>
      <c r="WHE95" s="266"/>
      <c r="WHI95" s="266"/>
      <c r="WHM95" s="266"/>
      <c r="WHQ95" s="266"/>
      <c r="WHU95" s="266"/>
      <c r="WHY95" s="266"/>
      <c r="WIC95" s="266"/>
      <c r="WIG95" s="266"/>
      <c r="WIK95" s="266"/>
      <c r="WIO95" s="266"/>
      <c r="WIS95" s="266"/>
      <c r="WIW95" s="266"/>
      <c r="WJA95" s="266"/>
      <c r="WJE95" s="266"/>
      <c r="WJI95" s="266"/>
      <c r="WJM95" s="266"/>
      <c r="WJQ95" s="266"/>
      <c r="WJU95" s="266"/>
      <c r="WJY95" s="266"/>
      <c r="WKC95" s="266"/>
      <c r="WKG95" s="266"/>
      <c r="WKK95" s="266"/>
      <c r="WKO95" s="266"/>
      <c r="WKS95" s="266"/>
      <c r="WKW95" s="266"/>
      <c r="WLA95" s="266"/>
      <c r="WLE95" s="266"/>
      <c r="WLI95" s="266"/>
      <c r="WLM95" s="266"/>
      <c r="WLQ95" s="266"/>
      <c r="WLU95" s="266"/>
      <c r="WLY95" s="266"/>
      <c r="WMC95" s="266"/>
      <c r="WMG95" s="266"/>
      <c r="WMK95" s="266"/>
      <c r="WMO95" s="266"/>
      <c r="WMS95" s="266"/>
      <c r="WMW95" s="266"/>
      <c r="WNA95" s="266"/>
      <c r="WNE95" s="266"/>
      <c r="WNI95" s="266"/>
      <c r="WNM95" s="266"/>
      <c r="WNQ95" s="266"/>
      <c r="WNU95" s="266"/>
      <c r="WNY95" s="266"/>
      <c r="WOC95" s="266"/>
      <c r="WOG95" s="266"/>
      <c r="WOK95" s="266"/>
      <c r="WOO95" s="266"/>
      <c r="WOS95" s="266"/>
      <c r="WOW95" s="266"/>
      <c r="WPA95" s="266"/>
      <c r="WPE95" s="266"/>
      <c r="WPI95" s="266"/>
      <c r="WPM95" s="266"/>
      <c r="WPQ95" s="266"/>
      <c r="WPU95" s="266"/>
      <c r="WPY95" s="266"/>
      <c r="WQC95" s="266"/>
      <c r="WQG95" s="266"/>
      <c r="WQK95" s="266"/>
      <c r="WQO95" s="266"/>
      <c r="WQS95" s="266"/>
      <c r="WQW95" s="266"/>
      <c r="WRA95" s="266"/>
      <c r="WRE95" s="266"/>
      <c r="WRI95" s="266"/>
      <c r="WRM95" s="266"/>
      <c r="WRQ95" s="266"/>
      <c r="WRU95" s="266"/>
      <c r="WRY95" s="266"/>
      <c r="WSC95" s="266"/>
      <c r="WSG95" s="266"/>
      <c r="WSK95" s="266"/>
      <c r="WSO95" s="266"/>
      <c r="WSS95" s="266"/>
      <c r="WSW95" s="266"/>
      <c r="WTA95" s="266"/>
      <c r="WTE95" s="266"/>
      <c r="WTI95" s="266"/>
      <c r="WTM95" s="266"/>
      <c r="WTQ95" s="266"/>
      <c r="WTU95" s="266"/>
      <c r="WTY95" s="266"/>
      <c r="WUC95" s="266"/>
      <c r="WUG95" s="266"/>
      <c r="WUK95" s="266"/>
      <c r="WUO95" s="266"/>
      <c r="WUS95" s="266"/>
      <c r="WUW95" s="266"/>
      <c r="WVA95" s="266"/>
      <c r="WVE95" s="266"/>
      <c r="WVI95" s="266"/>
      <c r="WVM95" s="266"/>
      <c r="WVQ95" s="266"/>
      <c r="WVU95" s="266"/>
      <c r="WVY95" s="266"/>
      <c r="WWC95" s="266"/>
      <c r="WWG95" s="266"/>
      <c r="WWK95" s="266"/>
      <c r="WWO95" s="266"/>
      <c r="WWS95" s="266"/>
      <c r="WWW95" s="266"/>
      <c r="WXA95" s="266"/>
      <c r="WXE95" s="266"/>
      <c r="WXI95" s="266"/>
      <c r="WXM95" s="266"/>
      <c r="WXQ95" s="266"/>
      <c r="WXU95" s="266"/>
      <c r="WXY95" s="266"/>
      <c r="WYC95" s="266"/>
      <c r="WYG95" s="266"/>
      <c r="WYK95" s="266"/>
      <c r="WYO95" s="266"/>
      <c r="WYS95" s="266"/>
      <c r="WYW95" s="266"/>
      <c r="WZA95" s="266"/>
      <c r="WZE95" s="266"/>
      <c r="WZI95" s="266"/>
      <c r="WZM95" s="266"/>
      <c r="WZQ95" s="266"/>
      <c r="WZU95" s="266"/>
      <c r="WZY95" s="266"/>
      <c r="XAC95" s="266"/>
      <c r="XAG95" s="266"/>
      <c r="XAK95" s="266"/>
      <c r="XAO95" s="266"/>
      <c r="XAS95" s="266"/>
      <c r="XAW95" s="266"/>
      <c r="XBA95" s="266"/>
      <c r="XBE95" s="266"/>
      <c r="XBI95" s="266"/>
      <c r="XBM95" s="266"/>
      <c r="XBQ95" s="266"/>
      <c r="XBU95" s="266"/>
      <c r="XBY95" s="266"/>
      <c r="XCC95" s="266"/>
      <c r="XCG95" s="266"/>
      <c r="XCK95" s="266"/>
      <c r="XCO95" s="266"/>
      <c r="XCS95" s="266"/>
      <c r="XCW95" s="266"/>
      <c r="XDA95" s="266"/>
      <c r="XDE95" s="266"/>
      <c r="XDI95" s="266"/>
      <c r="XDM95" s="266"/>
      <c r="XDQ95" s="266"/>
      <c r="XDU95" s="266"/>
      <c r="XDY95" s="266"/>
      <c r="XEC95" s="266"/>
      <c r="XEG95" s="266"/>
      <c r="XEK95" s="266"/>
      <c r="XEO95" s="266"/>
      <c r="XES95" s="266"/>
      <c r="XEW95" s="266"/>
      <c r="XFA95" s="266"/>
    </row>
    <row r="96" spans="1:1021 1025:2045 2049:3069 3073:4093 4097:5117 5121:6141 6145:7165 7169:8189 8193:9213 9217:10237 10241:11261 11265:12285 12289:13309 13313:14333 14337:15357 15361:16381">
      <c r="A96" s="266">
        <v>4</v>
      </c>
      <c r="B96" s="322">
        <v>3</v>
      </c>
      <c r="C96" s="322">
        <v>1</v>
      </c>
      <c r="D96" s="322">
        <v>41027</v>
      </c>
      <c r="E96" s="322" t="s">
        <v>975</v>
      </c>
      <c r="F96" s="273"/>
      <c r="G96" s="324"/>
      <c r="H96" s="324">
        <v>0</v>
      </c>
      <c r="I96" s="273"/>
    </row>
    <row r="97" spans="1:9" ht="15">
      <c r="A97" s="266">
        <v>4</v>
      </c>
      <c r="B97" s="272">
        <v>3</v>
      </c>
      <c r="C97" s="272">
        <v>1</v>
      </c>
      <c r="D97" s="272">
        <v>41028</v>
      </c>
      <c r="E97" s="272" t="s">
        <v>1506</v>
      </c>
      <c r="F97" s="265">
        <v>12000</v>
      </c>
      <c r="G97" s="272">
        <v>39130</v>
      </c>
      <c r="H97" s="272">
        <v>-27130</v>
      </c>
      <c r="I97" s="265"/>
    </row>
    <row r="98" spans="1:9">
      <c r="A98" s="266">
        <v>4</v>
      </c>
      <c r="B98" s="272">
        <v>3</v>
      </c>
      <c r="C98" s="272">
        <v>1</v>
      </c>
      <c r="D98" s="272">
        <v>41029</v>
      </c>
      <c r="E98" s="272" t="s">
        <v>976</v>
      </c>
      <c r="F98" s="273"/>
      <c r="G98" s="274"/>
      <c r="H98" s="274">
        <v>0</v>
      </c>
      <c r="I98" s="273"/>
    </row>
    <row r="99" spans="1:9">
      <c r="A99" s="266">
        <v>4</v>
      </c>
      <c r="B99" s="272">
        <v>3</v>
      </c>
      <c r="C99" s="272">
        <v>1</v>
      </c>
      <c r="D99" s="272">
        <v>41031</v>
      </c>
      <c r="E99" s="272" t="s">
        <v>962</v>
      </c>
      <c r="F99" s="273">
        <v>700000</v>
      </c>
      <c r="G99" s="274">
        <v>669016</v>
      </c>
      <c r="H99" s="274">
        <v>30984</v>
      </c>
      <c r="I99" s="273">
        <v>770550</v>
      </c>
    </row>
    <row r="100" spans="1:9" ht="15">
      <c r="A100" s="266">
        <v>4</v>
      </c>
      <c r="B100" s="272">
        <v>3</v>
      </c>
      <c r="C100" s="272">
        <v>1</v>
      </c>
      <c r="D100" s="272">
        <v>41032</v>
      </c>
      <c r="E100" s="272" t="s">
        <v>977</v>
      </c>
      <c r="F100" s="265">
        <v>500000</v>
      </c>
      <c r="G100" s="319">
        <v>438601</v>
      </c>
      <c r="H100" s="272">
        <v>61399</v>
      </c>
      <c r="I100" s="267">
        <v>529688</v>
      </c>
    </row>
    <row r="101" spans="1:9">
      <c r="A101" s="266">
        <v>4</v>
      </c>
      <c r="B101" s="272">
        <v>3</v>
      </c>
      <c r="C101" s="272">
        <v>1</v>
      </c>
      <c r="D101" s="272">
        <v>41033</v>
      </c>
      <c r="E101" s="272" t="s">
        <v>978</v>
      </c>
      <c r="F101" s="273">
        <v>400000</v>
      </c>
      <c r="G101" s="274">
        <v>794310</v>
      </c>
      <c r="H101" s="274">
        <v>-394310</v>
      </c>
      <c r="I101" s="273">
        <v>491532</v>
      </c>
    </row>
    <row r="102" spans="1:9" ht="15">
      <c r="A102" s="266">
        <v>4</v>
      </c>
      <c r="B102" s="272">
        <v>3</v>
      </c>
      <c r="C102" s="272">
        <v>1</v>
      </c>
      <c r="D102" s="272">
        <v>41034</v>
      </c>
      <c r="E102" s="272" t="s">
        <v>979</v>
      </c>
      <c r="F102" s="265">
        <v>700000</v>
      </c>
      <c r="G102" s="274">
        <v>632938</v>
      </c>
      <c r="H102" s="274">
        <v>67062</v>
      </c>
      <c r="I102" s="273">
        <v>721754</v>
      </c>
    </row>
    <row r="103" spans="1:9">
      <c r="A103" s="266">
        <v>4</v>
      </c>
      <c r="B103" s="272">
        <v>3</v>
      </c>
      <c r="C103" s="272">
        <v>1</v>
      </c>
      <c r="D103" s="272">
        <v>41035</v>
      </c>
      <c r="E103" s="272" t="s">
        <v>980</v>
      </c>
      <c r="F103" s="273">
        <v>2100000</v>
      </c>
      <c r="G103" s="274">
        <v>1214663</v>
      </c>
      <c r="H103" s="274">
        <v>885337</v>
      </c>
      <c r="I103" s="273">
        <v>2175936</v>
      </c>
    </row>
    <row r="104" spans="1:9">
      <c r="A104" s="266">
        <v>4</v>
      </c>
      <c r="B104" s="272">
        <v>3</v>
      </c>
      <c r="C104" s="272">
        <v>1</v>
      </c>
      <c r="D104" s="272">
        <v>41051</v>
      </c>
      <c r="E104" s="272" t="s">
        <v>981</v>
      </c>
      <c r="F104" s="273">
        <v>5400510</v>
      </c>
      <c r="G104" s="274">
        <v>7360034</v>
      </c>
      <c r="H104" s="274">
        <v>-1959524</v>
      </c>
      <c r="I104" s="273">
        <v>5472669</v>
      </c>
    </row>
    <row r="105" spans="1:9">
      <c r="A105" s="266">
        <v>4</v>
      </c>
      <c r="B105" s="272">
        <v>3</v>
      </c>
      <c r="C105" s="272">
        <v>1</v>
      </c>
      <c r="D105" s="272">
        <v>41052</v>
      </c>
      <c r="E105" s="272" t="s">
        <v>982</v>
      </c>
      <c r="F105" s="273">
        <v>1007000</v>
      </c>
      <c r="G105" s="274">
        <v>1314559</v>
      </c>
      <c r="H105" s="274">
        <v>-307559</v>
      </c>
      <c r="I105" s="273">
        <v>939986</v>
      </c>
    </row>
    <row r="106" spans="1:9">
      <c r="A106" s="266">
        <v>4</v>
      </c>
      <c r="B106" s="272">
        <v>3</v>
      </c>
      <c r="C106" s="272">
        <v>1</v>
      </c>
      <c r="D106" s="272">
        <v>41053</v>
      </c>
      <c r="E106" s="272" t="s">
        <v>983</v>
      </c>
      <c r="F106" s="273">
        <v>900000</v>
      </c>
      <c r="G106" s="274">
        <v>1066888</v>
      </c>
      <c r="H106" s="274">
        <v>-166888</v>
      </c>
      <c r="I106" s="273">
        <v>920649</v>
      </c>
    </row>
    <row r="107" spans="1:9">
      <c r="A107" s="266">
        <v>4</v>
      </c>
      <c r="B107" s="272">
        <v>3</v>
      </c>
      <c r="C107" s="272">
        <v>1</v>
      </c>
      <c r="D107" s="272">
        <v>41054</v>
      </c>
      <c r="E107" s="272" t="s">
        <v>984</v>
      </c>
      <c r="F107" s="273"/>
      <c r="G107" s="274"/>
      <c r="H107" s="274">
        <v>0</v>
      </c>
      <c r="I107" s="273">
        <v>769</v>
      </c>
    </row>
    <row r="108" spans="1:9" ht="15">
      <c r="A108" s="266">
        <v>4</v>
      </c>
      <c r="B108" s="272">
        <v>3</v>
      </c>
      <c r="C108" s="272">
        <v>1</v>
      </c>
      <c r="D108" s="272">
        <v>41055</v>
      </c>
      <c r="E108" s="272" t="s">
        <v>985</v>
      </c>
      <c r="F108" s="273">
        <v>150472</v>
      </c>
      <c r="G108" s="319">
        <v>138659</v>
      </c>
      <c r="H108" s="274">
        <v>11813</v>
      </c>
      <c r="I108" s="273">
        <v>51546</v>
      </c>
    </row>
    <row r="109" spans="1:9">
      <c r="A109" s="266">
        <v>4</v>
      </c>
      <c r="B109" s="272">
        <v>3</v>
      </c>
      <c r="C109" s="272">
        <v>1</v>
      </c>
      <c r="D109" s="272">
        <v>41056</v>
      </c>
      <c r="E109" s="272" t="s">
        <v>1507</v>
      </c>
      <c r="F109" s="273">
        <v>1279250</v>
      </c>
      <c r="G109" s="274">
        <v>1133495</v>
      </c>
      <c r="H109" s="274">
        <v>145755</v>
      </c>
      <c r="I109" s="273"/>
    </row>
    <row r="110" spans="1:9">
      <c r="A110" s="266">
        <v>4</v>
      </c>
      <c r="B110" s="272">
        <v>3</v>
      </c>
      <c r="C110" s="272">
        <v>1</v>
      </c>
      <c r="D110" s="272">
        <v>41071</v>
      </c>
      <c r="E110" s="272" t="s">
        <v>986</v>
      </c>
      <c r="F110" s="273">
        <v>800000</v>
      </c>
      <c r="G110" s="274">
        <v>639753</v>
      </c>
      <c r="H110" s="274">
        <v>160247</v>
      </c>
      <c r="I110" s="273">
        <v>912622</v>
      </c>
    </row>
    <row r="111" spans="1:9">
      <c r="A111" s="266">
        <v>4</v>
      </c>
      <c r="B111" s="272">
        <v>3</v>
      </c>
      <c r="C111" s="272">
        <v>1</v>
      </c>
      <c r="D111" s="272">
        <v>41072</v>
      </c>
      <c r="E111" s="272" t="s">
        <v>987</v>
      </c>
      <c r="F111" s="273"/>
      <c r="G111" s="274">
        <v>137</v>
      </c>
      <c r="H111" s="274">
        <v>-137</v>
      </c>
      <c r="I111" s="273"/>
    </row>
    <row r="112" spans="1:9">
      <c r="A112" s="266">
        <v>4</v>
      </c>
      <c r="B112" s="272">
        <v>3</v>
      </c>
      <c r="C112" s="272">
        <v>1</v>
      </c>
      <c r="D112" s="272">
        <v>41073</v>
      </c>
      <c r="E112" s="272" t="s">
        <v>988</v>
      </c>
      <c r="F112" s="273">
        <v>18500000</v>
      </c>
      <c r="G112" s="274">
        <v>18806963</v>
      </c>
      <c r="H112" s="274">
        <v>-306963</v>
      </c>
      <c r="I112" s="273">
        <v>18226665</v>
      </c>
    </row>
    <row r="113" spans="1:9" ht="15">
      <c r="A113" s="266">
        <v>4</v>
      </c>
      <c r="B113" s="272">
        <v>3</v>
      </c>
      <c r="C113" s="272">
        <v>1</v>
      </c>
      <c r="D113" s="272">
        <v>41091</v>
      </c>
      <c r="E113" s="272" t="s">
        <v>989</v>
      </c>
      <c r="F113" s="273">
        <v>50000</v>
      </c>
      <c r="G113" s="319">
        <v>42080</v>
      </c>
      <c r="H113" s="274">
        <v>7920</v>
      </c>
      <c r="I113" s="265">
        <v>52101</v>
      </c>
    </row>
    <row r="114" spans="1:9" ht="15">
      <c r="A114" s="266">
        <v>4</v>
      </c>
      <c r="B114" s="272">
        <v>3</v>
      </c>
      <c r="C114" s="272">
        <v>1</v>
      </c>
      <c r="D114" s="272">
        <v>41111</v>
      </c>
      <c r="E114" s="272" t="s">
        <v>990</v>
      </c>
      <c r="F114" s="265">
        <v>182165</v>
      </c>
      <c r="G114" s="274">
        <v>260691</v>
      </c>
      <c r="H114" s="274">
        <v>-78526</v>
      </c>
      <c r="I114" s="273">
        <v>182165</v>
      </c>
    </row>
    <row r="115" spans="1:9">
      <c r="A115" s="266">
        <v>4</v>
      </c>
      <c r="B115" s="272">
        <v>3</v>
      </c>
      <c r="C115" s="272">
        <v>1</v>
      </c>
      <c r="D115" s="272">
        <v>41112</v>
      </c>
      <c r="E115" s="272" t="s">
        <v>991</v>
      </c>
      <c r="F115" s="273">
        <v>1412954</v>
      </c>
      <c r="G115" s="274">
        <v>1367678</v>
      </c>
      <c r="H115" s="274">
        <v>45276</v>
      </c>
      <c r="I115" s="273">
        <v>1412954</v>
      </c>
    </row>
    <row r="116" spans="1:9">
      <c r="A116" s="266">
        <v>4</v>
      </c>
      <c r="B116" s="272">
        <v>3</v>
      </c>
      <c r="C116" s="272">
        <v>1</v>
      </c>
      <c r="D116" s="272">
        <v>41151</v>
      </c>
      <c r="E116" s="272" t="s">
        <v>992</v>
      </c>
      <c r="F116" s="273">
        <v>900000</v>
      </c>
      <c r="G116" s="274">
        <v>664919</v>
      </c>
      <c r="H116" s="274">
        <v>235081</v>
      </c>
      <c r="I116" s="273">
        <v>997655</v>
      </c>
    </row>
    <row r="117" spans="1:9">
      <c r="A117" s="266">
        <v>4</v>
      </c>
      <c r="B117" s="272">
        <v>3</v>
      </c>
      <c r="C117" s="272">
        <v>1</v>
      </c>
      <c r="D117" s="272">
        <v>41171</v>
      </c>
      <c r="E117" s="272" t="s">
        <v>993</v>
      </c>
      <c r="F117" s="273">
        <v>4004780</v>
      </c>
      <c r="G117" s="274">
        <v>3579531</v>
      </c>
      <c r="H117" s="274">
        <v>425249</v>
      </c>
      <c r="I117" s="273">
        <v>4004780</v>
      </c>
    </row>
    <row r="118" spans="1:9">
      <c r="A118" s="266">
        <v>4</v>
      </c>
      <c r="B118" s="272">
        <v>3</v>
      </c>
      <c r="C118" s="272">
        <v>1</v>
      </c>
      <c r="D118" s="272">
        <v>41212</v>
      </c>
      <c r="E118" s="272" t="s">
        <v>994</v>
      </c>
      <c r="F118" s="273">
        <v>872080</v>
      </c>
      <c r="G118" s="274">
        <v>399569</v>
      </c>
      <c r="H118" s="274">
        <v>472512</v>
      </c>
      <c r="I118" s="273">
        <v>569224</v>
      </c>
    </row>
    <row r="119" spans="1:9">
      <c r="A119" s="266">
        <v>4</v>
      </c>
      <c r="B119" s="272">
        <v>3</v>
      </c>
      <c r="C119" s="272">
        <v>1</v>
      </c>
      <c r="D119" s="272">
        <v>41231</v>
      </c>
      <c r="E119" s="272" t="s">
        <v>995</v>
      </c>
      <c r="F119" s="273"/>
      <c r="G119" s="274"/>
      <c r="H119" s="274">
        <v>0</v>
      </c>
      <c r="I119" s="273"/>
    </row>
    <row r="120" spans="1:9">
      <c r="A120" s="266">
        <v>4</v>
      </c>
      <c r="B120" s="272">
        <v>3</v>
      </c>
      <c r="C120" s="272">
        <v>1</v>
      </c>
      <c r="D120" s="272">
        <v>41232</v>
      </c>
      <c r="E120" s="272" t="s">
        <v>996</v>
      </c>
      <c r="F120" s="273">
        <v>400000</v>
      </c>
      <c r="G120" s="274">
        <v>115104</v>
      </c>
      <c r="H120" s="274">
        <v>284896</v>
      </c>
      <c r="I120" s="273">
        <v>101721</v>
      </c>
    </row>
    <row r="121" spans="1:9">
      <c r="A121" s="266">
        <v>4</v>
      </c>
      <c r="B121" s="272">
        <v>3</v>
      </c>
      <c r="C121" s="272">
        <v>1</v>
      </c>
      <c r="D121" s="272">
        <v>41233</v>
      </c>
      <c r="E121" s="272" t="s">
        <v>1508</v>
      </c>
      <c r="F121" s="273">
        <v>1000331</v>
      </c>
      <c r="G121" s="274"/>
      <c r="H121" s="274">
        <v>1000331</v>
      </c>
      <c r="I121" s="273"/>
    </row>
    <row r="122" spans="1:9">
      <c r="A122" s="266">
        <v>4</v>
      </c>
      <c r="B122" s="272">
        <v>3</v>
      </c>
      <c r="C122" s="272">
        <v>1</v>
      </c>
      <c r="D122" s="272">
        <v>41901</v>
      </c>
      <c r="E122" s="272" t="s">
        <v>997</v>
      </c>
      <c r="F122" s="273">
        <v>1088735</v>
      </c>
      <c r="G122" s="274">
        <v>1423743</v>
      </c>
      <c r="H122" s="274">
        <v>-335008</v>
      </c>
      <c r="I122" s="273">
        <v>1062891</v>
      </c>
    </row>
    <row r="123" spans="1:9">
      <c r="A123" s="266">
        <v>4</v>
      </c>
      <c r="B123" s="272">
        <v>3</v>
      </c>
      <c r="C123" s="272">
        <v>1</v>
      </c>
      <c r="D123" s="272">
        <v>41902</v>
      </c>
      <c r="E123" s="272" t="s">
        <v>998</v>
      </c>
      <c r="F123" s="273">
        <v>41860</v>
      </c>
      <c r="G123" s="274">
        <v>37496</v>
      </c>
      <c r="H123" s="274">
        <v>4364</v>
      </c>
      <c r="I123" s="273">
        <v>41673</v>
      </c>
    </row>
    <row r="124" spans="1:9" ht="15">
      <c r="A124" s="266">
        <v>4</v>
      </c>
      <c r="B124" s="272">
        <v>3</v>
      </c>
      <c r="C124" s="272">
        <v>1</v>
      </c>
      <c r="D124" s="272">
        <v>41905</v>
      </c>
      <c r="E124" s="272" t="s">
        <v>999</v>
      </c>
      <c r="F124" s="273">
        <v>81000</v>
      </c>
      <c r="G124" s="319">
        <v>145203</v>
      </c>
      <c r="H124" s="274">
        <v>-64203</v>
      </c>
      <c r="I124" s="273">
        <v>242547</v>
      </c>
    </row>
    <row r="125" spans="1:9" ht="15">
      <c r="A125" s="266">
        <v>4</v>
      </c>
      <c r="B125" s="272">
        <v>3</v>
      </c>
      <c r="C125" s="272">
        <v>1</v>
      </c>
      <c r="D125" s="272">
        <v>41907</v>
      </c>
      <c r="E125" s="272" t="s">
        <v>1000</v>
      </c>
      <c r="F125" s="265"/>
      <c r="G125" s="274">
        <v>43920</v>
      </c>
      <c r="H125" s="274">
        <v>-43920</v>
      </c>
      <c r="I125" s="273"/>
    </row>
    <row r="126" spans="1:9">
      <c r="A126" s="266">
        <v>4</v>
      </c>
      <c r="B126" s="272">
        <v>3</v>
      </c>
      <c r="C126" s="272">
        <v>1</v>
      </c>
      <c r="D126" s="272">
        <v>41908</v>
      </c>
      <c r="E126" s="272" t="s">
        <v>1405</v>
      </c>
      <c r="F126" s="273"/>
      <c r="G126" s="274"/>
      <c r="H126" s="274">
        <v>0</v>
      </c>
      <c r="I126" s="273">
        <v>492045</v>
      </c>
    </row>
    <row r="127" spans="1:9" ht="15">
      <c r="A127" s="266">
        <v>4</v>
      </c>
      <c r="B127" s="272">
        <v>3</v>
      </c>
      <c r="C127" s="272">
        <v>2</v>
      </c>
      <c r="D127" s="272">
        <v>40111</v>
      </c>
      <c r="E127" s="272" t="s">
        <v>1001</v>
      </c>
      <c r="F127" s="273">
        <v>22000</v>
      </c>
      <c r="G127" s="319">
        <v>17926</v>
      </c>
      <c r="H127" s="274">
        <v>4074</v>
      </c>
      <c r="I127" s="273">
        <v>22836</v>
      </c>
    </row>
    <row r="128" spans="1:9" ht="15">
      <c r="A128" s="266">
        <v>4</v>
      </c>
      <c r="B128" s="272">
        <v>3</v>
      </c>
      <c r="C128" s="272">
        <v>2</v>
      </c>
      <c r="D128" s="272">
        <v>40112</v>
      </c>
      <c r="E128" s="272" t="s">
        <v>1002</v>
      </c>
      <c r="F128" s="273">
        <v>18000</v>
      </c>
      <c r="G128" s="274">
        <v>53585</v>
      </c>
      <c r="H128" s="272">
        <v>-35585</v>
      </c>
      <c r="I128" s="265">
        <v>18367</v>
      </c>
    </row>
    <row r="129" spans="1:9">
      <c r="A129" s="266">
        <v>4</v>
      </c>
      <c r="B129" s="272">
        <v>3</v>
      </c>
      <c r="C129" s="272">
        <v>2</v>
      </c>
      <c r="D129" s="272">
        <v>40131</v>
      </c>
      <c r="E129" s="272" t="s">
        <v>1003</v>
      </c>
      <c r="F129" s="273">
        <v>22500</v>
      </c>
      <c r="G129" s="274">
        <v>19725</v>
      </c>
      <c r="H129" s="274">
        <v>2776</v>
      </c>
      <c r="I129" s="273">
        <v>22678</v>
      </c>
    </row>
    <row r="130" spans="1:9">
      <c r="A130" s="266">
        <v>4</v>
      </c>
      <c r="B130" s="272">
        <v>3</v>
      </c>
      <c r="C130" s="272">
        <v>2</v>
      </c>
      <c r="D130" s="272">
        <v>40132</v>
      </c>
      <c r="E130" s="272" t="s">
        <v>1004</v>
      </c>
      <c r="F130" s="273">
        <v>1009845</v>
      </c>
      <c r="G130" s="274">
        <v>64672</v>
      </c>
      <c r="H130" s="274">
        <v>945173</v>
      </c>
      <c r="I130" s="273">
        <v>67950</v>
      </c>
    </row>
    <row r="131" spans="1:9">
      <c r="A131" s="266">
        <v>4</v>
      </c>
      <c r="B131" s="272">
        <v>3</v>
      </c>
      <c r="C131" s="272">
        <v>2</v>
      </c>
      <c r="D131" s="272">
        <v>40133</v>
      </c>
      <c r="E131" s="272" t="s">
        <v>1005</v>
      </c>
      <c r="F131" s="273">
        <v>38310</v>
      </c>
      <c r="G131" s="274">
        <v>44216</v>
      </c>
      <c r="H131" s="274">
        <v>-5906</v>
      </c>
      <c r="I131" s="273">
        <v>44445</v>
      </c>
    </row>
    <row r="132" spans="1:9">
      <c r="A132" s="266">
        <v>4</v>
      </c>
      <c r="B132" s="272">
        <v>3</v>
      </c>
      <c r="C132" s="272">
        <v>2</v>
      </c>
      <c r="D132" s="272">
        <v>40134</v>
      </c>
      <c r="E132" s="272" t="s">
        <v>1006</v>
      </c>
      <c r="F132" s="273">
        <v>7000</v>
      </c>
      <c r="G132" s="274">
        <v>7250</v>
      </c>
      <c r="H132" s="274">
        <v>-250</v>
      </c>
      <c r="I132" s="273">
        <v>6641</v>
      </c>
    </row>
    <row r="133" spans="1:9">
      <c r="A133" s="266">
        <v>4</v>
      </c>
      <c r="B133" s="272">
        <v>3</v>
      </c>
      <c r="C133" s="272">
        <v>2</v>
      </c>
      <c r="D133" s="272">
        <v>40135</v>
      </c>
      <c r="E133" s="272" t="s">
        <v>1007</v>
      </c>
      <c r="F133" s="273">
        <v>393231</v>
      </c>
      <c r="G133" s="274">
        <v>627003</v>
      </c>
      <c r="H133" s="274">
        <v>-233772</v>
      </c>
      <c r="I133" s="273">
        <v>814778</v>
      </c>
    </row>
    <row r="134" spans="1:9" ht="15">
      <c r="A134" s="266">
        <v>4</v>
      </c>
      <c r="B134" s="272">
        <v>3</v>
      </c>
      <c r="C134" s="272">
        <v>2</v>
      </c>
      <c r="D134" s="272">
        <v>40136</v>
      </c>
      <c r="E134" s="272" t="s">
        <v>1008</v>
      </c>
      <c r="F134" s="265">
        <v>20000</v>
      </c>
      <c r="G134" s="274"/>
      <c r="H134" s="274">
        <v>20000</v>
      </c>
      <c r="I134" s="273">
        <v>19630</v>
      </c>
    </row>
    <row r="135" spans="1:9">
      <c r="A135" s="266">
        <v>4</v>
      </c>
      <c r="B135" s="272">
        <v>3</v>
      </c>
      <c r="C135" s="272">
        <v>2</v>
      </c>
      <c r="D135" s="272">
        <v>40137</v>
      </c>
      <c r="E135" s="272" t="s">
        <v>1509</v>
      </c>
      <c r="F135" s="273"/>
      <c r="G135" s="274">
        <v>309</v>
      </c>
      <c r="H135" s="274">
        <v>-309</v>
      </c>
      <c r="I135" s="273"/>
    </row>
    <row r="136" spans="1:9">
      <c r="A136" s="266">
        <v>4</v>
      </c>
      <c r="B136" s="272">
        <v>3</v>
      </c>
      <c r="C136" s="272">
        <v>2</v>
      </c>
      <c r="D136" s="272">
        <v>40151</v>
      </c>
      <c r="E136" s="272" t="s">
        <v>1009</v>
      </c>
      <c r="F136" s="273">
        <v>10000</v>
      </c>
      <c r="G136" s="274">
        <v>9594</v>
      </c>
      <c r="H136" s="274">
        <v>406</v>
      </c>
      <c r="I136" s="273">
        <v>11387</v>
      </c>
    </row>
    <row r="137" spans="1:9">
      <c r="A137" s="266">
        <v>4</v>
      </c>
      <c r="B137" s="272">
        <v>3</v>
      </c>
      <c r="C137" s="272">
        <v>2</v>
      </c>
      <c r="D137" s="272">
        <v>40914</v>
      </c>
      <c r="E137" s="272" t="s">
        <v>1010</v>
      </c>
      <c r="F137" s="273"/>
      <c r="G137" s="274"/>
      <c r="H137" s="274">
        <v>0</v>
      </c>
      <c r="I137" s="273"/>
    </row>
    <row r="138" spans="1:9">
      <c r="A138" s="266">
        <v>4</v>
      </c>
      <c r="B138" s="272">
        <v>3</v>
      </c>
      <c r="C138" s="272">
        <v>2</v>
      </c>
      <c r="D138" s="272">
        <v>40915</v>
      </c>
      <c r="E138" s="272" t="s">
        <v>1011</v>
      </c>
      <c r="F138" s="273"/>
      <c r="G138" s="274">
        <v>65082</v>
      </c>
      <c r="H138" s="274">
        <v>-65082</v>
      </c>
      <c r="I138" s="273">
        <v>38635</v>
      </c>
    </row>
    <row r="139" spans="1:9">
      <c r="A139" s="266">
        <v>4</v>
      </c>
      <c r="B139" s="272">
        <v>4</v>
      </c>
      <c r="C139" s="266">
        <v>1</v>
      </c>
      <c r="D139" s="272">
        <v>45011</v>
      </c>
      <c r="E139" s="272" t="s">
        <v>1012</v>
      </c>
      <c r="F139" s="273">
        <v>3000000</v>
      </c>
      <c r="G139" s="274">
        <v>2502416</v>
      </c>
      <c r="H139" s="274">
        <v>497584</v>
      </c>
      <c r="I139" s="273">
        <v>2596890</v>
      </c>
    </row>
    <row r="140" spans="1:9">
      <c r="A140" s="266">
        <v>4</v>
      </c>
      <c r="B140" s="272">
        <v>4</v>
      </c>
      <c r="C140" s="266">
        <v>1</v>
      </c>
      <c r="D140" s="272">
        <v>45014</v>
      </c>
      <c r="E140" s="301" t="s">
        <v>1510</v>
      </c>
      <c r="F140" s="301">
        <v>56400000</v>
      </c>
      <c r="G140" s="301">
        <v>56400000</v>
      </c>
      <c r="H140" s="301">
        <v>0</v>
      </c>
    </row>
    <row r="141" spans="1:9">
      <c r="A141" s="322">
        <v>4</v>
      </c>
      <c r="B141" s="322">
        <v>4</v>
      </c>
      <c r="C141" s="322">
        <v>1</v>
      </c>
      <c r="D141" s="266">
        <v>45015</v>
      </c>
      <c r="E141" s="272" t="s">
        <v>1511</v>
      </c>
      <c r="F141" s="274"/>
      <c r="G141" s="324">
        <v>9266875</v>
      </c>
      <c r="H141" s="324">
        <v>-9266875</v>
      </c>
      <c r="I141" s="273"/>
    </row>
    <row r="142" spans="1:9" ht="15">
      <c r="A142" s="272">
        <v>4</v>
      </c>
      <c r="B142" s="272">
        <v>4</v>
      </c>
      <c r="C142" s="272">
        <v>1</v>
      </c>
      <c r="D142" s="266">
        <v>45016</v>
      </c>
      <c r="E142" s="272" t="s">
        <v>1427</v>
      </c>
      <c r="F142" s="274">
        <v>10000000</v>
      </c>
      <c r="G142" s="319">
        <v>10000000</v>
      </c>
      <c r="H142" s="274">
        <v>0</v>
      </c>
      <c r="I142" s="265">
        <v>20000000</v>
      </c>
    </row>
    <row r="143" spans="1:9">
      <c r="A143" s="272">
        <v>4</v>
      </c>
      <c r="B143" s="272">
        <v>4</v>
      </c>
      <c r="C143" s="272">
        <v>1</v>
      </c>
      <c r="D143" s="266">
        <v>45017</v>
      </c>
      <c r="E143" s="272" t="s">
        <v>1512</v>
      </c>
      <c r="F143" s="274">
        <v>10000000</v>
      </c>
      <c r="G143" s="274">
        <v>10000000</v>
      </c>
      <c r="H143" s="274">
        <v>0</v>
      </c>
      <c r="I143" s="273"/>
    </row>
    <row r="144" spans="1:9">
      <c r="A144" s="272">
        <v>4</v>
      </c>
      <c r="B144" s="272">
        <v>4</v>
      </c>
      <c r="C144" s="272">
        <v>1</v>
      </c>
      <c r="D144" s="266">
        <v>45501</v>
      </c>
      <c r="E144" s="272" t="s">
        <v>1014</v>
      </c>
      <c r="F144" s="274">
        <v>1519000</v>
      </c>
      <c r="G144" s="274">
        <v>2973007</v>
      </c>
      <c r="H144" s="274">
        <v>-1454007</v>
      </c>
      <c r="I144" s="273">
        <v>2641752</v>
      </c>
    </row>
    <row r="145" spans="1:9">
      <c r="A145" s="272">
        <v>4</v>
      </c>
      <c r="B145" s="272">
        <v>4</v>
      </c>
      <c r="C145" s="272">
        <v>2</v>
      </c>
      <c r="D145" s="266">
        <v>46011</v>
      </c>
      <c r="E145" s="272" t="s">
        <v>1015</v>
      </c>
      <c r="F145" s="274">
        <v>1550100</v>
      </c>
      <c r="G145" s="274">
        <v>1744162</v>
      </c>
      <c r="H145" s="274">
        <v>-194062</v>
      </c>
      <c r="I145" s="273">
        <v>1867911</v>
      </c>
    </row>
    <row r="146" spans="1:9">
      <c r="A146" s="272">
        <v>4</v>
      </c>
      <c r="B146" s="272">
        <v>4</v>
      </c>
      <c r="C146" s="272">
        <v>2</v>
      </c>
      <c r="D146" s="266">
        <v>46021</v>
      </c>
      <c r="E146" s="272" t="s">
        <v>1016</v>
      </c>
      <c r="F146" s="274">
        <v>6819000</v>
      </c>
      <c r="G146" s="274">
        <v>11560573</v>
      </c>
      <c r="H146" s="274">
        <v>-4741573</v>
      </c>
      <c r="I146" s="273">
        <v>10703375</v>
      </c>
    </row>
    <row r="147" spans="1:9">
      <c r="A147" s="272">
        <v>4</v>
      </c>
      <c r="B147" s="272">
        <v>4</v>
      </c>
      <c r="C147" s="272">
        <v>2</v>
      </c>
      <c r="D147" s="266">
        <v>46031</v>
      </c>
      <c r="E147" s="272" t="s">
        <v>1017</v>
      </c>
      <c r="F147" s="274">
        <v>1670180</v>
      </c>
      <c r="G147" s="274">
        <v>384067</v>
      </c>
      <c r="H147" s="274">
        <v>1286113</v>
      </c>
      <c r="I147" s="273">
        <v>367006</v>
      </c>
    </row>
    <row r="148" spans="1:9">
      <c r="A148" s="272">
        <v>4</v>
      </c>
      <c r="B148" s="272">
        <v>4</v>
      </c>
      <c r="C148" s="272">
        <v>2</v>
      </c>
      <c r="D148" s="266">
        <v>46041</v>
      </c>
      <c r="E148" s="272" t="s">
        <v>1018</v>
      </c>
      <c r="F148" s="274">
        <v>166260</v>
      </c>
      <c r="G148" s="274">
        <v>210748</v>
      </c>
      <c r="H148" s="274">
        <v>-44488</v>
      </c>
      <c r="I148" s="273">
        <v>176637</v>
      </c>
    </row>
    <row r="149" spans="1:9">
      <c r="A149" s="272">
        <v>4</v>
      </c>
      <c r="B149" s="272">
        <v>4</v>
      </c>
      <c r="C149" s="272">
        <v>2</v>
      </c>
      <c r="D149" s="266">
        <v>46051</v>
      </c>
      <c r="E149" s="272" t="s">
        <v>1019</v>
      </c>
      <c r="F149" s="274">
        <v>19200</v>
      </c>
      <c r="G149" s="274">
        <v>30900</v>
      </c>
      <c r="H149" s="274">
        <v>-11700</v>
      </c>
      <c r="I149" s="273">
        <v>18420</v>
      </c>
    </row>
    <row r="150" spans="1:9">
      <c r="A150" s="272">
        <v>4</v>
      </c>
      <c r="B150" s="272">
        <v>4</v>
      </c>
      <c r="C150" s="272">
        <v>2</v>
      </c>
      <c r="D150" s="266">
        <v>46071</v>
      </c>
      <c r="E150" s="272" t="s">
        <v>1020</v>
      </c>
      <c r="F150" s="274">
        <v>26575</v>
      </c>
      <c r="G150" s="274">
        <v>28197</v>
      </c>
      <c r="H150" s="274">
        <v>-1622</v>
      </c>
      <c r="I150" s="273">
        <v>4075</v>
      </c>
    </row>
    <row r="151" spans="1:9">
      <c r="A151" s="272">
        <v>4</v>
      </c>
      <c r="B151" s="272">
        <v>4</v>
      </c>
      <c r="C151" s="272">
        <v>2</v>
      </c>
      <c r="D151" s="266">
        <v>46081</v>
      </c>
      <c r="E151" s="272" t="s">
        <v>1021</v>
      </c>
      <c r="F151" s="274"/>
      <c r="G151" s="274"/>
      <c r="H151" s="274">
        <v>0</v>
      </c>
      <c r="I151" s="273">
        <v>113348</v>
      </c>
    </row>
    <row r="152" spans="1:9">
      <c r="A152" s="272">
        <v>4</v>
      </c>
      <c r="B152" s="272">
        <v>4</v>
      </c>
      <c r="C152" s="272">
        <v>3</v>
      </c>
      <c r="D152" s="266">
        <v>40201</v>
      </c>
      <c r="E152" s="272" t="s">
        <v>1022</v>
      </c>
      <c r="F152" s="274"/>
      <c r="G152" s="274">
        <v>16</v>
      </c>
      <c r="H152" s="274">
        <v>-16</v>
      </c>
      <c r="I152" s="273"/>
    </row>
    <row r="153" spans="1:9" ht="15">
      <c r="A153" s="272">
        <v>4</v>
      </c>
      <c r="B153" s="272">
        <v>4</v>
      </c>
      <c r="C153" s="272">
        <v>3</v>
      </c>
      <c r="D153" s="266">
        <v>45103</v>
      </c>
      <c r="E153" s="272" t="s">
        <v>1023</v>
      </c>
      <c r="F153" s="319">
        <v>12495000</v>
      </c>
      <c r="G153" s="272">
        <v>12901322</v>
      </c>
      <c r="H153" s="272">
        <v>-406322</v>
      </c>
      <c r="I153" s="267">
        <v>11873526</v>
      </c>
    </row>
    <row r="154" spans="1:9">
      <c r="A154" s="272">
        <v>4</v>
      </c>
      <c r="B154" s="272">
        <v>5</v>
      </c>
      <c r="C154" s="272">
        <v>1</v>
      </c>
      <c r="D154" s="266">
        <v>47011</v>
      </c>
      <c r="E154" s="272" t="s">
        <v>1024</v>
      </c>
      <c r="F154" s="274">
        <v>28200000</v>
      </c>
      <c r="G154" s="274">
        <v>28134290</v>
      </c>
      <c r="H154" s="274">
        <v>65710</v>
      </c>
      <c r="I154" s="273">
        <v>28356558</v>
      </c>
    </row>
    <row r="155" spans="1:9">
      <c r="A155" s="272">
        <v>4</v>
      </c>
      <c r="B155" s="272">
        <v>6</v>
      </c>
      <c r="C155" s="272">
        <v>1</v>
      </c>
      <c r="D155" s="266">
        <v>48011</v>
      </c>
      <c r="E155" s="272" t="s">
        <v>1025</v>
      </c>
      <c r="F155" s="274">
        <v>24000</v>
      </c>
      <c r="G155" s="274">
        <v>29965</v>
      </c>
      <c r="H155" s="274">
        <v>-5965</v>
      </c>
      <c r="I155" s="273">
        <v>24616</v>
      </c>
    </row>
    <row r="156" spans="1:9">
      <c r="A156" s="272">
        <v>4</v>
      </c>
      <c r="B156" s="272">
        <v>6</v>
      </c>
      <c r="C156" s="272">
        <v>1</v>
      </c>
      <c r="D156" s="266">
        <v>48012</v>
      </c>
      <c r="E156" s="272" t="s">
        <v>1026</v>
      </c>
      <c r="F156" s="274">
        <v>167070</v>
      </c>
      <c r="G156" s="274">
        <v>135675</v>
      </c>
      <c r="H156" s="274">
        <v>31395</v>
      </c>
      <c r="I156" s="273">
        <v>362729</v>
      </c>
    </row>
    <row r="157" spans="1:9" ht="15">
      <c r="A157" s="272">
        <v>4</v>
      </c>
      <c r="B157" s="272">
        <v>6</v>
      </c>
      <c r="C157" s="272">
        <v>1</v>
      </c>
      <c r="D157" s="266">
        <v>48013</v>
      </c>
      <c r="E157" s="272" t="s">
        <v>1027</v>
      </c>
      <c r="F157" s="319"/>
      <c r="G157" s="274"/>
      <c r="H157" s="274">
        <v>0</v>
      </c>
      <c r="I157" s="265"/>
    </row>
    <row r="158" spans="1:9" ht="15">
      <c r="A158" s="272">
        <v>4</v>
      </c>
      <c r="B158" s="272">
        <v>6</v>
      </c>
      <c r="C158" s="272">
        <v>1</v>
      </c>
      <c r="D158" s="266">
        <v>48014</v>
      </c>
      <c r="E158" s="272" t="s">
        <v>1028</v>
      </c>
      <c r="F158" s="319">
        <v>8000</v>
      </c>
      <c r="G158" s="274">
        <v>16655</v>
      </c>
      <c r="H158" s="274">
        <v>-8655</v>
      </c>
      <c r="I158" s="265">
        <v>53828</v>
      </c>
    </row>
    <row r="159" spans="1:9">
      <c r="A159" s="272">
        <v>4</v>
      </c>
      <c r="B159" s="272">
        <v>6</v>
      </c>
      <c r="C159" s="272">
        <v>1</v>
      </c>
      <c r="D159" s="266">
        <v>48015</v>
      </c>
      <c r="E159" s="272" t="s">
        <v>1029</v>
      </c>
      <c r="F159" s="274">
        <v>12000</v>
      </c>
      <c r="G159" s="274">
        <v>712</v>
      </c>
      <c r="H159" s="274">
        <v>11288</v>
      </c>
      <c r="I159" s="273">
        <v>1583</v>
      </c>
    </row>
    <row r="160" spans="1:9" ht="15">
      <c r="A160" s="272">
        <v>4</v>
      </c>
      <c r="B160" s="272">
        <v>6</v>
      </c>
      <c r="C160" s="272">
        <v>3</v>
      </c>
      <c r="D160" s="266">
        <v>48501</v>
      </c>
      <c r="E160" s="272" t="s">
        <v>1031</v>
      </c>
      <c r="F160" s="319">
        <v>270076</v>
      </c>
      <c r="G160" s="274">
        <v>107935</v>
      </c>
      <c r="H160" s="274">
        <v>162141</v>
      </c>
      <c r="I160" s="273">
        <v>171129</v>
      </c>
    </row>
    <row r="161" spans="1:9">
      <c r="A161" s="326">
        <v>4</v>
      </c>
      <c r="B161" s="326">
        <v>7</v>
      </c>
      <c r="C161" s="326">
        <v>1</v>
      </c>
      <c r="D161" s="318">
        <v>49011</v>
      </c>
      <c r="E161" s="326" t="s">
        <v>1032</v>
      </c>
      <c r="F161" s="327">
        <v>11205500</v>
      </c>
      <c r="G161" s="327">
        <v>16580368</v>
      </c>
      <c r="H161" s="327">
        <v>-5374868</v>
      </c>
      <c r="I161" s="328">
        <v>9091951</v>
      </c>
    </row>
    <row r="162" spans="1:9">
      <c r="A162" s="301">
        <v>4</v>
      </c>
      <c r="B162" s="301">
        <v>7</v>
      </c>
      <c r="C162" s="301">
        <v>1</v>
      </c>
      <c r="D162" s="301">
        <v>49021</v>
      </c>
      <c r="E162" s="301" t="s">
        <v>1033</v>
      </c>
      <c r="F162" s="301">
        <v>692140</v>
      </c>
      <c r="G162" s="301">
        <v>582673</v>
      </c>
      <c r="H162" s="301">
        <v>109467</v>
      </c>
      <c r="I162" s="301">
        <v>17851273</v>
      </c>
    </row>
    <row r="163" spans="1:9">
      <c r="A163" s="320">
        <v>4</v>
      </c>
      <c r="B163" s="221">
        <v>7</v>
      </c>
      <c r="C163" s="221">
        <v>1</v>
      </c>
      <c r="D163" s="221">
        <v>49031</v>
      </c>
      <c r="E163" s="321" t="s">
        <v>1034</v>
      </c>
      <c r="F163" s="320">
        <v>50000</v>
      </c>
      <c r="G163" s="221">
        <v>77298</v>
      </c>
      <c r="H163" s="221">
        <v>-27298</v>
      </c>
      <c r="I163" s="320">
        <v>87264</v>
      </c>
    </row>
    <row r="164" spans="1:9">
      <c r="A164" s="320">
        <v>4</v>
      </c>
      <c r="B164" s="320">
        <v>7</v>
      </c>
      <c r="C164" s="320">
        <v>1</v>
      </c>
      <c r="D164" s="320">
        <v>49051</v>
      </c>
      <c r="E164" s="337" t="s">
        <v>1035</v>
      </c>
      <c r="F164" s="320">
        <v>73078</v>
      </c>
      <c r="G164" s="320">
        <v>51786</v>
      </c>
      <c r="H164" s="317">
        <v>21292</v>
      </c>
      <c r="I164" s="320">
        <v>73078</v>
      </c>
    </row>
    <row r="165" spans="1:9">
      <c r="A165" s="266">
        <v>4</v>
      </c>
      <c r="B165" s="322">
        <v>7</v>
      </c>
      <c r="C165" s="322">
        <v>1</v>
      </c>
      <c r="D165" s="322">
        <v>49052</v>
      </c>
      <c r="E165" s="272" t="s">
        <v>1036</v>
      </c>
      <c r="F165" s="274">
        <v>777628</v>
      </c>
      <c r="G165" s="324">
        <v>808418</v>
      </c>
      <c r="H165" s="324">
        <v>-30790</v>
      </c>
      <c r="I165" s="273">
        <v>777628</v>
      </c>
    </row>
    <row r="166" spans="1:9">
      <c r="A166" s="266">
        <v>4</v>
      </c>
      <c r="B166" s="272">
        <v>7</v>
      </c>
      <c r="C166" s="272">
        <v>1</v>
      </c>
      <c r="D166" s="272">
        <v>49061</v>
      </c>
      <c r="E166" s="272" t="s">
        <v>1037</v>
      </c>
      <c r="F166" s="274">
        <v>8080000</v>
      </c>
      <c r="G166" s="274">
        <v>12181696</v>
      </c>
      <c r="H166" s="274">
        <v>-4101696</v>
      </c>
      <c r="I166" s="273">
        <v>9811686</v>
      </c>
    </row>
    <row r="167" spans="1:9">
      <c r="A167" s="266">
        <v>4</v>
      </c>
      <c r="B167" s="272">
        <v>7</v>
      </c>
      <c r="C167" s="272">
        <v>2</v>
      </c>
      <c r="D167" s="272">
        <v>31012</v>
      </c>
      <c r="E167" s="272" t="s">
        <v>1038</v>
      </c>
      <c r="F167" s="274">
        <v>587541</v>
      </c>
      <c r="G167" s="274"/>
      <c r="H167" s="274">
        <v>587541</v>
      </c>
      <c r="I167" s="273">
        <v>1564830</v>
      </c>
    </row>
    <row r="168" spans="1:9">
      <c r="A168" s="266">
        <v>4</v>
      </c>
      <c r="B168" s="272">
        <v>7</v>
      </c>
      <c r="C168" s="272">
        <v>2</v>
      </c>
      <c r="D168" s="272">
        <v>49901</v>
      </c>
      <c r="E168" s="272" t="s">
        <v>1039</v>
      </c>
      <c r="F168" s="274"/>
      <c r="G168" s="274">
        <v>373</v>
      </c>
      <c r="H168" s="274">
        <v>-373</v>
      </c>
      <c r="I168" s="273">
        <v>114</v>
      </c>
    </row>
    <row r="169" spans="1:9" ht="15">
      <c r="A169" s="266">
        <v>4</v>
      </c>
      <c r="B169" s="272">
        <v>7</v>
      </c>
      <c r="C169" s="272">
        <v>2</v>
      </c>
      <c r="D169" s="272">
        <v>49902</v>
      </c>
      <c r="E169" s="272" t="s">
        <v>1040</v>
      </c>
      <c r="F169" s="272">
        <v>679669</v>
      </c>
      <c r="G169" s="272">
        <v>381215</v>
      </c>
      <c r="H169" s="272">
        <v>298454</v>
      </c>
      <c r="I169" s="265">
        <v>195160</v>
      </c>
    </row>
    <row r="170" spans="1:9" ht="15">
      <c r="A170" s="266">
        <v>4</v>
      </c>
      <c r="B170" s="272">
        <v>7</v>
      </c>
      <c r="C170" s="272">
        <v>2</v>
      </c>
      <c r="D170" s="272">
        <v>49903</v>
      </c>
      <c r="E170" s="272" t="s">
        <v>1041</v>
      </c>
      <c r="F170" s="319">
        <v>1010000</v>
      </c>
      <c r="G170" s="274"/>
      <c r="H170" s="274">
        <v>1010000</v>
      </c>
      <c r="I170" s="265">
        <v>1021134</v>
      </c>
    </row>
    <row r="171" spans="1:9" ht="15">
      <c r="A171" s="266">
        <v>4</v>
      </c>
      <c r="B171" s="272">
        <v>7</v>
      </c>
      <c r="C171" s="272">
        <v>2</v>
      </c>
      <c r="D171" s="272">
        <v>49906</v>
      </c>
      <c r="E171" s="272" t="s">
        <v>1043</v>
      </c>
      <c r="F171" s="319">
        <v>752040</v>
      </c>
      <c r="G171" s="272">
        <v>881754</v>
      </c>
      <c r="H171" s="272">
        <v>-129714</v>
      </c>
      <c r="I171" s="265">
        <v>391567</v>
      </c>
    </row>
    <row r="172" spans="1:9">
      <c r="A172" s="266">
        <v>4</v>
      </c>
      <c r="B172" s="272">
        <v>7</v>
      </c>
      <c r="C172" s="272">
        <v>2</v>
      </c>
      <c r="D172" s="272">
        <v>49913</v>
      </c>
      <c r="E172" s="272" t="s">
        <v>1428</v>
      </c>
      <c r="F172" s="274"/>
      <c r="G172" s="274">
        <v>34757</v>
      </c>
      <c r="H172" s="274">
        <v>-34757</v>
      </c>
      <c r="I172" s="273">
        <v>34012</v>
      </c>
    </row>
    <row r="173" spans="1:9">
      <c r="A173" s="266">
        <v>4</v>
      </c>
      <c r="B173" s="272">
        <v>7</v>
      </c>
      <c r="C173" s="272">
        <v>2</v>
      </c>
      <c r="D173" s="272">
        <v>49914</v>
      </c>
      <c r="E173" s="272" t="s">
        <v>1429</v>
      </c>
      <c r="F173" s="274"/>
      <c r="G173" s="274">
        <v>160723</v>
      </c>
      <c r="H173" s="274">
        <v>-160723</v>
      </c>
      <c r="I173" s="273">
        <v>271382</v>
      </c>
    </row>
    <row r="174" spans="1:9">
      <c r="A174" s="266">
        <v>4</v>
      </c>
      <c r="B174" s="272">
        <v>7</v>
      </c>
      <c r="C174" s="272">
        <v>2</v>
      </c>
      <c r="D174" s="272">
        <v>49999</v>
      </c>
      <c r="E174" s="272" t="s">
        <v>1044</v>
      </c>
      <c r="F174" s="274">
        <v>4081277</v>
      </c>
      <c r="G174" s="274">
        <v>4917768</v>
      </c>
      <c r="H174" s="274">
        <v>-836491</v>
      </c>
      <c r="I174" s="273">
        <v>3848766</v>
      </c>
    </row>
    <row r="175" spans="1:9">
      <c r="A175" s="266">
        <v>4</v>
      </c>
      <c r="B175" s="272">
        <v>7</v>
      </c>
      <c r="C175" s="272">
        <v>3</v>
      </c>
      <c r="D175" s="272">
        <v>49907</v>
      </c>
      <c r="E175" s="272" t="s">
        <v>1045</v>
      </c>
      <c r="F175" s="274"/>
      <c r="G175" s="274">
        <v>9500</v>
      </c>
      <c r="H175" s="274">
        <v>-9500</v>
      </c>
      <c r="I175" s="325">
        <v>15474</v>
      </c>
    </row>
    <row r="176" spans="1:9">
      <c r="A176" s="266">
        <v>4</v>
      </c>
      <c r="B176" s="272">
        <v>7</v>
      </c>
      <c r="C176" s="272">
        <v>3</v>
      </c>
      <c r="D176" s="272">
        <v>49908</v>
      </c>
      <c r="E176" s="272" t="s">
        <v>1046</v>
      </c>
      <c r="F176" s="274">
        <v>7460000</v>
      </c>
      <c r="G176" s="274">
        <v>2875401</v>
      </c>
      <c r="H176" s="274">
        <v>4584599</v>
      </c>
      <c r="I176" s="325">
        <v>15509643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499984740745262"/>
  </sheetPr>
  <dimension ref="A1:L64"/>
  <sheetViews>
    <sheetView rightToLeft="1" workbookViewId="0">
      <selection activeCell="N60" sqref="N60"/>
    </sheetView>
  </sheetViews>
  <sheetFormatPr defaultRowHeight="12.75"/>
  <cols>
    <col min="3" max="3" width="12.140625" bestFit="1" customWidth="1"/>
    <col min="4" max="4" width="11.28515625" bestFit="1" customWidth="1"/>
    <col min="10" max="10" width="11.140625" bestFit="1" customWidth="1"/>
    <col min="12" max="12" width="12.140625" bestFit="1" customWidth="1"/>
  </cols>
  <sheetData>
    <row r="1" spans="1:12">
      <c r="A1" s="333" t="s">
        <v>559</v>
      </c>
    </row>
    <row r="3" spans="1:12">
      <c r="A3" t="s">
        <v>749</v>
      </c>
      <c r="B3" t="s">
        <v>750</v>
      </c>
      <c r="C3" t="s">
        <v>850</v>
      </c>
      <c r="D3" t="s">
        <v>851</v>
      </c>
      <c r="E3" t="s">
        <v>852</v>
      </c>
      <c r="F3" t="s">
        <v>853</v>
      </c>
      <c r="G3" t="s">
        <v>854</v>
      </c>
      <c r="H3" t="s">
        <v>837</v>
      </c>
      <c r="I3" t="s">
        <v>755</v>
      </c>
      <c r="J3" t="s">
        <v>758</v>
      </c>
      <c r="K3" t="s">
        <v>759</v>
      </c>
      <c r="L3" t="s">
        <v>760</v>
      </c>
    </row>
    <row r="4" spans="1:12">
      <c r="A4" s="345" t="s">
        <v>1450</v>
      </c>
      <c r="B4" s="345">
        <v>11</v>
      </c>
      <c r="C4" s="346">
        <v>3884385</v>
      </c>
      <c r="D4" s="346">
        <v>3588210</v>
      </c>
      <c r="E4" s="346">
        <v>111755</v>
      </c>
      <c r="F4" s="346">
        <v>30515</v>
      </c>
      <c r="G4" s="346">
        <v>5255</v>
      </c>
      <c r="H4" s="346">
        <v>10500000</v>
      </c>
      <c r="I4" s="346">
        <v>0</v>
      </c>
      <c r="J4" s="346">
        <v>18120121</v>
      </c>
      <c r="K4" s="346">
        <v>18128000</v>
      </c>
      <c r="L4" s="346">
        <v>19222655</v>
      </c>
    </row>
    <row r="5" spans="1:12">
      <c r="A5" s="345" t="s">
        <v>1516</v>
      </c>
      <c r="B5" s="345">
        <v>12</v>
      </c>
      <c r="C5" s="346">
        <v>396845222</v>
      </c>
      <c r="D5" s="346">
        <v>27122900</v>
      </c>
      <c r="E5" s="346">
        <v>37109397</v>
      </c>
      <c r="F5" s="346">
        <v>21163146</v>
      </c>
      <c r="G5" s="346">
        <v>49702851</v>
      </c>
      <c r="H5" s="346">
        <v>0</v>
      </c>
      <c r="I5" s="346">
        <v>1268201</v>
      </c>
      <c r="J5" s="346">
        <v>533211717</v>
      </c>
      <c r="K5" s="346">
        <v>482050000</v>
      </c>
      <c r="L5" s="346">
        <v>521881353</v>
      </c>
    </row>
    <row r="6" spans="1:12">
      <c r="A6" s="345" t="s">
        <v>1451</v>
      </c>
      <c r="B6" s="345">
        <v>13</v>
      </c>
      <c r="C6" s="346">
        <v>315880353</v>
      </c>
      <c r="D6" s="346">
        <v>19589405</v>
      </c>
      <c r="E6" s="346">
        <v>8317214</v>
      </c>
      <c r="F6" s="346">
        <v>3835764</v>
      </c>
      <c r="G6" s="346">
        <v>6078569</v>
      </c>
      <c r="H6" s="346">
        <v>0</v>
      </c>
      <c r="I6" s="346">
        <v>0</v>
      </c>
      <c r="J6" s="346">
        <v>353701306</v>
      </c>
      <c r="K6" s="346">
        <v>352756000</v>
      </c>
      <c r="L6" s="346">
        <v>357208194</v>
      </c>
    </row>
    <row r="7" spans="1:12">
      <c r="A7" s="345" t="s">
        <v>1517</v>
      </c>
      <c r="B7" s="345">
        <v>14</v>
      </c>
      <c r="C7" s="346">
        <v>0</v>
      </c>
      <c r="D7" s="346">
        <v>0</v>
      </c>
      <c r="E7" s="346">
        <v>0</v>
      </c>
      <c r="F7" s="346">
        <v>0</v>
      </c>
      <c r="G7" s="346">
        <v>0</v>
      </c>
      <c r="H7" s="346">
        <v>41616000</v>
      </c>
      <c r="I7" s="346">
        <v>0</v>
      </c>
      <c r="J7" s="346">
        <v>41616000</v>
      </c>
      <c r="K7" s="346">
        <v>41616000</v>
      </c>
      <c r="L7" s="346">
        <v>34842000</v>
      </c>
    </row>
    <row r="8" spans="1:12">
      <c r="A8" s="345" t="s">
        <v>1518</v>
      </c>
      <c r="B8" s="345">
        <v>15</v>
      </c>
      <c r="C8" s="346">
        <v>2044627</v>
      </c>
      <c r="D8" s="346">
        <v>349765</v>
      </c>
      <c r="E8" s="346">
        <v>15874</v>
      </c>
      <c r="F8" s="346">
        <v>10671</v>
      </c>
      <c r="G8" s="346">
        <v>15001</v>
      </c>
      <c r="H8" s="346">
        <v>0</v>
      </c>
      <c r="I8" s="346">
        <v>0</v>
      </c>
      <c r="J8" s="346">
        <v>2435938</v>
      </c>
      <c r="K8" s="346">
        <v>2483000</v>
      </c>
      <c r="L8" s="346">
        <v>2530528</v>
      </c>
    </row>
    <row r="9" spans="1:12">
      <c r="A9" s="345" t="s">
        <v>1452</v>
      </c>
      <c r="B9" s="345">
        <v>16</v>
      </c>
      <c r="C9" s="346">
        <v>21044772</v>
      </c>
      <c r="D9" s="346">
        <v>7731385</v>
      </c>
      <c r="E9" s="346">
        <v>467043</v>
      </c>
      <c r="F9" s="346">
        <v>290095</v>
      </c>
      <c r="G9" s="346">
        <v>537238</v>
      </c>
      <c r="H9" s="346">
        <v>0</v>
      </c>
      <c r="I9" s="346">
        <v>28152</v>
      </c>
      <c r="J9" s="346">
        <v>30098686</v>
      </c>
      <c r="K9" s="346">
        <v>29249119</v>
      </c>
      <c r="L9" s="346">
        <v>30567635</v>
      </c>
    </row>
    <row r="10" spans="1:12">
      <c r="A10" s="345" t="s">
        <v>1453</v>
      </c>
      <c r="B10" s="345">
        <v>17</v>
      </c>
      <c r="C10" s="346">
        <v>781448</v>
      </c>
      <c r="D10" s="346">
        <v>19501</v>
      </c>
      <c r="E10" s="346">
        <v>8433</v>
      </c>
      <c r="F10" s="346">
        <v>1690</v>
      </c>
      <c r="G10" s="346">
        <v>4338</v>
      </c>
      <c r="H10" s="346">
        <v>0</v>
      </c>
      <c r="I10" s="346">
        <v>0</v>
      </c>
      <c r="J10" s="346">
        <v>815409</v>
      </c>
      <c r="K10" s="346">
        <v>815410</v>
      </c>
      <c r="L10" s="346">
        <v>878289</v>
      </c>
    </row>
    <row r="11" spans="1:12">
      <c r="A11" s="345" t="s">
        <v>1454</v>
      </c>
      <c r="B11" s="345">
        <v>18</v>
      </c>
      <c r="C11" s="346">
        <v>8843202</v>
      </c>
      <c r="D11" s="346">
        <v>2430888</v>
      </c>
      <c r="E11" s="346">
        <v>108122</v>
      </c>
      <c r="F11" s="346">
        <v>47160</v>
      </c>
      <c r="G11" s="346">
        <v>94510</v>
      </c>
      <c r="H11" s="346">
        <v>14942</v>
      </c>
      <c r="I11" s="346">
        <v>55000</v>
      </c>
      <c r="J11" s="346">
        <v>11593824</v>
      </c>
      <c r="K11" s="346">
        <v>11686851</v>
      </c>
      <c r="L11" s="346">
        <v>12169486</v>
      </c>
    </row>
    <row r="12" spans="1:12">
      <c r="A12" s="345" t="s">
        <v>1455</v>
      </c>
      <c r="B12" s="345">
        <v>21</v>
      </c>
      <c r="C12" s="346">
        <v>280273347</v>
      </c>
      <c r="D12" s="346">
        <v>37390621</v>
      </c>
      <c r="E12" s="346">
        <v>3864861</v>
      </c>
      <c r="F12" s="346">
        <v>1634732</v>
      </c>
      <c r="G12" s="346">
        <v>1821943</v>
      </c>
      <c r="H12" s="346">
        <v>0</v>
      </c>
      <c r="I12" s="346">
        <v>75000</v>
      </c>
      <c r="J12" s="346">
        <v>325060502</v>
      </c>
      <c r="K12" s="346">
        <v>321186000</v>
      </c>
      <c r="L12" s="346">
        <v>334558748</v>
      </c>
    </row>
    <row r="13" spans="1:12">
      <c r="A13" s="345" t="s">
        <v>1456</v>
      </c>
      <c r="B13" s="345">
        <v>22</v>
      </c>
      <c r="C13" s="346">
        <v>144873918</v>
      </c>
      <c r="D13" s="346">
        <v>28835530</v>
      </c>
      <c r="E13" s="346">
        <v>63803490</v>
      </c>
      <c r="F13" s="346">
        <v>318970</v>
      </c>
      <c r="G13" s="346">
        <v>2926949</v>
      </c>
      <c r="H13" s="346">
        <v>0</v>
      </c>
      <c r="I13" s="346">
        <v>0</v>
      </c>
      <c r="J13" s="346">
        <v>240758857</v>
      </c>
      <c r="K13" s="346">
        <v>256937000</v>
      </c>
      <c r="L13" s="346">
        <v>261116093</v>
      </c>
    </row>
    <row r="14" spans="1:12">
      <c r="A14" s="345" t="s">
        <v>1457</v>
      </c>
      <c r="B14" s="345">
        <v>23</v>
      </c>
      <c r="C14" s="346">
        <v>8176967</v>
      </c>
      <c r="D14" s="346">
        <v>1782645</v>
      </c>
      <c r="E14" s="346">
        <v>214908</v>
      </c>
      <c r="F14" s="346">
        <v>41594</v>
      </c>
      <c r="G14" s="346">
        <v>114420</v>
      </c>
      <c r="H14" s="346">
        <v>0</v>
      </c>
      <c r="I14" s="346">
        <v>0</v>
      </c>
      <c r="J14" s="346">
        <v>10330535</v>
      </c>
      <c r="K14" s="346">
        <v>10334050</v>
      </c>
      <c r="L14" s="346">
        <v>10756348</v>
      </c>
    </row>
    <row r="15" spans="1:12">
      <c r="A15" s="345" t="s">
        <v>1458</v>
      </c>
      <c r="B15" s="345">
        <v>24</v>
      </c>
      <c r="C15" s="346">
        <v>0</v>
      </c>
      <c r="D15" s="346">
        <v>0</v>
      </c>
      <c r="E15" s="346">
        <v>0</v>
      </c>
      <c r="F15" s="346">
        <v>0</v>
      </c>
      <c r="G15" s="346">
        <v>0</v>
      </c>
      <c r="H15" s="346">
        <v>0</v>
      </c>
      <c r="I15" s="346">
        <v>0</v>
      </c>
      <c r="J15" s="346">
        <v>0</v>
      </c>
      <c r="K15" s="346">
        <v>0</v>
      </c>
      <c r="L15" s="346">
        <v>6034407</v>
      </c>
    </row>
    <row r="16" spans="1:12">
      <c r="A16" s="345" t="s">
        <v>1459</v>
      </c>
      <c r="B16" s="345">
        <v>26</v>
      </c>
      <c r="C16" s="346">
        <v>3562459</v>
      </c>
      <c r="D16" s="346">
        <v>4059526</v>
      </c>
      <c r="E16" s="346">
        <v>57393</v>
      </c>
      <c r="F16" s="346">
        <v>89131</v>
      </c>
      <c r="G16" s="346">
        <v>408152</v>
      </c>
      <c r="H16" s="346">
        <v>2007315</v>
      </c>
      <c r="I16" s="346">
        <v>2177458</v>
      </c>
      <c r="J16" s="346">
        <v>12361435</v>
      </c>
      <c r="K16" s="346">
        <v>12369000</v>
      </c>
      <c r="L16" s="346">
        <v>12183012</v>
      </c>
    </row>
    <row r="17" spans="1:12">
      <c r="A17" s="345" t="s">
        <v>1460</v>
      </c>
      <c r="B17" s="345">
        <v>28</v>
      </c>
      <c r="C17" s="346">
        <v>983349</v>
      </c>
      <c r="D17" s="346">
        <v>427367</v>
      </c>
      <c r="E17" s="346">
        <v>65244</v>
      </c>
      <c r="F17" s="346">
        <v>105171</v>
      </c>
      <c r="G17" s="346">
        <v>219299</v>
      </c>
      <c r="H17" s="346">
        <v>0</v>
      </c>
      <c r="I17" s="346">
        <v>0</v>
      </c>
      <c r="J17" s="346">
        <v>1800431</v>
      </c>
      <c r="K17" s="346">
        <v>1876000</v>
      </c>
      <c r="L17" s="346">
        <v>1831514</v>
      </c>
    </row>
    <row r="18" spans="1:12">
      <c r="A18" s="345" t="s">
        <v>1461</v>
      </c>
      <c r="B18" s="345">
        <v>29</v>
      </c>
      <c r="C18" s="346">
        <v>12232393</v>
      </c>
      <c r="D18" s="346">
        <v>2883923</v>
      </c>
      <c r="E18" s="346">
        <v>200880</v>
      </c>
      <c r="F18" s="346">
        <v>77341</v>
      </c>
      <c r="G18" s="346">
        <v>177340</v>
      </c>
      <c r="H18" s="346">
        <v>0</v>
      </c>
      <c r="I18" s="346">
        <v>319720</v>
      </c>
      <c r="J18" s="346">
        <v>15891596</v>
      </c>
      <c r="K18" s="346">
        <v>16025000</v>
      </c>
      <c r="L18" s="346">
        <v>10691886</v>
      </c>
    </row>
    <row r="19" spans="1:12">
      <c r="A19" s="345" t="s">
        <v>1453</v>
      </c>
      <c r="B19" s="345">
        <v>30</v>
      </c>
      <c r="C19" s="346">
        <v>747653</v>
      </c>
      <c r="D19" s="346">
        <v>304921</v>
      </c>
      <c r="E19" s="346">
        <v>4336</v>
      </c>
      <c r="F19" s="346">
        <v>3697</v>
      </c>
      <c r="G19" s="346">
        <v>1833</v>
      </c>
      <c r="H19" s="346">
        <v>0</v>
      </c>
      <c r="I19" s="346">
        <v>0</v>
      </c>
      <c r="J19" s="346">
        <v>1062441</v>
      </c>
      <c r="K19" s="346">
        <v>1069750</v>
      </c>
      <c r="L19" s="346">
        <v>1009362</v>
      </c>
    </row>
    <row r="20" spans="1:12">
      <c r="A20" s="345" t="s">
        <v>1519</v>
      </c>
      <c r="B20" s="345">
        <v>31</v>
      </c>
      <c r="C20" s="346">
        <v>215681</v>
      </c>
      <c r="D20" s="346">
        <v>79566</v>
      </c>
      <c r="E20" s="346">
        <v>1088</v>
      </c>
      <c r="F20" s="346">
        <v>0</v>
      </c>
      <c r="G20" s="346">
        <v>0</v>
      </c>
      <c r="H20" s="346">
        <v>0</v>
      </c>
      <c r="I20" s="346">
        <v>0</v>
      </c>
      <c r="J20" s="346">
        <v>296336</v>
      </c>
      <c r="K20" s="346">
        <v>307000</v>
      </c>
      <c r="L20" s="346">
        <v>283710</v>
      </c>
    </row>
    <row r="21" spans="1:12">
      <c r="A21" s="345" t="s">
        <v>1520</v>
      </c>
      <c r="B21" s="345">
        <v>32</v>
      </c>
      <c r="C21" s="346">
        <v>289811</v>
      </c>
      <c r="D21" s="346">
        <v>181932</v>
      </c>
      <c r="E21" s="346">
        <v>6811</v>
      </c>
      <c r="F21" s="346">
        <v>1011</v>
      </c>
      <c r="G21" s="346">
        <v>3196</v>
      </c>
      <c r="H21" s="346">
        <v>0</v>
      </c>
      <c r="I21" s="346">
        <v>0</v>
      </c>
      <c r="J21" s="346">
        <v>482761</v>
      </c>
      <c r="K21" s="346">
        <v>565000</v>
      </c>
      <c r="L21" s="346">
        <v>547707</v>
      </c>
    </row>
    <row r="22" spans="1:12">
      <c r="A22" s="345" t="s">
        <v>1462</v>
      </c>
      <c r="B22" s="345">
        <v>34</v>
      </c>
      <c r="C22" s="346">
        <v>7586727</v>
      </c>
      <c r="D22" s="346">
        <v>3712383</v>
      </c>
      <c r="E22" s="346">
        <v>84753</v>
      </c>
      <c r="F22" s="346">
        <v>99456</v>
      </c>
      <c r="G22" s="346">
        <v>84609</v>
      </c>
      <c r="H22" s="346">
        <v>0</v>
      </c>
      <c r="I22" s="346">
        <v>0</v>
      </c>
      <c r="J22" s="346">
        <v>11567927</v>
      </c>
      <c r="K22" s="346">
        <v>11581665</v>
      </c>
      <c r="L22" s="346">
        <v>11611016</v>
      </c>
    </row>
    <row r="23" spans="1:12">
      <c r="A23" s="345" t="s">
        <v>1463</v>
      </c>
      <c r="B23" s="345">
        <v>36</v>
      </c>
      <c r="C23" s="346">
        <v>4181633</v>
      </c>
      <c r="D23" s="346">
        <v>984490</v>
      </c>
      <c r="E23" s="346">
        <v>54943</v>
      </c>
      <c r="F23" s="346">
        <v>36664</v>
      </c>
      <c r="G23" s="346">
        <v>142830</v>
      </c>
      <c r="H23" s="346">
        <v>0</v>
      </c>
      <c r="I23" s="346">
        <v>0</v>
      </c>
      <c r="J23" s="346">
        <v>5400560</v>
      </c>
      <c r="K23" s="346">
        <v>5400561</v>
      </c>
      <c r="L23" s="346">
        <v>5113629</v>
      </c>
    </row>
    <row r="24" spans="1:12">
      <c r="A24" s="345" t="s">
        <v>1521</v>
      </c>
      <c r="B24" s="345">
        <v>37</v>
      </c>
      <c r="C24" s="346">
        <v>0</v>
      </c>
      <c r="D24" s="346">
        <v>0</v>
      </c>
      <c r="E24" s="346">
        <v>0</v>
      </c>
      <c r="F24" s="346">
        <v>0</v>
      </c>
      <c r="G24" s="346">
        <v>0</v>
      </c>
      <c r="H24" s="346">
        <v>0</v>
      </c>
      <c r="I24" s="346">
        <v>0</v>
      </c>
      <c r="J24" s="346">
        <v>0</v>
      </c>
      <c r="K24" s="346">
        <v>0</v>
      </c>
      <c r="L24" s="346">
        <v>39932</v>
      </c>
    </row>
    <row r="25" spans="1:12">
      <c r="A25" s="345" t="s">
        <v>1522</v>
      </c>
      <c r="B25" s="345">
        <v>38</v>
      </c>
      <c r="C25" s="346">
        <v>149864</v>
      </c>
      <c r="D25" s="346">
        <v>21772</v>
      </c>
      <c r="E25" s="346">
        <v>533</v>
      </c>
      <c r="F25" s="346">
        <v>475</v>
      </c>
      <c r="G25" s="346">
        <v>634</v>
      </c>
      <c r="H25" s="346">
        <v>0</v>
      </c>
      <c r="I25" s="346">
        <v>0</v>
      </c>
      <c r="J25" s="346">
        <v>173278</v>
      </c>
      <c r="K25" s="346">
        <v>305000</v>
      </c>
      <c r="L25" s="346">
        <v>170354</v>
      </c>
    </row>
    <row r="26" spans="1:12">
      <c r="A26" s="345" t="s">
        <v>1523</v>
      </c>
      <c r="B26" s="345">
        <v>40</v>
      </c>
      <c r="C26" s="346">
        <v>135272</v>
      </c>
      <c r="D26" s="346">
        <v>60359</v>
      </c>
      <c r="E26" s="346">
        <v>18175</v>
      </c>
      <c r="F26" s="346">
        <v>2339</v>
      </c>
      <c r="G26" s="346">
        <v>5165</v>
      </c>
      <c r="H26" s="346">
        <v>0</v>
      </c>
      <c r="I26" s="346">
        <v>0</v>
      </c>
      <c r="J26" s="346">
        <v>221310</v>
      </c>
      <c r="K26" s="346">
        <v>249000</v>
      </c>
      <c r="L26" s="346">
        <v>232160</v>
      </c>
    </row>
    <row r="27" spans="1:12">
      <c r="A27" s="345" t="s">
        <v>775</v>
      </c>
      <c r="B27" s="345">
        <v>41</v>
      </c>
      <c r="C27" s="346">
        <v>3795434</v>
      </c>
      <c r="D27" s="346">
        <v>951792</v>
      </c>
      <c r="E27" s="346">
        <v>143745</v>
      </c>
      <c r="F27" s="346">
        <v>188496</v>
      </c>
      <c r="G27" s="346">
        <v>185133</v>
      </c>
      <c r="H27" s="346">
        <v>0</v>
      </c>
      <c r="I27" s="346">
        <v>0</v>
      </c>
      <c r="J27" s="346">
        <v>5264599</v>
      </c>
      <c r="K27" s="346">
        <v>6078000</v>
      </c>
      <c r="L27" s="346">
        <v>5929430</v>
      </c>
    </row>
    <row r="28" spans="1:12">
      <c r="A28" s="345" t="s">
        <v>1524</v>
      </c>
      <c r="B28" s="345">
        <v>43</v>
      </c>
      <c r="C28" s="346">
        <v>9451003</v>
      </c>
      <c r="D28" s="346">
        <v>119765</v>
      </c>
      <c r="E28" s="346">
        <v>5683979</v>
      </c>
      <c r="F28" s="346">
        <v>850080</v>
      </c>
      <c r="G28" s="346">
        <v>301311</v>
      </c>
      <c r="H28" s="346">
        <v>0</v>
      </c>
      <c r="I28" s="346">
        <v>0</v>
      </c>
      <c r="J28" s="346">
        <v>16406137</v>
      </c>
      <c r="K28" s="346">
        <v>14636000</v>
      </c>
      <c r="L28" s="346">
        <v>15465000</v>
      </c>
    </row>
    <row r="29" spans="1:12">
      <c r="A29" s="345" t="s">
        <v>1453</v>
      </c>
      <c r="B29" s="345">
        <v>44</v>
      </c>
      <c r="C29" s="346">
        <v>570603</v>
      </c>
      <c r="D29" s="346">
        <v>112348</v>
      </c>
      <c r="E29" s="346">
        <v>23553</v>
      </c>
      <c r="F29" s="346">
        <v>521</v>
      </c>
      <c r="G29" s="346">
        <v>6957</v>
      </c>
      <c r="H29" s="346">
        <v>0</v>
      </c>
      <c r="I29" s="346">
        <v>0</v>
      </c>
      <c r="J29" s="346">
        <v>713982</v>
      </c>
      <c r="K29" s="346">
        <v>961000</v>
      </c>
      <c r="L29" s="346">
        <v>790747</v>
      </c>
    </row>
    <row r="30" spans="1:12">
      <c r="A30" s="345" t="s">
        <v>1457</v>
      </c>
      <c r="B30" s="345">
        <v>46</v>
      </c>
      <c r="C30" s="346">
        <v>23593309</v>
      </c>
      <c r="D30" s="346">
        <v>19516009</v>
      </c>
      <c r="E30" s="346">
        <v>180032</v>
      </c>
      <c r="F30" s="346">
        <v>233058</v>
      </c>
      <c r="G30" s="346">
        <v>125037</v>
      </c>
      <c r="H30" s="346">
        <v>0</v>
      </c>
      <c r="I30" s="346">
        <v>0</v>
      </c>
      <c r="J30" s="346">
        <v>43647446</v>
      </c>
      <c r="K30" s="346">
        <v>45623458</v>
      </c>
      <c r="L30" s="346">
        <v>45201215</v>
      </c>
    </row>
    <row r="31" spans="1:12">
      <c r="A31" s="345" t="s">
        <v>1525</v>
      </c>
      <c r="B31" s="345">
        <v>47</v>
      </c>
      <c r="C31" s="346">
        <v>0</v>
      </c>
      <c r="D31" s="346">
        <v>0</v>
      </c>
      <c r="E31" s="346">
        <v>0</v>
      </c>
      <c r="F31" s="346">
        <v>0</v>
      </c>
      <c r="G31" s="346">
        <v>0</v>
      </c>
      <c r="H31" s="346">
        <v>229635000</v>
      </c>
      <c r="I31" s="346">
        <v>0</v>
      </c>
      <c r="J31" s="346">
        <v>229635000</v>
      </c>
      <c r="K31" s="346">
        <v>229635000</v>
      </c>
      <c r="L31" s="346">
        <v>268971800</v>
      </c>
    </row>
    <row r="32" spans="1:12">
      <c r="A32" s="345" t="s">
        <v>1464</v>
      </c>
      <c r="B32" s="345">
        <v>48</v>
      </c>
      <c r="C32" s="346">
        <v>15187498</v>
      </c>
      <c r="D32" s="346">
        <v>16342908</v>
      </c>
      <c r="E32" s="346">
        <v>155560</v>
      </c>
      <c r="F32" s="346">
        <v>110720</v>
      </c>
      <c r="G32" s="346">
        <v>898148</v>
      </c>
      <c r="H32" s="346">
        <v>0</v>
      </c>
      <c r="I32" s="346">
        <v>0</v>
      </c>
      <c r="J32" s="346">
        <v>32694833</v>
      </c>
      <c r="K32" s="346">
        <v>32694834</v>
      </c>
      <c r="L32" s="346">
        <v>33020801</v>
      </c>
    </row>
    <row r="33" spans="1:12">
      <c r="A33" s="345" t="s">
        <v>1465</v>
      </c>
      <c r="B33" s="345">
        <v>50</v>
      </c>
      <c r="C33" s="346">
        <v>39205614</v>
      </c>
      <c r="D33" s="346">
        <v>575304</v>
      </c>
      <c r="E33" s="346">
        <v>221689</v>
      </c>
      <c r="F33" s="346">
        <v>0</v>
      </c>
      <c r="G33" s="346">
        <v>25644</v>
      </c>
      <c r="H33" s="346">
        <v>0</v>
      </c>
      <c r="I33" s="346">
        <v>94750</v>
      </c>
      <c r="J33" s="346">
        <v>40123000</v>
      </c>
      <c r="K33" s="346">
        <v>40123000</v>
      </c>
      <c r="L33" s="346">
        <v>40200000</v>
      </c>
    </row>
    <row r="34" spans="1:12">
      <c r="A34" s="345" t="s">
        <v>1526</v>
      </c>
      <c r="B34" s="345">
        <v>51</v>
      </c>
      <c r="C34" s="346">
        <v>1377954</v>
      </c>
      <c r="D34" s="346">
        <v>815214</v>
      </c>
      <c r="E34" s="346">
        <v>8410</v>
      </c>
      <c r="F34" s="346">
        <v>14312</v>
      </c>
      <c r="G34" s="346">
        <v>7639</v>
      </c>
      <c r="H34" s="346">
        <v>0</v>
      </c>
      <c r="I34" s="346">
        <v>0</v>
      </c>
      <c r="J34" s="346">
        <v>2223529</v>
      </c>
      <c r="K34" s="346">
        <v>2223530</v>
      </c>
      <c r="L34" s="346">
        <v>2405895</v>
      </c>
    </row>
    <row r="35" spans="1:12">
      <c r="A35" s="345" t="s">
        <v>1527</v>
      </c>
      <c r="B35" s="345">
        <v>54</v>
      </c>
      <c r="C35" s="346">
        <v>1141696</v>
      </c>
      <c r="D35" s="346">
        <v>208026</v>
      </c>
      <c r="E35" s="346">
        <v>7883</v>
      </c>
      <c r="F35" s="346">
        <v>15566</v>
      </c>
      <c r="G35" s="346">
        <v>1777</v>
      </c>
      <c r="H35" s="346">
        <v>0</v>
      </c>
      <c r="I35" s="346">
        <v>0</v>
      </c>
      <c r="J35" s="346">
        <v>1374948</v>
      </c>
      <c r="K35" s="346">
        <v>1377708</v>
      </c>
      <c r="L35" s="346">
        <v>1354086</v>
      </c>
    </row>
    <row r="36" spans="1:12">
      <c r="A36" s="345" t="s">
        <v>1466</v>
      </c>
      <c r="B36" s="345">
        <v>55</v>
      </c>
      <c r="C36" s="346">
        <v>0</v>
      </c>
      <c r="D36" s="346">
        <v>0</v>
      </c>
      <c r="E36" s="346">
        <v>0</v>
      </c>
      <c r="F36" s="346">
        <v>0</v>
      </c>
      <c r="G36" s="346">
        <v>0</v>
      </c>
      <c r="H36" s="346">
        <v>0</v>
      </c>
      <c r="I36" s="346">
        <v>0</v>
      </c>
      <c r="J36" s="346">
        <v>0</v>
      </c>
      <c r="K36" s="346">
        <v>0</v>
      </c>
      <c r="L36" s="346">
        <v>821523</v>
      </c>
    </row>
    <row r="37" spans="1:12">
      <c r="A37" s="345" t="s">
        <v>1467</v>
      </c>
      <c r="B37" s="345">
        <v>59</v>
      </c>
      <c r="C37" s="346">
        <v>738911</v>
      </c>
      <c r="D37" s="346">
        <v>268264</v>
      </c>
      <c r="E37" s="346">
        <v>26066</v>
      </c>
      <c r="F37" s="346">
        <v>16373</v>
      </c>
      <c r="G37" s="346">
        <v>2823</v>
      </c>
      <c r="H37" s="346">
        <v>0</v>
      </c>
      <c r="I37" s="346">
        <v>0</v>
      </c>
      <c r="J37" s="346">
        <v>1052437</v>
      </c>
      <c r="K37" s="346">
        <v>1052438</v>
      </c>
      <c r="L37" s="346">
        <v>986584</v>
      </c>
    </row>
    <row r="38" spans="1:12">
      <c r="A38" s="345" t="s">
        <v>837</v>
      </c>
      <c r="B38" s="345">
        <v>60</v>
      </c>
      <c r="C38" s="346">
        <v>0</v>
      </c>
      <c r="D38" s="346">
        <v>15022505</v>
      </c>
      <c r="E38" s="346">
        <v>0</v>
      </c>
      <c r="F38" s="346">
        <v>0</v>
      </c>
      <c r="G38" s="346">
        <v>0</v>
      </c>
      <c r="H38" s="346">
        <v>249571382</v>
      </c>
      <c r="I38" s="346">
        <v>756506770</v>
      </c>
      <c r="J38" s="346">
        <v>1021100656</v>
      </c>
      <c r="K38" s="346">
        <v>1104833074</v>
      </c>
      <c r="L38" s="346">
        <v>915271525</v>
      </c>
    </row>
    <row r="39" spans="1:12">
      <c r="A39" s="345" t="s">
        <v>1528</v>
      </c>
      <c r="B39" s="345">
        <v>61</v>
      </c>
      <c r="C39" s="346">
        <v>108893</v>
      </c>
      <c r="D39" s="346">
        <v>31084</v>
      </c>
      <c r="E39" s="346">
        <v>3153</v>
      </c>
      <c r="F39" s="346">
        <v>8067</v>
      </c>
      <c r="G39" s="346">
        <v>120</v>
      </c>
      <c r="H39" s="346">
        <v>0</v>
      </c>
      <c r="I39" s="346">
        <v>0</v>
      </c>
      <c r="J39" s="346">
        <v>151317</v>
      </c>
      <c r="K39" s="346">
        <v>226000</v>
      </c>
      <c r="L39" s="346">
        <v>89993</v>
      </c>
    </row>
    <row r="40" spans="1:12">
      <c r="A40" s="345" t="s">
        <v>1468</v>
      </c>
      <c r="B40" s="345">
        <v>65</v>
      </c>
      <c r="C40" s="346">
        <v>12977451</v>
      </c>
      <c r="D40" s="346">
        <v>5775555</v>
      </c>
      <c r="E40" s="346">
        <v>580918</v>
      </c>
      <c r="F40" s="346">
        <v>117946</v>
      </c>
      <c r="G40" s="346">
        <v>366718</v>
      </c>
      <c r="H40" s="346">
        <v>0</v>
      </c>
      <c r="I40" s="346">
        <v>5000</v>
      </c>
      <c r="J40" s="346">
        <v>19823588</v>
      </c>
      <c r="K40" s="346">
        <v>19823589</v>
      </c>
      <c r="L40" s="346">
        <v>21492355</v>
      </c>
    </row>
    <row r="41" spans="1:12">
      <c r="A41" s="345" t="s">
        <v>1469</v>
      </c>
      <c r="B41" s="345">
        <v>66</v>
      </c>
      <c r="C41" s="346">
        <v>3584953</v>
      </c>
      <c r="D41" s="346">
        <v>2134573</v>
      </c>
      <c r="E41" s="346">
        <v>42146</v>
      </c>
      <c r="F41" s="346">
        <v>20688</v>
      </c>
      <c r="G41" s="346">
        <v>240816</v>
      </c>
      <c r="H41" s="346">
        <v>1000000</v>
      </c>
      <c r="I41" s="346">
        <v>192500</v>
      </c>
      <c r="J41" s="346">
        <v>7215676</v>
      </c>
      <c r="K41" s="346">
        <v>7215676</v>
      </c>
      <c r="L41" s="346">
        <v>7645639</v>
      </c>
    </row>
    <row r="42" spans="1:12">
      <c r="A42" s="345" t="s">
        <v>1470</v>
      </c>
      <c r="B42" s="345">
        <v>67</v>
      </c>
      <c r="C42" s="346">
        <v>136554</v>
      </c>
      <c r="D42" s="346">
        <v>136389</v>
      </c>
      <c r="E42" s="346">
        <v>6672</v>
      </c>
      <c r="F42" s="346">
        <v>18317</v>
      </c>
      <c r="G42" s="346">
        <v>2479</v>
      </c>
      <c r="H42" s="346">
        <v>0</v>
      </c>
      <c r="I42" s="346">
        <v>0</v>
      </c>
      <c r="J42" s="346">
        <v>300411</v>
      </c>
      <c r="K42" s="346">
        <v>493000</v>
      </c>
      <c r="L42" s="346">
        <v>239579</v>
      </c>
    </row>
    <row r="43" spans="1:12">
      <c r="A43" s="345" t="s">
        <v>1529</v>
      </c>
      <c r="B43" s="345">
        <v>68</v>
      </c>
      <c r="C43" s="346">
        <v>2443337</v>
      </c>
      <c r="D43" s="346">
        <v>924437</v>
      </c>
      <c r="E43" s="346">
        <v>57269</v>
      </c>
      <c r="F43" s="346">
        <v>42652</v>
      </c>
      <c r="G43" s="346">
        <v>30329</v>
      </c>
      <c r="H43" s="346">
        <v>0</v>
      </c>
      <c r="I43" s="346">
        <v>0</v>
      </c>
      <c r="J43" s="346">
        <v>3498023</v>
      </c>
      <c r="K43" s="346">
        <v>3498024</v>
      </c>
      <c r="L43" s="346">
        <v>3528236</v>
      </c>
    </row>
    <row r="44" spans="1:12">
      <c r="A44" s="345" t="s">
        <v>1471</v>
      </c>
      <c r="B44" s="345">
        <v>69</v>
      </c>
      <c r="C44" s="346">
        <v>3408896</v>
      </c>
      <c r="D44" s="346">
        <v>990937</v>
      </c>
      <c r="E44" s="346">
        <v>46931</v>
      </c>
      <c r="F44" s="346">
        <v>12320</v>
      </c>
      <c r="G44" s="346">
        <v>34048</v>
      </c>
      <c r="H44" s="346">
        <v>0</v>
      </c>
      <c r="I44" s="346">
        <v>0</v>
      </c>
      <c r="J44" s="346">
        <v>4493132</v>
      </c>
      <c r="K44" s="346">
        <v>4638000</v>
      </c>
      <c r="L44" s="346">
        <v>0</v>
      </c>
    </row>
    <row r="45" spans="1:12">
      <c r="A45" s="345" t="s">
        <v>870</v>
      </c>
      <c r="B45" s="345">
        <v>70</v>
      </c>
      <c r="C45" s="346">
        <v>1295293</v>
      </c>
      <c r="D45" s="346">
        <v>200971</v>
      </c>
      <c r="E45" s="346">
        <v>40732</v>
      </c>
      <c r="F45" s="346">
        <v>45646</v>
      </c>
      <c r="G45" s="346">
        <v>9117</v>
      </c>
      <c r="H45" s="346">
        <v>0</v>
      </c>
      <c r="I45" s="346">
        <v>45000</v>
      </c>
      <c r="J45" s="346">
        <v>1636759</v>
      </c>
      <c r="K45" s="346">
        <v>1860000</v>
      </c>
      <c r="L45" s="346">
        <v>1429831</v>
      </c>
    </row>
    <row r="46" spans="1:12">
      <c r="A46" s="345" t="s">
        <v>1530</v>
      </c>
      <c r="B46" s="345">
        <v>71</v>
      </c>
      <c r="C46" s="346">
        <v>1194202</v>
      </c>
      <c r="D46" s="346">
        <v>198489</v>
      </c>
      <c r="E46" s="346">
        <v>16170</v>
      </c>
      <c r="F46" s="346">
        <v>19568</v>
      </c>
      <c r="G46" s="346">
        <v>1857</v>
      </c>
      <c r="H46" s="346">
        <v>0</v>
      </c>
      <c r="I46" s="346">
        <v>0</v>
      </c>
      <c r="J46" s="346">
        <v>1430286</v>
      </c>
      <c r="K46" s="346">
        <v>1451000</v>
      </c>
      <c r="L46" s="346">
        <v>1356257</v>
      </c>
    </row>
    <row r="47" spans="1:12">
      <c r="A47" s="345" t="s">
        <v>1472</v>
      </c>
      <c r="B47" s="345">
        <v>72</v>
      </c>
      <c r="C47" s="346">
        <v>5096607</v>
      </c>
      <c r="D47" s="346">
        <v>611910</v>
      </c>
      <c r="E47" s="346">
        <v>24843</v>
      </c>
      <c r="F47" s="346">
        <v>64862</v>
      </c>
      <c r="G47" s="346">
        <v>23545</v>
      </c>
      <c r="H47" s="346">
        <v>0</v>
      </c>
      <c r="I47" s="346">
        <v>0</v>
      </c>
      <c r="J47" s="346">
        <v>5821767</v>
      </c>
      <c r="K47" s="346">
        <v>6398000</v>
      </c>
      <c r="L47" s="346">
        <v>5916333</v>
      </c>
    </row>
    <row r="48" spans="1:12">
      <c r="A48" s="345" t="s">
        <v>1473</v>
      </c>
      <c r="B48" s="345">
        <v>73</v>
      </c>
      <c r="C48" s="346">
        <v>8431204</v>
      </c>
      <c r="D48" s="346">
        <v>1985610</v>
      </c>
      <c r="E48" s="346">
        <v>1230480</v>
      </c>
      <c r="F48" s="346">
        <v>109505</v>
      </c>
      <c r="G48" s="346">
        <v>410082</v>
      </c>
      <c r="H48" s="346">
        <v>0</v>
      </c>
      <c r="I48" s="346">
        <v>0</v>
      </c>
      <c r="J48" s="346">
        <v>12166879</v>
      </c>
      <c r="K48" s="346">
        <v>12375000</v>
      </c>
      <c r="L48" s="346">
        <v>9087656</v>
      </c>
    </row>
    <row r="49" spans="1:12">
      <c r="A49" s="345" t="s">
        <v>1453</v>
      </c>
      <c r="B49" s="345">
        <v>74</v>
      </c>
      <c r="C49" s="346">
        <v>562636</v>
      </c>
      <c r="D49" s="346">
        <v>9710</v>
      </c>
      <c r="E49" s="346">
        <v>6150</v>
      </c>
      <c r="F49" s="346">
        <v>1217</v>
      </c>
      <c r="G49" s="346">
        <v>206</v>
      </c>
      <c r="H49" s="346">
        <v>0</v>
      </c>
      <c r="I49" s="346">
        <v>0</v>
      </c>
      <c r="J49" s="346">
        <v>579918</v>
      </c>
      <c r="K49" s="346">
        <v>659000</v>
      </c>
      <c r="L49" s="346">
        <v>575930</v>
      </c>
    </row>
    <row r="50" spans="1:12">
      <c r="A50" s="345" t="s">
        <v>1531</v>
      </c>
      <c r="B50" s="345">
        <v>75</v>
      </c>
      <c r="C50" s="346">
        <v>693860</v>
      </c>
      <c r="D50" s="346">
        <v>174094</v>
      </c>
      <c r="E50" s="346">
        <v>11133</v>
      </c>
      <c r="F50" s="346">
        <v>2598</v>
      </c>
      <c r="G50" s="346">
        <v>6744</v>
      </c>
      <c r="H50" s="346">
        <v>9750853</v>
      </c>
      <c r="I50" s="346">
        <v>18000</v>
      </c>
      <c r="J50" s="346">
        <v>10657282</v>
      </c>
      <c r="K50" s="346">
        <v>10670000</v>
      </c>
      <c r="L50" s="346">
        <v>11055020</v>
      </c>
    </row>
    <row r="51" spans="1:12">
      <c r="A51" s="345" t="s">
        <v>847</v>
      </c>
      <c r="B51" s="345">
        <v>76</v>
      </c>
      <c r="C51" s="346">
        <v>12055346</v>
      </c>
      <c r="D51" s="346">
        <v>753896</v>
      </c>
      <c r="E51" s="346">
        <v>28389</v>
      </c>
      <c r="F51" s="346">
        <v>2741</v>
      </c>
      <c r="G51" s="346">
        <v>8015</v>
      </c>
      <c r="H51" s="346">
        <v>0</v>
      </c>
      <c r="I51" s="346">
        <v>0</v>
      </c>
      <c r="J51" s="346">
        <v>12848388</v>
      </c>
      <c r="K51" s="346">
        <v>12851000</v>
      </c>
      <c r="L51" s="346">
        <v>13139836</v>
      </c>
    </row>
    <row r="52" spans="1:12">
      <c r="A52" s="345" t="s">
        <v>1474</v>
      </c>
      <c r="B52" s="345">
        <v>77</v>
      </c>
      <c r="C52" s="346">
        <v>1714188</v>
      </c>
      <c r="D52" s="346">
        <v>2591237</v>
      </c>
      <c r="E52" s="346">
        <v>10376</v>
      </c>
      <c r="F52" s="346">
        <v>20109</v>
      </c>
      <c r="G52" s="346">
        <v>23148</v>
      </c>
      <c r="H52" s="346">
        <v>0</v>
      </c>
      <c r="I52" s="346">
        <v>0</v>
      </c>
      <c r="J52" s="346">
        <v>4359058</v>
      </c>
      <c r="K52" s="346">
        <v>4512901</v>
      </c>
      <c r="L52" s="346">
        <v>4270581</v>
      </c>
    </row>
    <row r="53" spans="1:12">
      <c r="A53" s="345" t="s">
        <v>1475</v>
      </c>
      <c r="B53" s="345">
        <v>78</v>
      </c>
      <c r="C53" s="346">
        <v>5488387</v>
      </c>
      <c r="D53" s="346">
        <v>2522645</v>
      </c>
      <c r="E53" s="346">
        <v>38832</v>
      </c>
      <c r="F53" s="346">
        <v>4222</v>
      </c>
      <c r="G53" s="346">
        <v>122255</v>
      </c>
      <c r="H53" s="346">
        <v>0</v>
      </c>
      <c r="I53" s="346">
        <v>0</v>
      </c>
      <c r="J53" s="346">
        <v>8176341</v>
      </c>
      <c r="K53" s="346">
        <v>8215000</v>
      </c>
      <c r="L53" s="346">
        <v>8501068</v>
      </c>
    </row>
    <row r="54" spans="1:12">
      <c r="A54" s="345" t="s">
        <v>1532</v>
      </c>
      <c r="B54" s="345">
        <v>80</v>
      </c>
      <c r="C54" s="346">
        <v>577519</v>
      </c>
      <c r="D54" s="346">
        <v>471465</v>
      </c>
      <c r="E54" s="346">
        <v>29851</v>
      </c>
      <c r="F54" s="346">
        <v>12841</v>
      </c>
      <c r="G54" s="346">
        <v>14089</v>
      </c>
      <c r="H54" s="346">
        <v>0</v>
      </c>
      <c r="I54" s="346">
        <v>0</v>
      </c>
      <c r="J54" s="346">
        <v>1105765</v>
      </c>
      <c r="K54" s="346">
        <v>1302000</v>
      </c>
      <c r="L54" s="346">
        <v>0</v>
      </c>
    </row>
    <row r="55" spans="1:12">
      <c r="A55" s="345" t="s">
        <v>1476</v>
      </c>
      <c r="B55" s="345">
        <v>81</v>
      </c>
      <c r="C55" s="346">
        <v>6175818</v>
      </c>
      <c r="D55" s="346">
        <v>1152255</v>
      </c>
      <c r="E55" s="346">
        <v>77767</v>
      </c>
      <c r="F55" s="346">
        <v>119036</v>
      </c>
      <c r="G55" s="346">
        <v>150914</v>
      </c>
      <c r="H55" s="346">
        <v>0</v>
      </c>
      <c r="I55" s="346">
        <v>0</v>
      </c>
      <c r="J55" s="346">
        <v>7675790</v>
      </c>
      <c r="K55" s="346">
        <v>9030362</v>
      </c>
      <c r="L55" s="346">
        <v>7714586</v>
      </c>
    </row>
    <row r="56" spans="1:12">
      <c r="A56" s="345" t="s">
        <v>1477</v>
      </c>
      <c r="B56" s="345">
        <v>83</v>
      </c>
      <c r="C56" s="346">
        <v>15908984</v>
      </c>
      <c r="D56" s="346">
        <v>649653</v>
      </c>
      <c r="E56" s="346">
        <v>155825</v>
      </c>
      <c r="F56" s="346">
        <v>78153</v>
      </c>
      <c r="G56" s="346">
        <v>94014</v>
      </c>
      <c r="H56" s="346">
        <v>0</v>
      </c>
      <c r="I56" s="346">
        <v>0</v>
      </c>
      <c r="J56" s="346">
        <v>16886629</v>
      </c>
      <c r="K56" s="346">
        <v>19957000</v>
      </c>
      <c r="L56" s="346">
        <v>18480271</v>
      </c>
    </row>
    <row r="57" spans="1:12">
      <c r="A57" s="345" t="s">
        <v>1446</v>
      </c>
      <c r="B57" s="345">
        <v>84</v>
      </c>
      <c r="C57" s="346">
        <v>8413140</v>
      </c>
      <c r="D57" s="346">
        <v>1235</v>
      </c>
      <c r="E57" s="346">
        <v>767724</v>
      </c>
      <c r="F57" s="346">
        <v>817901</v>
      </c>
      <c r="G57" s="346">
        <v>0</v>
      </c>
      <c r="H57" s="346">
        <v>0</v>
      </c>
      <c r="I57" s="346">
        <v>0</v>
      </c>
      <c r="J57" s="346">
        <v>10000000</v>
      </c>
      <c r="K57" s="346">
        <v>10000000</v>
      </c>
      <c r="L57" s="346">
        <v>0</v>
      </c>
    </row>
    <row r="58" spans="1:12">
      <c r="A58" s="345" t="s">
        <v>1478</v>
      </c>
      <c r="B58" s="345">
        <v>88</v>
      </c>
      <c r="C58" s="346">
        <v>23209592</v>
      </c>
      <c r="D58" s="346">
        <v>3305446</v>
      </c>
      <c r="E58" s="346">
        <v>10503106</v>
      </c>
      <c r="F58" s="346">
        <v>2032315</v>
      </c>
      <c r="G58" s="346">
        <v>1507759</v>
      </c>
      <c r="H58" s="346">
        <v>0</v>
      </c>
      <c r="I58" s="346">
        <v>0</v>
      </c>
      <c r="J58" s="346">
        <v>40558218</v>
      </c>
      <c r="K58" s="346">
        <v>35930000</v>
      </c>
      <c r="L58" s="346">
        <v>39025934</v>
      </c>
    </row>
    <row r="59" spans="1:12">
      <c r="A59" s="345" t="s">
        <v>1435</v>
      </c>
      <c r="B59" s="345">
        <v>89</v>
      </c>
      <c r="C59" s="346">
        <v>1529887</v>
      </c>
      <c r="D59" s="346">
        <v>672354</v>
      </c>
      <c r="E59" s="346">
        <v>45454</v>
      </c>
      <c r="F59" s="346">
        <v>20223</v>
      </c>
      <c r="G59" s="346">
        <v>4520</v>
      </c>
      <c r="H59" s="346">
        <v>0</v>
      </c>
      <c r="I59" s="346">
        <v>0</v>
      </c>
      <c r="J59" s="346">
        <v>2272437</v>
      </c>
      <c r="K59" s="346">
        <v>2362000</v>
      </c>
      <c r="L59" s="346">
        <v>1965323</v>
      </c>
    </row>
    <row r="63" spans="1:12">
      <c r="B63" s="150" t="s">
        <v>882</v>
      </c>
      <c r="C63">
        <v>2662340</v>
      </c>
      <c r="D63">
        <v>446480</v>
      </c>
      <c r="E63">
        <v>42472</v>
      </c>
      <c r="F63">
        <v>7125</v>
      </c>
      <c r="G63">
        <v>13334</v>
      </c>
      <c r="H63">
        <v>0</v>
      </c>
      <c r="I63">
        <v>0</v>
      </c>
      <c r="J63">
        <v>3171750</v>
      </c>
      <c r="K63">
        <v>3505160</v>
      </c>
      <c r="L63">
        <v>3254328</v>
      </c>
    </row>
    <row r="64" spans="1:12">
      <c r="B64" s="150" t="s">
        <v>881</v>
      </c>
      <c r="C64">
        <v>365545</v>
      </c>
      <c r="D64">
        <v>101338</v>
      </c>
      <c r="E64">
        <v>1621</v>
      </c>
      <c r="F64">
        <v>475</v>
      </c>
      <c r="G64">
        <v>634</v>
      </c>
      <c r="H64">
        <v>0</v>
      </c>
      <c r="I64">
        <v>0</v>
      </c>
      <c r="J64">
        <v>469614</v>
      </c>
      <c r="K64">
        <v>612000</v>
      </c>
      <c r="L64">
        <v>493996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499984740745262"/>
  </sheetPr>
  <dimension ref="A1:E38"/>
  <sheetViews>
    <sheetView rightToLeft="1" workbookViewId="0">
      <selection activeCell="N60" sqref="N60"/>
    </sheetView>
  </sheetViews>
  <sheetFormatPr defaultRowHeight="12.75"/>
  <cols>
    <col min="3" max="4" width="9.5703125" bestFit="1" customWidth="1"/>
    <col min="5" max="5" width="9.7109375" bestFit="1" customWidth="1"/>
  </cols>
  <sheetData>
    <row r="1" spans="1:5">
      <c r="A1" s="333" t="s">
        <v>487</v>
      </c>
    </row>
    <row r="3" spans="1:5" ht="15">
      <c r="A3" s="315" t="s">
        <v>749</v>
      </c>
      <c r="B3" s="315" t="s">
        <v>874</v>
      </c>
      <c r="C3" s="315" t="s">
        <v>759</v>
      </c>
      <c r="D3" s="315" t="s">
        <v>875</v>
      </c>
      <c r="E3" s="315" t="s">
        <v>876</v>
      </c>
    </row>
    <row r="4" spans="1:5">
      <c r="A4" s="312" t="s">
        <v>1450</v>
      </c>
      <c r="B4" s="316">
        <v>11</v>
      </c>
      <c r="C4" s="314">
        <v>1015500</v>
      </c>
      <c r="D4" s="314">
        <v>1015500</v>
      </c>
      <c r="E4" s="314"/>
    </row>
    <row r="5" spans="1:5" ht="15">
      <c r="A5" s="312" t="s">
        <v>1451</v>
      </c>
      <c r="B5" s="316">
        <v>13</v>
      </c>
      <c r="C5" s="265">
        <v>18133497</v>
      </c>
      <c r="D5" s="265">
        <v>18133497</v>
      </c>
      <c r="E5" s="314">
        <v>21997018</v>
      </c>
    </row>
    <row r="6" spans="1:5" ht="15">
      <c r="A6" s="312" t="s">
        <v>1452</v>
      </c>
      <c r="B6" s="316">
        <v>16</v>
      </c>
      <c r="C6" s="265">
        <v>6416400</v>
      </c>
      <c r="D6" s="265">
        <v>4250381</v>
      </c>
      <c r="E6" s="314">
        <v>5671647</v>
      </c>
    </row>
    <row r="7" spans="1:5">
      <c r="A7" s="312" t="s">
        <v>1453</v>
      </c>
      <c r="B7" s="316">
        <v>17</v>
      </c>
      <c r="C7" s="314">
        <v>60000</v>
      </c>
      <c r="D7" s="314">
        <v>60000</v>
      </c>
      <c r="E7" s="314">
        <v>60000</v>
      </c>
    </row>
    <row r="8" spans="1:5">
      <c r="A8" s="312" t="s">
        <v>1454</v>
      </c>
      <c r="B8" s="316">
        <v>18</v>
      </c>
      <c r="C8" s="314">
        <v>1289700</v>
      </c>
      <c r="D8" s="314">
        <v>1254459</v>
      </c>
      <c r="E8" s="314">
        <v>401395</v>
      </c>
    </row>
    <row r="9" spans="1:5">
      <c r="A9" s="312" t="s">
        <v>1455</v>
      </c>
      <c r="B9" s="316">
        <v>21</v>
      </c>
      <c r="C9" s="314">
        <v>8671900</v>
      </c>
      <c r="D9" s="314">
        <v>3736798</v>
      </c>
      <c r="E9" s="314">
        <v>5271730</v>
      </c>
    </row>
    <row r="10" spans="1:5">
      <c r="A10" s="312" t="s">
        <v>1456</v>
      </c>
      <c r="B10" s="316">
        <v>22</v>
      </c>
      <c r="C10" s="314">
        <v>8000000</v>
      </c>
      <c r="D10" s="314">
        <v>4949889</v>
      </c>
      <c r="E10" s="314">
        <v>10487893</v>
      </c>
    </row>
    <row r="11" spans="1:5">
      <c r="A11" s="312" t="s">
        <v>1457</v>
      </c>
      <c r="B11" s="316">
        <v>23</v>
      </c>
      <c r="C11" s="314">
        <v>9554588</v>
      </c>
      <c r="D11" s="314">
        <v>6374719</v>
      </c>
      <c r="E11" s="314">
        <v>11601891</v>
      </c>
    </row>
    <row r="12" spans="1:5">
      <c r="A12" s="312" t="s">
        <v>1458</v>
      </c>
      <c r="B12" s="316">
        <v>24</v>
      </c>
      <c r="C12" s="314"/>
      <c r="D12" s="314"/>
      <c r="E12" s="314">
        <v>95560</v>
      </c>
    </row>
    <row r="13" spans="1:5">
      <c r="A13" s="312" t="s">
        <v>1459</v>
      </c>
      <c r="B13" s="316">
        <v>26</v>
      </c>
      <c r="C13" s="314">
        <v>4600000</v>
      </c>
      <c r="D13" s="314">
        <v>2960788</v>
      </c>
      <c r="E13" s="314">
        <v>5298704</v>
      </c>
    </row>
    <row r="14" spans="1:5">
      <c r="A14" s="312" t="s">
        <v>1460</v>
      </c>
      <c r="B14" s="316">
        <v>28</v>
      </c>
      <c r="C14" s="314"/>
      <c r="D14" s="314"/>
      <c r="E14" s="314">
        <v>21478</v>
      </c>
    </row>
    <row r="15" spans="1:5">
      <c r="A15" s="312" t="s">
        <v>1461</v>
      </c>
      <c r="B15" s="316">
        <v>29</v>
      </c>
      <c r="C15" s="314">
        <v>600000</v>
      </c>
      <c r="D15" s="314">
        <v>103791</v>
      </c>
      <c r="E15" s="314">
        <v>800656</v>
      </c>
    </row>
    <row r="16" spans="1:5">
      <c r="A16" s="312" t="s">
        <v>1462</v>
      </c>
      <c r="B16" s="316">
        <v>34</v>
      </c>
      <c r="C16" s="314">
        <v>5604800</v>
      </c>
      <c r="D16" s="314">
        <v>4228139</v>
      </c>
      <c r="E16" s="314">
        <v>4603811</v>
      </c>
    </row>
    <row r="17" spans="1:5">
      <c r="A17" s="312" t="s">
        <v>1463</v>
      </c>
      <c r="B17" s="316">
        <v>36</v>
      </c>
      <c r="C17" s="314">
        <v>114480100</v>
      </c>
      <c r="D17" s="314">
        <v>110086323</v>
      </c>
      <c r="E17" s="314">
        <v>143004455</v>
      </c>
    </row>
    <row r="18" spans="1:5">
      <c r="A18" s="312" t="s">
        <v>775</v>
      </c>
      <c r="B18" s="316">
        <v>41</v>
      </c>
      <c r="C18" s="314">
        <v>300000</v>
      </c>
      <c r="D18" s="314">
        <v>249986</v>
      </c>
      <c r="E18" s="314">
        <v>195681</v>
      </c>
    </row>
    <row r="19" spans="1:5">
      <c r="A19" s="312" t="s">
        <v>1457</v>
      </c>
      <c r="B19" s="316">
        <v>46</v>
      </c>
      <c r="C19" s="314">
        <v>70068912</v>
      </c>
      <c r="D19" s="314">
        <v>57663189</v>
      </c>
      <c r="E19" s="314">
        <v>62029663</v>
      </c>
    </row>
    <row r="20" spans="1:5">
      <c r="A20" s="312" t="s">
        <v>1464</v>
      </c>
      <c r="B20" s="316">
        <v>48</v>
      </c>
      <c r="C20" s="314">
        <v>4413900</v>
      </c>
      <c r="D20" s="314">
        <v>2770452</v>
      </c>
      <c r="E20" s="314">
        <v>3708048</v>
      </c>
    </row>
    <row r="21" spans="1:5">
      <c r="A21" s="312" t="s">
        <v>1465</v>
      </c>
      <c r="B21" s="316">
        <v>50</v>
      </c>
      <c r="C21" s="314">
        <v>3000000</v>
      </c>
      <c r="D21" s="314">
        <v>2999671</v>
      </c>
      <c r="E21" s="314">
        <v>4070533</v>
      </c>
    </row>
    <row r="22" spans="1:5">
      <c r="A22" s="312" t="s">
        <v>1466</v>
      </c>
      <c r="B22" s="316">
        <v>55</v>
      </c>
      <c r="C22" s="314"/>
      <c r="D22" s="314"/>
      <c r="E22" s="314">
        <v>491198</v>
      </c>
    </row>
    <row r="23" spans="1:5" ht="15">
      <c r="A23" s="312" t="s">
        <v>1467</v>
      </c>
      <c r="B23" s="316">
        <v>59</v>
      </c>
      <c r="C23" s="265">
        <v>462600</v>
      </c>
      <c r="D23" s="265">
        <v>318096</v>
      </c>
      <c r="E23" s="314">
        <v>137365</v>
      </c>
    </row>
    <row r="24" spans="1:5" ht="15">
      <c r="A24" s="312" t="s">
        <v>837</v>
      </c>
      <c r="B24" s="316">
        <v>60</v>
      </c>
      <c r="C24" s="314">
        <v>120535103</v>
      </c>
      <c r="D24" s="314">
        <v>94705291</v>
      </c>
      <c r="E24" s="265">
        <v>93671804</v>
      </c>
    </row>
    <row r="25" spans="1:5">
      <c r="A25" s="312" t="s">
        <v>1468</v>
      </c>
      <c r="B25" s="316">
        <v>65</v>
      </c>
      <c r="C25" s="314">
        <v>9936200</v>
      </c>
      <c r="D25" s="314">
        <v>5597657</v>
      </c>
      <c r="E25" s="314">
        <v>5857139</v>
      </c>
    </row>
    <row r="26" spans="1:5">
      <c r="A26" s="312" t="s">
        <v>1469</v>
      </c>
      <c r="B26" s="316">
        <v>66</v>
      </c>
      <c r="C26" s="314">
        <v>9528100</v>
      </c>
      <c r="D26" s="314">
        <v>8872225</v>
      </c>
      <c r="E26" s="314">
        <v>6609206</v>
      </c>
    </row>
    <row r="27" spans="1:5">
      <c r="A27" s="312" t="s">
        <v>1470</v>
      </c>
      <c r="B27" s="316">
        <v>67</v>
      </c>
      <c r="C27" s="314">
        <v>4151400</v>
      </c>
      <c r="D27" s="314">
        <v>1587652</v>
      </c>
      <c r="E27" s="314">
        <v>248534</v>
      </c>
    </row>
    <row r="28" spans="1:5">
      <c r="A28" s="312" t="s">
        <v>1471</v>
      </c>
      <c r="B28" s="316">
        <v>69</v>
      </c>
      <c r="C28" s="314">
        <v>50000</v>
      </c>
      <c r="D28" s="314"/>
      <c r="E28" s="314"/>
    </row>
    <row r="29" spans="1:5">
      <c r="A29" s="312" t="s">
        <v>870</v>
      </c>
      <c r="B29" s="316">
        <v>70</v>
      </c>
      <c r="C29" s="314">
        <v>3000000</v>
      </c>
      <c r="D29" s="314">
        <v>3000000</v>
      </c>
      <c r="E29" s="314">
        <v>3000000</v>
      </c>
    </row>
    <row r="30" spans="1:5">
      <c r="A30" s="312" t="s">
        <v>1472</v>
      </c>
      <c r="B30" s="316">
        <v>72</v>
      </c>
      <c r="C30" s="314">
        <v>300000</v>
      </c>
      <c r="D30" s="314">
        <v>273688</v>
      </c>
      <c r="E30" s="314">
        <v>175796</v>
      </c>
    </row>
    <row r="31" spans="1:5">
      <c r="A31" s="312" t="s">
        <v>1473</v>
      </c>
      <c r="B31" s="316">
        <v>73</v>
      </c>
      <c r="C31" s="314">
        <v>5835000</v>
      </c>
      <c r="D31" s="314">
        <v>3590338</v>
      </c>
      <c r="E31" s="314">
        <v>977881</v>
      </c>
    </row>
    <row r="32" spans="1:5">
      <c r="A32" s="312" t="s">
        <v>847</v>
      </c>
      <c r="B32" s="316">
        <v>76</v>
      </c>
      <c r="C32" s="314">
        <v>300000</v>
      </c>
      <c r="D32" s="314">
        <v>72275</v>
      </c>
      <c r="E32" s="314">
        <v>105607</v>
      </c>
    </row>
    <row r="33" spans="1:5">
      <c r="A33" s="312" t="s">
        <v>1474</v>
      </c>
      <c r="B33" s="316">
        <v>77</v>
      </c>
      <c r="C33" s="314">
        <v>636300</v>
      </c>
      <c r="D33" s="314">
        <v>451224</v>
      </c>
      <c r="E33" s="314">
        <v>1063630</v>
      </c>
    </row>
    <row r="34" spans="1:5">
      <c r="A34" s="312" t="s">
        <v>1475</v>
      </c>
      <c r="B34" s="316">
        <v>78</v>
      </c>
      <c r="C34" s="314">
        <v>680600</v>
      </c>
      <c r="D34" s="314">
        <v>663531</v>
      </c>
      <c r="E34" s="314">
        <v>434961</v>
      </c>
    </row>
    <row r="35" spans="1:5">
      <c r="A35" s="312" t="s">
        <v>1476</v>
      </c>
      <c r="B35" s="316">
        <v>81</v>
      </c>
      <c r="C35" s="314">
        <v>1800000</v>
      </c>
      <c r="D35" s="314">
        <v>1142854</v>
      </c>
      <c r="E35" s="314">
        <v>1728391</v>
      </c>
    </row>
    <row r="36" spans="1:5">
      <c r="A36" s="312" t="s">
        <v>1477</v>
      </c>
      <c r="B36" s="316">
        <v>83</v>
      </c>
      <c r="C36" s="314">
        <v>1575400</v>
      </c>
      <c r="D36" s="314">
        <v>1399295</v>
      </c>
      <c r="E36" s="314">
        <v>1138004</v>
      </c>
    </row>
    <row r="37" spans="1:5">
      <c r="A37" s="312" t="s">
        <v>1446</v>
      </c>
      <c r="B37" s="316">
        <v>84</v>
      </c>
      <c r="C37" s="314">
        <v>12000000</v>
      </c>
      <c r="D37" s="314">
        <v>12000000</v>
      </c>
      <c r="E37" s="314"/>
    </row>
    <row r="38" spans="1:5">
      <c r="A38" s="312" t="s">
        <v>1478</v>
      </c>
      <c r="B38" s="316">
        <v>88</v>
      </c>
      <c r="C38" s="313"/>
      <c r="D38" s="313"/>
      <c r="E38" s="313">
        <v>15923320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610"/>
  <sheetViews>
    <sheetView rightToLeft="1" topLeftCell="A13" zoomScaleNormal="100" workbookViewId="0">
      <selection activeCell="N1" sqref="N1:N1048576"/>
    </sheetView>
  </sheetViews>
  <sheetFormatPr defaultRowHeight="12.75"/>
  <cols>
    <col min="13" max="13" width="3.7109375" style="208" customWidth="1"/>
    <col min="14" max="14" width="28.85546875" customWidth="1"/>
    <col min="16" max="16" width="9.42578125" style="208" customWidth="1"/>
    <col min="25" max="25" width="10.85546875" bestFit="1" customWidth="1"/>
    <col min="26" max="26" width="3.7109375" style="208" customWidth="1"/>
  </cols>
  <sheetData>
    <row r="1" spans="1:31">
      <c r="A1" s="121" t="s">
        <v>748</v>
      </c>
      <c r="N1" s="150" t="s">
        <v>885</v>
      </c>
      <c r="Q1" s="150" t="s">
        <v>1047</v>
      </c>
    </row>
    <row r="2" spans="1:31" ht="15">
      <c r="N2" s="155" t="s">
        <v>721</v>
      </c>
      <c r="O2" s="157">
        <v>11</v>
      </c>
      <c r="Q2" s="320" t="s">
        <v>1049</v>
      </c>
      <c r="R2" s="320" t="s">
        <v>1050</v>
      </c>
      <c r="S2" s="320" t="s">
        <v>1051</v>
      </c>
      <c r="T2" s="320" t="s">
        <v>1052</v>
      </c>
      <c r="U2" s="321" t="s">
        <v>899</v>
      </c>
      <c r="V2" s="320" t="s">
        <v>759</v>
      </c>
      <c r="W2" s="320" t="s">
        <v>900</v>
      </c>
      <c r="X2" s="317" t="s">
        <v>901</v>
      </c>
      <c r="Y2" s="323">
        <v>2014</v>
      </c>
      <c r="AA2" t="s">
        <v>171</v>
      </c>
      <c r="AE2" t="s">
        <v>199</v>
      </c>
    </row>
    <row r="3" spans="1:31" ht="15">
      <c r="A3" s="271" t="s">
        <v>749</v>
      </c>
      <c r="B3" s="271" t="s">
        <v>750</v>
      </c>
      <c r="C3" s="271" t="s">
        <v>751</v>
      </c>
      <c r="D3" s="271" t="s">
        <v>752</v>
      </c>
      <c r="E3" s="271" t="s">
        <v>753</v>
      </c>
      <c r="F3" s="271" t="s">
        <v>754</v>
      </c>
      <c r="G3" s="271" t="s">
        <v>755</v>
      </c>
      <c r="H3" s="271" t="s">
        <v>756</v>
      </c>
      <c r="I3" s="271" t="s">
        <v>757</v>
      </c>
      <c r="J3" s="271" t="s">
        <v>758</v>
      </c>
      <c r="K3" s="269" t="s">
        <v>759</v>
      </c>
      <c r="L3" s="269" t="s">
        <v>760</v>
      </c>
      <c r="N3" s="155" t="s">
        <v>492</v>
      </c>
      <c r="O3" s="157">
        <v>12</v>
      </c>
      <c r="Q3" s="266">
        <v>4</v>
      </c>
      <c r="R3" s="322">
        <v>1</v>
      </c>
      <c r="S3" s="322">
        <v>1</v>
      </c>
      <c r="T3" s="322">
        <v>40011</v>
      </c>
      <c r="U3" s="322" t="s">
        <v>902</v>
      </c>
      <c r="V3" s="324">
        <v>148534000</v>
      </c>
      <c r="W3" s="324">
        <v>230724927</v>
      </c>
      <c r="X3" s="324">
        <v>-82190927</v>
      </c>
      <c r="Y3" s="273">
        <v>206473297</v>
      </c>
      <c r="AA3" t="s">
        <v>750</v>
      </c>
    </row>
    <row r="4" spans="1:31" ht="15">
      <c r="A4" s="270" t="s">
        <v>761</v>
      </c>
      <c r="B4" s="284">
        <v>11</v>
      </c>
      <c r="C4" s="275">
        <v>0</v>
      </c>
      <c r="D4" s="275">
        <v>0</v>
      </c>
      <c r="E4" s="275">
        <v>0</v>
      </c>
      <c r="F4" s="275">
        <v>0</v>
      </c>
      <c r="G4" s="275">
        <v>0</v>
      </c>
      <c r="H4" s="275">
        <v>0</v>
      </c>
      <c r="I4" s="276">
        <v>88100</v>
      </c>
      <c r="J4" s="276">
        <v>88100</v>
      </c>
      <c r="K4" s="275">
        <v>0</v>
      </c>
      <c r="L4" s="276">
        <v>1563</v>
      </c>
      <c r="N4" s="155" t="s">
        <v>184</v>
      </c>
      <c r="O4" s="157">
        <v>13</v>
      </c>
      <c r="Q4" s="266">
        <v>4</v>
      </c>
      <c r="R4" s="272">
        <v>1</v>
      </c>
      <c r="S4" s="272">
        <v>1</v>
      </c>
      <c r="T4" s="272">
        <v>40012</v>
      </c>
      <c r="U4" s="272" t="s">
        <v>903</v>
      </c>
      <c r="V4" s="274">
        <v>1141434000</v>
      </c>
      <c r="W4" s="274">
        <v>957404837</v>
      </c>
      <c r="X4" s="274">
        <v>184029163</v>
      </c>
      <c r="Y4" s="273">
        <v>2027312875</v>
      </c>
      <c r="AA4" t="s">
        <v>172</v>
      </c>
      <c r="AB4" t="s">
        <v>173</v>
      </c>
      <c r="AC4" t="s">
        <v>174</v>
      </c>
      <c r="AD4" t="s">
        <v>175</v>
      </c>
    </row>
    <row r="5" spans="1:31" ht="15">
      <c r="A5" s="266" t="s">
        <v>762</v>
      </c>
      <c r="B5" s="284">
        <v>13</v>
      </c>
      <c r="C5" s="266">
        <v>0</v>
      </c>
      <c r="D5" s="273">
        <v>40677302</v>
      </c>
      <c r="E5" s="273">
        <v>5658468</v>
      </c>
      <c r="F5" s="273">
        <v>40550</v>
      </c>
      <c r="G5" s="266">
        <v>0</v>
      </c>
      <c r="H5" s="273">
        <v>344376</v>
      </c>
      <c r="I5" s="273">
        <v>885264</v>
      </c>
      <c r="J5" s="273">
        <v>47605960</v>
      </c>
      <c r="K5" s="273">
        <v>40454000</v>
      </c>
      <c r="L5" s="273">
        <v>40729523</v>
      </c>
      <c r="N5" s="155" t="s">
        <v>235</v>
      </c>
      <c r="O5" s="157">
        <v>14</v>
      </c>
      <c r="Q5" s="266">
        <v>4</v>
      </c>
      <c r="R5" s="272">
        <v>1</v>
      </c>
      <c r="S5" s="272">
        <v>1</v>
      </c>
      <c r="T5" s="272">
        <v>40014</v>
      </c>
      <c r="U5" s="272" t="s">
        <v>904</v>
      </c>
      <c r="V5" s="274">
        <v>-20641000</v>
      </c>
      <c r="W5" s="274">
        <v>-17105245</v>
      </c>
      <c r="X5" s="274">
        <v>-3535755</v>
      </c>
      <c r="Y5" s="273">
        <v>-21172996</v>
      </c>
      <c r="AA5" t="s">
        <v>1049</v>
      </c>
      <c r="AB5" t="s">
        <v>1356</v>
      </c>
      <c r="AC5" t="s">
        <v>1357</v>
      </c>
      <c r="AD5" t="s">
        <v>1358</v>
      </c>
    </row>
    <row r="6" spans="1:31" ht="15">
      <c r="A6" s="266" t="s">
        <v>763</v>
      </c>
      <c r="B6" s="284">
        <v>14</v>
      </c>
      <c r="C6" s="266">
        <v>0</v>
      </c>
      <c r="D6" s="267">
        <v>0</v>
      </c>
      <c r="E6" s="265"/>
      <c r="F6" s="268">
        <v>0</v>
      </c>
      <c r="G6" s="266">
        <v>0</v>
      </c>
      <c r="H6" s="266">
        <v>0</v>
      </c>
      <c r="I6" s="267">
        <v>0</v>
      </c>
      <c r="J6" s="267">
        <v>0</v>
      </c>
      <c r="K6" s="267">
        <v>0</v>
      </c>
      <c r="L6" s="267">
        <v>170</v>
      </c>
      <c r="N6" s="155" t="s">
        <v>2343</v>
      </c>
      <c r="O6" s="157">
        <v>15</v>
      </c>
      <c r="Q6" s="266">
        <v>4</v>
      </c>
      <c r="R6" s="272">
        <v>1</v>
      </c>
      <c r="S6" s="272">
        <v>2</v>
      </c>
      <c r="T6" s="272">
        <v>40032</v>
      </c>
      <c r="U6" s="272" t="s">
        <v>905</v>
      </c>
      <c r="V6" s="319"/>
      <c r="W6" s="319"/>
      <c r="X6" s="272">
        <v>0</v>
      </c>
      <c r="Y6" s="265"/>
      <c r="AC6">
        <v>1</v>
      </c>
      <c r="AD6">
        <v>4</v>
      </c>
      <c r="AE6" t="s">
        <v>35</v>
      </c>
    </row>
    <row r="7" spans="1:31" ht="15">
      <c r="A7" s="266" t="s">
        <v>764</v>
      </c>
      <c r="B7" s="284">
        <v>15</v>
      </c>
      <c r="C7" s="266">
        <v>0</v>
      </c>
      <c r="D7" s="266">
        <v>60</v>
      </c>
      <c r="E7" s="273">
        <v>6217</v>
      </c>
      <c r="F7" s="268">
        <v>0</v>
      </c>
      <c r="G7" s="266">
        <v>0</v>
      </c>
      <c r="H7" s="266">
        <v>130</v>
      </c>
      <c r="I7" s="273">
        <v>6752</v>
      </c>
      <c r="J7" s="273">
        <v>13159</v>
      </c>
      <c r="K7" s="273">
        <v>5000</v>
      </c>
      <c r="L7" s="273">
        <v>3704</v>
      </c>
      <c r="N7" s="155" t="s">
        <v>185</v>
      </c>
      <c r="O7" s="157">
        <v>16</v>
      </c>
      <c r="Q7" s="266">
        <v>4</v>
      </c>
      <c r="R7" s="272">
        <v>1</v>
      </c>
      <c r="S7" s="272">
        <v>2</v>
      </c>
      <c r="T7" s="272">
        <v>40034</v>
      </c>
      <c r="U7" s="272" t="s">
        <v>906</v>
      </c>
      <c r="V7" s="319"/>
      <c r="W7" s="319"/>
      <c r="X7" s="272">
        <v>0</v>
      </c>
      <c r="Y7" s="265"/>
      <c r="AB7">
        <v>1</v>
      </c>
      <c r="AC7">
        <v>1</v>
      </c>
      <c r="AD7">
        <v>4</v>
      </c>
      <c r="AE7" t="s">
        <v>36</v>
      </c>
    </row>
    <row r="8" spans="1:31" ht="15">
      <c r="A8" s="266" t="s">
        <v>765</v>
      </c>
      <c r="B8" s="284">
        <v>16</v>
      </c>
      <c r="C8" s="266">
        <v>0</v>
      </c>
      <c r="D8" s="273">
        <v>1020750</v>
      </c>
      <c r="E8" s="267">
        <v>0</v>
      </c>
      <c r="F8" s="268">
        <v>0</v>
      </c>
      <c r="G8" s="266">
        <v>0</v>
      </c>
      <c r="H8" s="266">
        <v>0</v>
      </c>
      <c r="I8" s="273">
        <v>764873</v>
      </c>
      <c r="J8" s="273">
        <v>1785623</v>
      </c>
      <c r="K8" s="273">
        <v>2055000</v>
      </c>
      <c r="L8" s="273">
        <v>1879359</v>
      </c>
      <c r="N8" s="155" t="s">
        <v>886</v>
      </c>
      <c r="O8" s="157">
        <v>17</v>
      </c>
      <c r="Q8" s="266">
        <v>4</v>
      </c>
      <c r="R8" s="272">
        <v>1</v>
      </c>
      <c r="S8" s="272">
        <v>2</v>
      </c>
      <c r="T8" s="272">
        <v>40035</v>
      </c>
      <c r="U8" s="272" t="s">
        <v>907</v>
      </c>
      <c r="V8" s="274">
        <v>64234000</v>
      </c>
      <c r="W8" s="319"/>
      <c r="X8" s="274">
        <v>64234000</v>
      </c>
      <c r="Y8" s="265"/>
      <c r="AA8">
        <v>40011</v>
      </c>
      <c r="AB8">
        <v>1</v>
      </c>
      <c r="AC8">
        <v>1</v>
      </c>
      <c r="AD8">
        <v>4</v>
      </c>
      <c r="AE8" t="s">
        <v>234</v>
      </c>
    </row>
    <row r="9" spans="1:31" ht="15">
      <c r="A9" s="266" t="s">
        <v>766</v>
      </c>
      <c r="B9" s="284">
        <v>18</v>
      </c>
      <c r="C9" s="266">
        <v>0</v>
      </c>
      <c r="D9" s="273">
        <v>6399317</v>
      </c>
      <c r="E9" s="273">
        <v>7341</v>
      </c>
      <c r="F9" s="273">
        <v>42660</v>
      </c>
      <c r="G9" s="266">
        <v>0</v>
      </c>
      <c r="H9" s="266">
        <v>401</v>
      </c>
      <c r="I9" s="273">
        <v>9387069</v>
      </c>
      <c r="J9" s="273">
        <v>15836788</v>
      </c>
      <c r="K9" s="273">
        <v>10846000</v>
      </c>
      <c r="L9" s="273">
        <v>9952681</v>
      </c>
      <c r="N9" s="155" t="s">
        <v>1368</v>
      </c>
      <c r="O9" s="157">
        <v>18</v>
      </c>
      <c r="Q9" s="266">
        <v>4</v>
      </c>
      <c r="R9" s="272">
        <v>1</v>
      </c>
      <c r="S9" s="272">
        <v>2</v>
      </c>
      <c r="T9" s="272">
        <v>40037</v>
      </c>
      <c r="U9" s="272" t="s">
        <v>908</v>
      </c>
      <c r="V9" s="274">
        <v>51474000</v>
      </c>
      <c r="W9" s="274">
        <v>44113743</v>
      </c>
      <c r="X9" s="274">
        <v>7360257</v>
      </c>
      <c r="Y9" s="273">
        <v>62390724</v>
      </c>
      <c r="AA9">
        <v>40012</v>
      </c>
      <c r="AB9">
        <v>1</v>
      </c>
      <c r="AC9">
        <v>1</v>
      </c>
      <c r="AD9">
        <v>4</v>
      </c>
      <c r="AE9" t="s">
        <v>37</v>
      </c>
    </row>
    <row r="10" spans="1:31" ht="15">
      <c r="A10" s="266" t="s">
        <v>767</v>
      </c>
      <c r="B10" s="284">
        <v>21</v>
      </c>
      <c r="C10" s="266">
        <v>0</v>
      </c>
      <c r="D10" s="273">
        <v>14725</v>
      </c>
      <c r="E10" s="273">
        <v>115854</v>
      </c>
      <c r="F10" s="268">
        <v>50</v>
      </c>
      <c r="G10" s="266">
        <v>0</v>
      </c>
      <c r="H10" s="273">
        <v>66073</v>
      </c>
      <c r="I10" s="273">
        <v>1411581</v>
      </c>
      <c r="J10" s="273">
        <v>1608282</v>
      </c>
      <c r="K10" s="273">
        <v>768000</v>
      </c>
      <c r="L10" s="273">
        <v>1188932</v>
      </c>
      <c r="N10" s="155" t="s">
        <v>186</v>
      </c>
      <c r="O10" s="157">
        <v>21</v>
      </c>
      <c r="Q10" s="266">
        <v>4</v>
      </c>
      <c r="R10" s="272">
        <v>1</v>
      </c>
      <c r="S10" s="272">
        <v>2</v>
      </c>
      <c r="T10" s="272">
        <v>40051</v>
      </c>
      <c r="U10" s="272" t="s">
        <v>909</v>
      </c>
      <c r="V10" s="274">
        <v>96495000</v>
      </c>
      <c r="W10" s="274">
        <v>90853535</v>
      </c>
      <c r="X10" s="274">
        <v>5641465</v>
      </c>
      <c r="Y10" s="273">
        <v>107213712</v>
      </c>
      <c r="AA10">
        <v>40014</v>
      </c>
      <c r="AB10">
        <v>1</v>
      </c>
      <c r="AC10">
        <v>1</v>
      </c>
      <c r="AD10">
        <v>4</v>
      </c>
      <c r="AE10" t="s">
        <v>533</v>
      </c>
    </row>
    <row r="11" spans="1:31" ht="15">
      <c r="A11" s="266" t="s">
        <v>768</v>
      </c>
      <c r="B11" s="284">
        <v>22</v>
      </c>
      <c r="C11" s="266">
        <v>0</v>
      </c>
      <c r="D11" s="273">
        <v>13665</v>
      </c>
      <c r="E11" s="273">
        <v>33918844</v>
      </c>
      <c r="F11" s="273">
        <v>538502</v>
      </c>
      <c r="G11" s="266">
        <v>0</v>
      </c>
      <c r="H11" s="273">
        <v>9868</v>
      </c>
      <c r="I11" s="273">
        <v>582625</v>
      </c>
      <c r="J11" s="273">
        <v>35063505</v>
      </c>
      <c r="K11" s="273">
        <v>33450000</v>
      </c>
      <c r="L11" s="273">
        <v>14181686</v>
      </c>
      <c r="N11" s="155" t="s">
        <v>187</v>
      </c>
      <c r="O11" s="157">
        <v>22</v>
      </c>
      <c r="Q11" s="266">
        <v>4</v>
      </c>
      <c r="R11" s="272">
        <v>1</v>
      </c>
      <c r="S11" s="272">
        <v>2</v>
      </c>
      <c r="T11" s="272">
        <v>40052</v>
      </c>
      <c r="U11" s="272" t="s">
        <v>910</v>
      </c>
      <c r="V11" s="274">
        <v>38598000</v>
      </c>
      <c r="W11" s="274">
        <v>43778809</v>
      </c>
      <c r="X11" s="274">
        <v>-5180809</v>
      </c>
      <c r="Y11" s="273">
        <v>38935826</v>
      </c>
      <c r="AB11">
        <v>2</v>
      </c>
      <c r="AC11">
        <v>1</v>
      </c>
      <c r="AD11">
        <v>4</v>
      </c>
      <c r="AE11" t="s">
        <v>38</v>
      </c>
    </row>
    <row r="12" spans="1:31" ht="15">
      <c r="A12" s="266" t="s">
        <v>769</v>
      </c>
      <c r="B12" s="284">
        <v>23</v>
      </c>
      <c r="C12" s="266">
        <v>0</v>
      </c>
      <c r="D12" s="273">
        <v>41464</v>
      </c>
      <c r="E12" s="273">
        <v>349545</v>
      </c>
      <c r="F12" s="273">
        <v>69629</v>
      </c>
      <c r="G12" s="266">
        <v>0</v>
      </c>
      <c r="H12" s="273">
        <v>33934</v>
      </c>
      <c r="I12" s="273">
        <v>402086</v>
      </c>
      <c r="J12" s="273">
        <v>896658</v>
      </c>
      <c r="K12" s="273">
        <v>335000</v>
      </c>
      <c r="L12" s="273">
        <v>400408</v>
      </c>
      <c r="N12" s="155" t="s">
        <v>1873</v>
      </c>
      <c r="O12" s="157">
        <v>23</v>
      </c>
      <c r="Q12" s="266">
        <v>4</v>
      </c>
      <c r="R12" s="272">
        <v>1</v>
      </c>
      <c r="S12" s="272">
        <v>2</v>
      </c>
      <c r="T12" s="272">
        <v>40053</v>
      </c>
      <c r="U12" s="272" t="s">
        <v>911</v>
      </c>
      <c r="V12" s="274">
        <v>33392000</v>
      </c>
      <c r="W12" s="274">
        <v>28565322</v>
      </c>
      <c r="X12" s="274">
        <v>4826678</v>
      </c>
      <c r="Y12" s="273">
        <v>36231980</v>
      </c>
      <c r="AA12">
        <v>40035</v>
      </c>
      <c r="AB12">
        <v>2</v>
      </c>
      <c r="AC12">
        <v>1</v>
      </c>
      <c r="AD12">
        <v>4</v>
      </c>
      <c r="AE12" t="s">
        <v>42</v>
      </c>
    </row>
    <row r="13" spans="1:31" ht="15">
      <c r="A13" s="266" t="s">
        <v>770</v>
      </c>
      <c r="B13" s="284">
        <v>24</v>
      </c>
      <c r="C13" s="277">
        <v>0</v>
      </c>
      <c r="D13" s="278">
        <v>5435</v>
      </c>
      <c r="E13" s="278">
        <v>2345</v>
      </c>
      <c r="F13" s="277">
        <v>400</v>
      </c>
      <c r="G13" s="277">
        <v>0</v>
      </c>
      <c r="H13" s="277">
        <v>0</v>
      </c>
      <c r="I13" s="278">
        <v>22379</v>
      </c>
      <c r="J13" s="278">
        <v>30559</v>
      </c>
      <c r="K13" s="278">
        <v>67000</v>
      </c>
      <c r="L13" s="278">
        <v>1382127</v>
      </c>
      <c r="N13" s="155" t="s">
        <v>1659</v>
      </c>
      <c r="O13" s="157">
        <v>24</v>
      </c>
      <c r="Q13" s="266">
        <v>4</v>
      </c>
      <c r="R13" s="272">
        <v>1</v>
      </c>
      <c r="S13" s="272">
        <v>2</v>
      </c>
      <c r="T13" s="272">
        <v>40054</v>
      </c>
      <c r="U13" s="272" t="s">
        <v>912</v>
      </c>
      <c r="V13" s="274">
        <v>129954000</v>
      </c>
      <c r="W13" s="274">
        <v>204474412</v>
      </c>
      <c r="X13" s="274">
        <v>-74520412</v>
      </c>
      <c r="Y13" s="273">
        <v>189949848</v>
      </c>
      <c r="AA13">
        <v>40037</v>
      </c>
      <c r="AB13">
        <v>2</v>
      </c>
      <c r="AC13">
        <v>1</v>
      </c>
      <c r="AD13">
        <v>4</v>
      </c>
      <c r="AE13" t="s">
        <v>486</v>
      </c>
    </row>
    <row r="14" spans="1:31" ht="15">
      <c r="A14" s="266" t="s">
        <v>771</v>
      </c>
      <c r="B14" s="284">
        <v>26</v>
      </c>
      <c r="C14" s="266">
        <v>0</v>
      </c>
      <c r="D14" s="273">
        <v>10905</v>
      </c>
      <c r="E14" s="267">
        <v>0</v>
      </c>
      <c r="F14" s="279">
        <v>7400</v>
      </c>
      <c r="G14" s="266">
        <v>0</v>
      </c>
      <c r="H14" s="266">
        <v>0</v>
      </c>
      <c r="I14" s="273">
        <v>582591</v>
      </c>
      <c r="J14" s="273">
        <v>600896</v>
      </c>
      <c r="K14" s="273">
        <v>16000</v>
      </c>
      <c r="L14" s="273">
        <v>77142</v>
      </c>
      <c r="N14" s="155" t="s">
        <v>877</v>
      </c>
      <c r="O14" s="157">
        <v>26</v>
      </c>
      <c r="Q14" s="266">
        <v>4</v>
      </c>
      <c r="R14" s="272">
        <v>1</v>
      </c>
      <c r="S14" s="272">
        <v>3</v>
      </c>
      <c r="T14" s="272">
        <v>42011</v>
      </c>
      <c r="U14" s="272" t="s">
        <v>913</v>
      </c>
      <c r="V14" s="274">
        <v>11130000</v>
      </c>
      <c r="W14" s="274">
        <v>7282491</v>
      </c>
      <c r="X14" s="274">
        <v>3847509</v>
      </c>
      <c r="Y14" s="273">
        <v>10605738</v>
      </c>
      <c r="AA14">
        <v>40051</v>
      </c>
      <c r="AB14">
        <v>2</v>
      </c>
      <c r="AC14">
        <v>1</v>
      </c>
      <c r="AD14">
        <v>4</v>
      </c>
      <c r="AE14" t="s">
        <v>534</v>
      </c>
    </row>
    <row r="15" spans="1:31" ht="15">
      <c r="A15" s="266" t="s">
        <v>772</v>
      </c>
      <c r="B15" s="284">
        <v>29</v>
      </c>
      <c r="C15" s="266">
        <v>0</v>
      </c>
      <c r="D15" s="273">
        <v>1600</v>
      </c>
      <c r="E15" s="267">
        <v>0</v>
      </c>
      <c r="F15" s="268">
        <v>0</v>
      </c>
      <c r="G15" s="266">
        <v>0</v>
      </c>
      <c r="H15" s="266">
        <v>665</v>
      </c>
      <c r="I15" s="273">
        <v>4897</v>
      </c>
      <c r="J15" s="273">
        <v>7162</v>
      </c>
      <c r="K15" s="273">
        <v>5000</v>
      </c>
      <c r="L15" s="273">
        <v>4087</v>
      </c>
      <c r="N15" s="155" t="s">
        <v>526</v>
      </c>
      <c r="O15" s="157">
        <v>28</v>
      </c>
      <c r="Q15" s="266">
        <v>4</v>
      </c>
      <c r="R15" s="272">
        <v>1</v>
      </c>
      <c r="S15" s="272">
        <v>3</v>
      </c>
      <c r="T15" s="272">
        <v>42013</v>
      </c>
      <c r="U15" s="272" t="s">
        <v>914</v>
      </c>
      <c r="V15" s="274">
        <v>6183000</v>
      </c>
      <c r="W15" s="274">
        <v>4579560</v>
      </c>
      <c r="X15" s="274">
        <v>1603440</v>
      </c>
      <c r="Y15" s="273">
        <v>4405390</v>
      </c>
      <c r="AA15">
        <v>40052</v>
      </c>
      <c r="AB15">
        <v>2</v>
      </c>
      <c r="AC15">
        <v>1</v>
      </c>
      <c r="AD15">
        <v>4</v>
      </c>
      <c r="AE15" t="s">
        <v>43</v>
      </c>
    </row>
    <row r="16" spans="1:31" ht="15">
      <c r="A16" s="266" t="s">
        <v>773</v>
      </c>
      <c r="B16" s="284">
        <v>34</v>
      </c>
      <c r="C16" s="266">
        <v>0</v>
      </c>
      <c r="D16" s="273">
        <v>17561373</v>
      </c>
      <c r="E16" s="273">
        <v>285351</v>
      </c>
      <c r="F16" s="273">
        <v>7284872</v>
      </c>
      <c r="G16" s="266">
        <v>0</v>
      </c>
      <c r="H16" s="266">
        <v>0</v>
      </c>
      <c r="I16" s="273">
        <v>29679</v>
      </c>
      <c r="J16" s="273">
        <v>25161275</v>
      </c>
      <c r="K16" s="273">
        <v>19495000</v>
      </c>
      <c r="L16" s="273">
        <v>9937269</v>
      </c>
      <c r="N16" s="155" t="s">
        <v>1659</v>
      </c>
      <c r="O16" s="157">
        <v>29</v>
      </c>
      <c r="Q16" s="266">
        <v>4</v>
      </c>
      <c r="R16" s="272">
        <v>2</v>
      </c>
      <c r="S16" s="272">
        <v>2</v>
      </c>
      <c r="T16" s="272">
        <v>42501</v>
      </c>
      <c r="U16" s="272" t="s">
        <v>915</v>
      </c>
      <c r="V16" s="274">
        <v>48000000</v>
      </c>
      <c r="W16" s="274">
        <v>52459852</v>
      </c>
      <c r="X16" s="274">
        <v>-4459852</v>
      </c>
      <c r="Y16" s="273">
        <v>45313631</v>
      </c>
      <c r="AA16">
        <v>40053</v>
      </c>
      <c r="AB16">
        <v>2</v>
      </c>
      <c r="AC16">
        <v>1</v>
      </c>
      <c r="AD16">
        <v>4</v>
      </c>
      <c r="AE16" t="s">
        <v>44</v>
      </c>
    </row>
    <row r="17" spans="1:31" ht="15">
      <c r="A17" s="266" t="s">
        <v>774</v>
      </c>
      <c r="B17" s="284">
        <v>36</v>
      </c>
      <c r="C17" s="266">
        <v>0</v>
      </c>
      <c r="D17" s="273">
        <v>15168</v>
      </c>
      <c r="E17" s="267">
        <v>0</v>
      </c>
      <c r="F17" s="268">
        <v>0</v>
      </c>
      <c r="G17" s="266">
        <v>0</v>
      </c>
      <c r="H17" s="266">
        <v>0</v>
      </c>
      <c r="I17" s="273">
        <v>1960518</v>
      </c>
      <c r="J17" s="273">
        <v>1975685</v>
      </c>
      <c r="K17" s="273">
        <v>34000</v>
      </c>
      <c r="L17" s="273">
        <v>31943</v>
      </c>
      <c r="N17" s="155" t="s">
        <v>887</v>
      </c>
      <c r="O17" s="157">
        <v>30</v>
      </c>
      <c r="Q17" s="266">
        <v>4</v>
      </c>
      <c r="R17" s="272">
        <v>2</v>
      </c>
      <c r="S17" s="272">
        <v>2</v>
      </c>
      <c r="T17" s="272">
        <v>42503</v>
      </c>
      <c r="U17" s="272" t="s">
        <v>916</v>
      </c>
      <c r="V17" s="274">
        <v>7500000</v>
      </c>
      <c r="W17" s="274">
        <v>18033658</v>
      </c>
      <c r="X17" s="274">
        <v>-10533658</v>
      </c>
      <c r="Y17" s="273">
        <v>7457362</v>
      </c>
      <c r="AA17">
        <v>40054</v>
      </c>
      <c r="AB17">
        <v>2</v>
      </c>
      <c r="AC17">
        <v>1</v>
      </c>
      <c r="AD17">
        <v>4</v>
      </c>
      <c r="AE17" t="s">
        <v>45</v>
      </c>
    </row>
    <row r="18" spans="1:31" ht="15">
      <c r="A18" s="266" t="s">
        <v>775</v>
      </c>
      <c r="B18" s="284">
        <v>41</v>
      </c>
      <c r="C18" s="266">
        <v>0</v>
      </c>
      <c r="D18" s="273">
        <v>223930</v>
      </c>
      <c r="E18" s="267">
        <v>0</v>
      </c>
      <c r="F18" s="273">
        <v>92929</v>
      </c>
      <c r="G18" s="266">
        <v>0</v>
      </c>
      <c r="H18" s="266">
        <v>0</v>
      </c>
      <c r="I18" s="266">
        <v>986</v>
      </c>
      <c r="J18" s="273">
        <v>317845</v>
      </c>
      <c r="K18" s="273">
        <v>143000</v>
      </c>
      <c r="L18" s="273">
        <v>371440</v>
      </c>
      <c r="N18" s="155" t="s">
        <v>888</v>
      </c>
      <c r="O18" s="157">
        <v>31</v>
      </c>
      <c r="Q18" s="266">
        <v>4</v>
      </c>
      <c r="R18" s="272">
        <v>2</v>
      </c>
      <c r="S18" s="272">
        <v>2</v>
      </c>
      <c r="T18" s="272">
        <v>42504</v>
      </c>
      <c r="U18" s="272" t="s">
        <v>917</v>
      </c>
      <c r="V18" s="274">
        <v>16000000</v>
      </c>
      <c r="W18" s="274">
        <v>18300861</v>
      </c>
      <c r="X18" s="274">
        <v>-2300861</v>
      </c>
      <c r="Y18" s="273">
        <v>16968822</v>
      </c>
      <c r="AB18">
        <v>3</v>
      </c>
      <c r="AC18">
        <v>1</v>
      </c>
      <c r="AD18">
        <v>4</v>
      </c>
      <c r="AE18" t="s">
        <v>46</v>
      </c>
    </row>
    <row r="19" spans="1:31" ht="15">
      <c r="A19" s="266" t="s">
        <v>776</v>
      </c>
      <c r="B19" s="284">
        <v>46</v>
      </c>
      <c r="C19" s="266">
        <v>0</v>
      </c>
      <c r="D19" s="273">
        <v>82835</v>
      </c>
      <c r="E19" s="273">
        <v>5020</v>
      </c>
      <c r="F19" s="273">
        <v>61656</v>
      </c>
      <c r="G19" s="266">
        <v>0</v>
      </c>
      <c r="H19" s="273">
        <v>39964</v>
      </c>
      <c r="I19" s="273">
        <v>432679</v>
      </c>
      <c r="J19" s="273">
        <v>622154</v>
      </c>
      <c r="K19" s="273">
        <v>267000</v>
      </c>
      <c r="L19" s="273">
        <v>1950626</v>
      </c>
      <c r="N19" s="155" t="s">
        <v>878</v>
      </c>
      <c r="O19" s="157">
        <v>32</v>
      </c>
      <c r="Q19" s="266">
        <v>4</v>
      </c>
      <c r="R19" s="272">
        <v>2</v>
      </c>
      <c r="S19" s="272">
        <v>2</v>
      </c>
      <c r="T19" s="272">
        <v>42505</v>
      </c>
      <c r="U19" s="272" t="s">
        <v>918</v>
      </c>
      <c r="V19" s="274">
        <v>20000000</v>
      </c>
      <c r="W19" s="274">
        <v>19751712</v>
      </c>
      <c r="X19" s="274">
        <v>248288</v>
      </c>
      <c r="Y19" s="273">
        <v>17912053</v>
      </c>
      <c r="AA19">
        <v>42011</v>
      </c>
      <c r="AB19">
        <v>3</v>
      </c>
      <c r="AC19">
        <v>1</v>
      </c>
      <c r="AD19">
        <v>4</v>
      </c>
      <c r="AE19" t="s">
        <v>47</v>
      </c>
    </row>
    <row r="20" spans="1:31" ht="15">
      <c r="A20" s="266" t="s">
        <v>777</v>
      </c>
      <c r="B20" s="284">
        <v>48</v>
      </c>
      <c r="C20" s="277">
        <v>0</v>
      </c>
      <c r="D20" s="278">
        <v>3585038</v>
      </c>
      <c r="E20" s="278">
        <v>31995785</v>
      </c>
      <c r="F20" s="278">
        <v>8424595</v>
      </c>
      <c r="G20" s="277">
        <v>0</v>
      </c>
      <c r="H20" s="278">
        <v>32850</v>
      </c>
      <c r="I20" s="278">
        <v>47137</v>
      </c>
      <c r="J20" s="278">
        <v>44085405</v>
      </c>
      <c r="K20" s="278">
        <v>37292000</v>
      </c>
      <c r="L20" s="278">
        <v>44464288</v>
      </c>
      <c r="N20" s="155" t="s">
        <v>889</v>
      </c>
      <c r="O20" s="157">
        <v>33</v>
      </c>
      <c r="Q20" s="266">
        <v>4</v>
      </c>
      <c r="R20" s="272">
        <v>2</v>
      </c>
      <c r="S20" s="272">
        <v>2</v>
      </c>
      <c r="T20" s="272">
        <v>42506</v>
      </c>
      <c r="U20" s="272" t="s">
        <v>919</v>
      </c>
      <c r="V20" s="274">
        <v>400000</v>
      </c>
      <c r="W20" s="274">
        <v>80700</v>
      </c>
      <c r="X20" s="274">
        <v>319300</v>
      </c>
      <c r="Y20" s="273">
        <v>361304</v>
      </c>
      <c r="AA20">
        <v>42013</v>
      </c>
      <c r="AB20">
        <v>3</v>
      </c>
      <c r="AC20">
        <v>1</v>
      </c>
      <c r="AD20">
        <v>4</v>
      </c>
      <c r="AE20" t="s">
        <v>49</v>
      </c>
    </row>
    <row r="21" spans="1:31" ht="15">
      <c r="A21" s="266" t="s">
        <v>778</v>
      </c>
      <c r="B21" s="284">
        <v>51</v>
      </c>
      <c r="C21" s="266">
        <v>0</v>
      </c>
      <c r="D21" s="267">
        <v>0</v>
      </c>
      <c r="E21" s="267">
        <v>0</v>
      </c>
      <c r="F21" s="268">
        <v>0</v>
      </c>
      <c r="G21" s="266">
        <v>0</v>
      </c>
      <c r="H21" s="266">
        <v>125</v>
      </c>
      <c r="I21" s="273">
        <v>7439</v>
      </c>
      <c r="J21" s="273">
        <v>7564</v>
      </c>
      <c r="K21" s="267">
        <v>0</v>
      </c>
      <c r="L21" s="273">
        <v>48960</v>
      </c>
      <c r="N21" s="155" t="s">
        <v>1413</v>
      </c>
      <c r="O21" s="157">
        <v>34</v>
      </c>
      <c r="Q21" s="266">
        <v>4</v>
      </c>
      <c r="R21" s="272">
        <v>2</v>
      </c>
      <c r="S21" s="272">
        <v>2</v>
      </c>
      <c r="T21" s="272">
        <v>42507</v>
      </c>
      <c r="U21" s="272" t="s">
        <v>920</v>
      </c>
      <c r="V21" s="274">
        <v>570000</v>
      </c>
      <c r="W21" s="274">
        <v>578431</v>
      </c>
      <c r="X21" s="274">
        <v>-8431</v>
      </c>
      <c r="Y21" s="273">
        <v>573849</v>
      </c>
      <c r="AC21">
        <v>2</v>
      </c>
      <c r="AD21">
        <v>4</v>
      </c>
      <c r="AE21" t="s">
        <v>25</v>
      </c>
    </row>
    <row r="22" spans="1:31" ht="15">
      <c r="A22" s="266" t="s">
        <v>779</v>
      </c>
      <c r="B22" s="284">
        <v>54</v>
      </c>
      <c r="C22" s="266">
        <v>0</v>
      </c>
      <c r="D22" s="267">
        <v>0</v>
      </c>
      <c r="E22" s="267">
        <v>0</v>
      </c>
      <c r="F22" s="268">
        <v>0</v>
      </c>
      <c r="G22" s="266">
        <v>0</v>
      </c>
      <c r="H22" s="273">
        <v>1200</v>
      </c>
      <c r="I22" s="266">
        <v>150</v>
      </c>
      <c r="J22" s="273">
        <v>1350</v>
      </c>
      <c r="K22" s="267">
        <v>0</v>
      </c>
      <c r="L22" s="267">
        <v>0</v>
      </c>
      <c r="N22" s="155" t="s">
        <v>890</v>
      </c>
      <c r="O22" s="157">
        <v>35</v>
      </c>
      <c r="Q22" s="266">
        <v>4</v>
      </c>
      <c r="R22" s="272">
        <v>2</v>
      </c>
      <c r="S22" s="272">
        <v>3</v>
      </c>
      <c r="T22" s="272">
        <v>43011</v>
      </c>
      <c r="U22" s="272" t="s">
        <v>921</v>
      </c>
      <c r="V22" s="274">
        <v>30000</v>
      </c>
      <c r="W22" s="274">
        <v>78334</v>
      </c>
      <c r="X22" s="274">
        <v>-48334</v>
      </c>
      <c r="Y22" s="273">
        <v>41885</v>
      </c>
      <c r="AB22">
        <v>2</v>
      </c>
      <c r="AC22">
        <v>2</v>
      </c>
      <c r="AD22">
        <v>4</v>
      </c>
      <c r="AE22" t="s">
        <v>50</v>
      </c>
    </row>
    <row r="23" spans="1:31" ht="15">
      <c r="A23" s="266" t="s">
        <v>780</v>
      </c>
      <c r="B23" s="284">
        <v>55</v>
      </c>
      <c r="C23" s="277">
        <v>0</v>
      </c>
      <c r="D23" s="277">
        <v>0</v>
      </c>
      <c r="E23" s="277">
        <v>0</v>
      </c>
      <c r="F23" s="277">
        <v>0</v>
      </c>
      <c r="G23" s="277">
        <v>0</v>
      </c>
      <c r="H23" s="277">
        <v>0</v>
      </c>
      <c r="I23" s="278">
        <v>6677</v>
      </c>
      <c r="J23" s="278">
        <v>6677</v>
      </c>
      <c r="K23" s="277">
        <v>0</v>
      </c>
      <c r="L23" s="277">
        <v>0</v>
      </c>
      <c r="N23" s="156" t="s">
        <v>272</v>
      </c>
      <c r="O23" s="158">
        <v>36</v>
      </c>
      <c r="Q23" s="266">
        <v>4</v>
      </c>
      <c r="R23" s="272">
        <v>2</v>
      </c>
      <c r="S23" s="272">
        <v>3</v>
      </c>
      <c r="T23" s="272">
        <v>43021</v>
      </c>
      <c r="U23" s="272" t="s">
        <v>922</v>
      </c>
      <c r="V23" s="274">
        <v>3000</v>
      </c>
      <c r="W23" s="274">
        <v>2541</v>
      </c>
      <c r="X23" s="272">
        <v>459</v>
      </c>
      <c r="Y23" s="325">
        <v>9603</v>
      </c>
      <c r="AA23">
        <v>42501</v>
      </c>
      <c r="AB23">
        <v>2</v>
      </c>
      <c r="AC23">
        <v>2</v>
      </c>
      <c r="AD23">
        <v>4</v>
      </c>
      <c r="AE23" t="s">
        <v>51</v>
      </c>
    </row>
    <row r="24" spans="1:31" ht="15">
      <c r="A24" s="266" t="s">
        <v>781</v>
      </c>
      <c r="B24" s="284">
        <v>59</v>
      </c>
      <c r="C24" s="266">
        <v>0</v>
      </c>
      <c r="D24" s="273">
        <v>8425</v>
      </c>
      <c r="E24" s="267">
        <v>0</v>
      </c>
      <c r="F24" s="268">
        <v>0</v>
      </c>
      <c r="G24" s="266">
        <v>0</v>
      </c>
      <c r="H24" s="266">
        <v>400</v>
      </c>
      <c r="I24" s="267">
        <v>0</v>
      </c>
      <c r="J24" s="273">
        <v>8825</v>
      </c>
      <c r="K24" s="267">
        <v>0</v>
      </c>
      <c r="L24" s="273">
        <v>10885</v>
      </c>
      <c r="N24" s="156" t="s">
        <v>891</v>
      </c>
      <c r="O24" s="158">
        <v>37</v>
      </c>
      <c r="Q24" s="266">
        <v>4</v>
      </c>
      <c r="R24" s="272">
        <v>2</v>
      </c>
      <c r="S24" s="272">
        <v>3</v>
      </c>
      <c r="T24" s="272">
        <v>43031</v>
      </c>
      <c r="U24" s="272" t="s">
        <v>923</v>
      </c>
      <c r="V24" s="274">
        <v>10000</v>
      </c>
      <c r="W24" s="274">
        <v>45427</v>
      </c>
      <c r="X24" s="274">
        <v>-35427</v>
      </c>
      <c r="Y24" s="273">
        <v>13892</v>
      </c>
      <c r="AA24">
        <v>42503</v>
      </c>
      <c r="AB24">
        <v>2</v>
      </c>
      <c r="AC24">
        <v>2</v>
      </c>
      <c r="AD24">
        <v>4</v>
      </c>
      <c r="AE24" t="s">
        <v>52</v>
      </c>
    </row>
    <row r="25" spans="1:31" ht="15">
      <c r="A25" s="264" t="s">
        <v>782</v>
      </c>
      <c r="B25" s="284">
        <v>60</v>
      </c>
      <c r="C25" s="280">
        <v>0</v>
      </c>
      <c r="D25" s="281">
        <v>19729167</v>
      </c>
      <c r="E25" s="281">
        <v>881496</v>
      </c>
      <c r="F25" s="281">
        <v>66919705</v>
      </c>
      <c r="G25" s="281">
        <v>28169590</v>
      </c>
      <c r="H25" s="281">
        <v>13455</v>
      </c>
      <c r="I25" s="281">
        <v>12282350</v>
      </c>
      <c r="J25" s="281">
        <v>127995763</v>
      </c>
      <c r="K25" s="276">
        <v>128041000</v>
      </c>
      <c r="L25" s="276">
        <v>164598430</v>
      </c>
      <c r="N25" s="156" t="s">
        <v>892</v>
      </c>
      <c r="O25" s="158">
        <v>38</v>
      </c>
      <c r="Q25" s="266">
        <v>4</v>
      </c>
      <c r="R25" s="272">
        <v>2</v>
      </c>
      <c r="S25" s="272">
        <v>3</v>
      </c>
      <c r="T25" s="272">
        <v>43041</v>
      </c>
      <c r="U25" s="272" t="s">
        <v>924</v>
      </c>
      <c r="V25" s="274">
        <v>1065052</v>
      </c>
      <c r="W25" s="274">
        <v>1534627</v>
      </c>
      <c r="X25" s="274">
        <v>-469575</v>
      </c>
      <c r="Y25" s="273">
        <v>1579778</v>
      </c>
      <c r="AA25">
        <v>42504</v>
      </c>
      <c r="AB25">
        <v>2</v>
      </c>
      <c r="AC25">
        <v>2</v>
      </c>
      <c r="AD25">
        <v>4</v>
      </c>
      <c r="AE25" t="s">
        <v>53</v>
      </c>
    </row>
    <row r="26" spans="1:31" ht="15">
      <c r="A26" s="272" t="s">
        <v>783</v>
      </c>
      <c r="B26" s="284">
        <v>62</v>
      </c>
      <c r="C26" s="274">
        <v>1594672391</v>
      </c>
      <c r="D26" s="272">
        <v>0</v>
      </c>
      <c r="E26" s="272">
        <v>0</v>
      </c>
      <c r="F26" s="272">
        <v>0</v>
      </c>
      <c r="G26" s="272">
        <v>0</v>
      </c>
      <c r="H26" s="272">
        <v>0</v>
      </c>
      <c r="I26" s="272">
        <v>0</v>
      </c>
      <c r="J26" s="274">
        <v>1594672391</v>
      </c>
      <c r="K26" s="273">
        <v>1700787000</v>
      </c>
      <c r="L26" s="273">
        <v>2662346396</v>
      </c>
      <c r="N26" s="156" t="s">
        <v>1660</v>
      </c>
      <c r="O26" s="158">
        <v>40</v>
      </c>
      <c r="Q26" s="266">
        <v>4</v>
      </c>
      <c r="R26" s="272">
        <v>2</v>
      </c>
      <c r="S26" s="272">
        <v>3</v>
      </c>
      <c r="T26" s="272">
        <v>43051</v>
      </c>
      <c r="U26" s="272" t="s">
        <v>925</v>
      </c>
      <c r="V26" s="274">
        <v>14500</v>
      </c>
      <c r="W26" s="274">
        <v>11062</v>
      </c>
      <c r="X26" s="274">
        <v>3438</v>
      </c>
      <c r="Y26" s="273">
        <v>13787</v>
      </c>
      <c r="AA26">
        <v>42505</v>
      </c>
      <c r="AB26">
        <v>2</v>
      </c>
      <c r="AC26">
        <v>2</v>
      </c>
      <c r="AD26">
        <v>4</v>
      </c>
      <c r="AE26" t="s">
        <v>54</v>
      </c>
    </row>
    <row r="27" spans="1:31" ht="15">
      <c r="A27" s="272" t="s">
        <v>784</v>
      </c>
      <c r="B27" s="284">
        <v>65</v>
      </c>
      <c r="C27" s="272">
        <v>0</v>
      </c>
      <c r="D27" s="274">
        <v>342232</v>
      </c>
      <c r="E27" s="274">
        <v>1331972</v>
      </c>
      <c r="F27" s="272">
        <v>600</v>
      </c>
      <c r="G27" s="272">
        <v>0</v>
      </c>
      <c r="H27" s="272">
        <v>0</v>
      </c>
      <c r="I27" s="274">
        <v>43724</v>
      </c>
      <c r="J27" s="274">
        <v>1718527</v>
      </c>
      <c r="K27" s="273">
        <v>1492000</v>
      </c>
      <c r="L27" s="273">
        <v>1298057</v>
      </c>
      <c r="N27" s="156" t="s">
        <v>563</v>
      </c>
      <c r="O27" s="158">
        <v>41</v>
      </c>
      <c r="Q27" s="266">
        <v>4</v>
      </c>
      <c r="R27" s="272">
        <v>2</v>
      </c>
      <c r="S27" s="272">
        <v>3</v>
      </c>
      <c r="T27" s="272">
        <v>43071</v>
      </c>
      <c r="U27" s="272" t="s">
        <v>926</v>
      </c>
      <c r="V27" s="274">
        <v>85000</v>
      </c>
      <c r="W27" s="274">
        <v>40000</v>
      </c>
      <c r="X27" s="274">
        <v>45000</v>
      </c>
      <c r="Y27" s="273">
        <v>40000</v>
      </c>
      <c r="AA27">
        <v>42506</v>
      </c>
      <c r="AB27">
        <v>2</v>
      </c>
      <c r="AC27">
        <v>2</v>
      </c>
      <c r="AD27">
        <v>4</v>
      </c>
      <c r="AE27" t="s">
        <v>55</v>
      </c>
    </row>
    <row r="28" spans="1:31" ht="15">
      <c r="A28" s="272" t="s">
        <v>785</v>
      </c>
      <c r="B28" s="284">
        <v>66</v>
      </c>
      <c r="C28" s="272">
        <v>0</v>
      </c>
      <c r="D28" s="274">
        <v>1491933</v>
      </c>
      <c r="E28" s="272">
        <v>423</v>
      </c>
      <c r="F28" s="274">
        <v>22800</v>
      </c>
      <c r="G28" s="272">
        <v>0</v>
      </c>
      <c r="H28" s="272">
        <v>0</v>
      </c>
      <c r="I28" s="274">
        <v>281518</v>
      </c>
      <c r="J28" s="274">
        <v>1796674</v>
      </c>
      <c r="K28" s="267">
        <v>0</v>
      </c>
      <c r="L28" s="273">
        <v>12515373</v>
      </c>
      <c r="N28" s="155" t="s">
        <v>893</v>
      </c>
      <c r="O28" s="157">
        <v>44</v>
      </c>
      <c r="Q28" s="266">
        <v>4</v>
      </c>
      <c r="R28" s="272">
        <v>2</v>
      </c>
      <c r="S28" s="272">
        <v>3</v>
      </c>
      <c r="T28" s="272">
        <v>44041</v>
      </c>
      <c r="U28" s="272" t="s">
        <v>927</v>
      </c>
      <c r="V28" s="274">
        <v>35000</v>
      </c>
      <c r="W28" s="274">
        <v>32111</v>
      </c>
      <c r="X28" s="274">
        <v>2889</v>
      </c>
      <c r="Y28" s="273">
        <v>31799</v>
      </c>
      <c r="AA28">
        <v>42507</v>
      </c>
      <c r="AB28">
        <v>2</v>
      </c>
      <c r="AC28">
        <v>2</v>
      </c>
      <c r="AD28">
        <v>4</v>
      </c>
      <c r="AE28" t="s">
        <v>56</v>
      </c>
    </row>
    <row r="29" spans="1:31" ht="15">
      <c r="A29" s="272" t="s">
        <v>786</v>
      </c>
      <c r="B29" s="284">
        <v>68</v>
      </c>
      <c r="C29" s="282">
        <v>0</v>
      </c>
      <c r="D29" s="282">
        <v>45</v>
      </c>
      <c r="E29" s="282">
        <v>0</v>
      </c>
      <c r="F29" s="282">
        <v>0</v>
      </c>
      <c r="G29" s="282">
        <v>0</v>
      </c>
      <c r="H29" s="282">
        <v>0</v>
      </c>
      <c r="I29" s="283">
        <v>7759</v>
      </c>
      <c r="J29" s="283">
        <v>7804</v>
      </c>
      <c r="K29" s="277">
        <v>0</v>
      </c>
      <c r="L29" s="277">
        <v>0</v>
      </c>
      <c r="N29" s="155" t="s">
        <v>1410</v>
      </c>
      <c r="O29" s="157">
        <v>46</v>
      </c>
      <c r="Q29" s="266">
        <v>4</v>
      </c>
      <c r="R29" s="272">
        <v>2</v>
      </c>
      <c r="S29" s="272">
        <v>3</v>
      </c>
      <c r="T29" s="272">
        <v>44042</v>
      </c>
      <c r="U29" s="272" t="s">
        <v>928</v>
      </c>
      <c r="V29" s="274">
        <v>120000</v>
      </c>
      <c r="W29" s="274">
        <v>113996</v>
      </c>
      <c r="X29" s="274">
        <v>6004</v>
      </c>
      <c r="Y29" s="273">
        <v>109042</v>
      </c>
      <c r="AB29">
        <v>3</v>
      </c>
      <c r="AC29">
        <v>2</v>
      </c>
      <c r="AD29">
        <v>4</v>
      </c>
      <c r="AE29" t="s">
        <v>57</v>
      </c>
    </row>
    <row r="30" spans="1:31" ht="15">
      <c r="A30" s="272" t="s">
        <v>787</v>
      </c>
      <c r="B30" s="284">
        <v>72</v>
      </c>
      <c r="C30" s="272">
        <v>0</v>
      </c>
      <c r="D30" s="272">
        <v>250</v>
      </c>
      <c r="E30" s="272">
        <v>0</v>
      </c>
      <c r="F30" s="272">
        <v>0</v>
      </c>
      <c r="G30" s="272">
        <v>0</v>
      </c>
      <c r="H30" s="272">
        <v>50</v>
      </c>
      <c r="I30" s="274">
        <v>6431</v>
      </c>
      <c r="J30" s="274">
        <v>6731</v>
      </c>
      <c r="K30" s="273">
        <v>5000</v>
      </c>
      <c r="L30" s="273">
        <v>14151</v>
      </c>
      <c r="N30" s="155" t="s">
        <v>715</v>
      </c>
      <c r="O30" s="157">
        <v>48</v>
      </c>
      <c r="Q30" s="266">
        <v>4</v>
      </c>
      <c r="R30" s="272">
        <v>2</v>
      </c>
      <c r="S30" s="272">
        <v>3</v>
      </c>
      <c r="T30" s="272">
        <v>44043</v>
      </c>
      <c r="U30" s="272" t="s">
        <v>929</v>
      </c>
      <c r="V30" s="274">
        <v>130000</v>
      </c>
      <c r="W30" s="274">
        <v>157809</v>
      </c>
      <c r="X30" s="274">
        <v>-27809</v>
      </c>
      <c r="Y30" s="273">
        <v>117822</v>
      </c>
      <c r="AA30">
        <v>43011</v>
      </c>
      <c r="AB30">
        <v>3</v>
      </c>
      <c r="AC30">
        <v>2</v>
      </c>
      <c r="AD30">
        <v>4</v>
      </c>
      <c r="AE30" t="s">
        <v>58</v>
      </c>
    </row>
    <row r="31" spans="1:31" ht="15">
      <c r="A31" s="272" t="s">
        <v>788</v>
      </c>
      <c r="B31" s="284">
        <v>73</v>
      </c>
      <c r="C31" s="272">
        <v>0</v>
      </c>
      <c r="D31" s="274">
        <v>2465286</v>
      </c>
      <c r="E31" s="272">
        <v>0</v>
      </c>
      <c r="F31" s="272">
        <v>0</v>
      </c>
      <c r="G31" s="272">
        <v>0</v>
      </c>
      <c r="H31" s="272">
        <v>0</v>
      </c>
      <c r="I31" s="272">
        <v>0</v>
      </c>
      <c r="J31" s="274">
        <v>2465286</v>
      </c>
      <c r="K31" s="273">
        <v>1683000</v>
      </c>
      <c r="L31" s="273">
        <v>1704235</v>
      </c>
      <c r="N31" s="155" t="s">
        <v>200</v>
      </c>
      <c r="O31" s="157">
        <v>50</v>
      </c>
      <c r="Q31" s="266">
        <v>4</v>
      </c>
      <c r="R31" s="272">
        <v>2</v>
      </c>
      <c r="S31" s="272">
        <v>4</v>
      </c>
      <c r="T31" s="272">
        <v>44011</v>
      </c>
      <c r="U31" s="272" t="s">
        <v>930</v>
      </c>
      <c r="V31" s="274">
        <v>1800000</v>
      </c>
      <c r="W31" s="274">
        <v>676517</v>
      </c>
      <c r="X31" s="274">
        <v>1123483</v>
      </c>
      <c r="Y31" s="273">
        <v>982251</v>
      </c>
      <c r="AA31">
        <v>43021</v>
      </c>
      <c r="AB31">
        <v>3</v>
      </c>
      <c r="AC31">
        <v>2</v>
      </c>
      <c r="AD31">
        <v>4</v>
      </c>
      <c r="AE31" t="s">
        <v>59</v>
      </c>
    </row>
    <row r="32" spans="1:31" ht="15">
      <c r="A32" s="272" t="s">
        <v>789</v>
      </c>
      <c r="B32" s="284">
        <v>75</v>
      </c>
      <c r="C32" s="272">
        <v>0</v>
      </c>
      <c r="D32" s="272">
        <v>585</v>
      </c>
      <c r="E32" s="272">
        <v>0</v>
      </c>
      <c r="F32" s="272">
        <v>0</v>
      </c>
      <c r="G32" s="272">
        <v>0</v>
      </c>
      <c r="H32" s="272">
        <v>0</v>
      </c>
      <c r="I32" s="272">
        <v>0</v>
      </c>
      <c r="J32" s="272">
        <v>585</v>
      </c>
      <c r="K32" s="267">
        <v>0</v>
      </c>
      <c r="L32" s="267">
        <v>0</v>
      </c>
      <c r="N32" s="155" t="s">
        <v>237</v>
      </c>
      <c r="O32" s="157">
        <v>51</v>
      </c>
      <c r="Q32" s="266">
        <v>4</v>
      </c>
      <c r="R32" s="272">
        <v>2</v>
      </c>
      <c r="S32" s="272">
        <v>4</v>
      </c>
      <c r="T32" s="272">
        <v>44012</v>
      </c>
      <c r="U32" s="272" t="s">
        <v>931</v>
      </c>
      <c r="V32" s="274">
        <v>2437000</v>
      </c>
      <c r="W32" s="274">
        <v>2321112</v>
      </c>
      <c r="X32" s="274">
        <v>115888</v>
      </c>
      <c r="Y32" s="273">
        <v>2428954</v>
      </c>
      <c r="AA32">
        <v>43031</v>
      </c>
      <c r="AB32">
        <v>3</v>
      </c>
      <c r="AC32">
        <v>2</v>
      </c>
      <c r="AD32">
        <v>4</v>
      </c>
      <c r="AE32" t="s">
        <v>60</v>
      </c>
    </row>
    <row r="33" spans="1:31" ht="15">
      <c r="A33" s="272" t="s">
        <v>790</v>
      </c>
      <c r="B33" s="284">
        <v>76</v>
      </c>
      <c r="C33" s="282">
        <v>0</v>
      </c>
      <c r="D33" s="282">
        <v>645</v>
      </c>
      <c r="E33" s="283">
        <v>3309</v>
      </c>
      <c r="F33" s="282">
        <v>0</v>
      </c>
      <c r="G33" s="282">
        <v>0</v>
      </c>
      <c r="H33" s="282">
        <v>0</v>
      </c>
      <c r="I33" s="283">
        <v>2261</v>
      </c>
      <c r="J33" s="283">
        <v>6215</v>
      </c>
      <c r="K33" s="277">
        <v>0</v>
      </c>
      <c r="L33" s="278">
        <v>1873</v>
      </c>
      <c r="N33" s="155" t="s">
        <v>894</v>
      </c>
      <c r="O33" s="157">
        <v>53</v>
      </c>
      <c r="Q33" s="266">
        <v>4</v>
      </c>
      <c r="R33" s="272">
        <v>2</v>
      </c>
      <c r="S33" s="272">
        <v>4</v>
      </c>
      <c r="T33" s="272">
        <v>44013</v>
      </c>
      <c r="U33" s="272" t="s">
        <v>932</v>
      </c>
      <c r="V33" s="274">
        <v>9708000</v>
      </c>
      <c r="W33" s="274">
        <v>16781608</v>
      </c>
      <c r="X33" s="274">
        <v>-7073608</v>
      </c>
      <c r="Y33" s="273">
        <v>11471167</v>
      </c>
      <c r="AA33">
        <v>43041</v>
      </c>
      <c r="AB33">
        <v>3</v>
      </c>
      <c r="AC33">
        <v>2</v>
      </c>
      <c r="AD33">
        <v>4</v>
      </c>
      <c r="AE33" t="s">
        <v>61</v>
      </c>
    </row>
    <row r="34" spans="1:31" ht="15">
      <c r="A34" s="272" t="s">
        <v>791</v>
      </c>
      <c r="B34" s="284">
        <v>77</v>
      </c>
      <c r="C34" s="272">
        <v>0</v>
      </c>
      <c r="D34" s="274">
        <v>5475</v>
      </c>
      <c r="E34" s="272">
        <v>0</v>
      </c>
      <c r="F34" s="272">
        <v>0</v>
      </c>
      <c r="G34" s="272">
        <v>0</v>
      </c>
      <c r="H34" s="272">
        <v>0</v>
      </c>
      <c r="I34" s="274">
        <v>3300</v>
      </c>
      <c r="J34" s="274">
        <v>8775</v>
      </c>
      <c r="K34" s="273">
        <v>10000</v>
      </c>
      <c r="L34" s="273">
        <v>24264</v>
      </c>
      <c r="N34" s="155" t="s">
        <v>267</v>
      </c>
      <c r="O34" s="157">
        <v>54</v>
      </c>
      <c r="Q34" s="266">
        <v>4</v>
      </c>
      <c r="R34" s="272">
        <v>2</v>
      </c>
      <c r="S34" s="272">
        <v>4</v>
      </c>
      <c r="T34" s="272">
        <v>44015</v>
      </c>
      <c r="U34" s="272" t="s">
        <v>933</v>
      </c>
      <c r="V34" s="274">
        <v>1510000</v>
      </c>
      <c r="W34" s="274">
        <v>2201066</v>
      </c>
      <c r="X34" s="274">
        <v>-691066</v>
      </c>
      <c r="Y34" s="273">
        <v>1475497</v>
      </c>
      <c r="AA34">
        <v>43051</v>
      </c>
      <c r="AB34">
        <v>3</v>
      </c>
      <c r="AC34">
        <v>2</v>
      </c>
      <c r="AD34">
        <v>4</v>
      </c>
      <c r="AE34" t="s">
        <v>62</v>
      </c>
    </row>
    <row r="35" spans="1:31" ht="15">
      <c r="A35" s="272" t="s">
        <v>792</v>
      </c>
      <c r="B35" s="284">
        <v>78</v>
      </c>
      <c r="C35" s="272">
        <v>0</v>
      </c>
      <c r="D35" s="274">
        <v>20803808</v>
      </c>
      <c r="E35" s="274">
        <v>150986</v>
      </c>
      <c r="F35" s="272">
        <v>300</v>
      </c>
      <c r="G35" s="272">
        <v>0</v>
      </c>
      <c r="H35" s="272">
        <v>0</v>
      </c>
      <c r="I35" s="274">
        <v>15088</v>
      </c>
      <c r="J35" s="274">
        <v>20970182</v>
      </c>
      <c r="K35" s="273">
        <v>20376000</v>
      </c>
      <c r="L35" s="273">
        <v>22671205</v>
      </c>
      <c r="N35" s="155" t="s">
        <v>716</v>
      </c>
      <c r="O35" s="157">
        <v>55</v>
      </c>
      <c r="Q35" s="266">
        <v>4</v>
      </c>
      <c r="R35" s="272">
        <v>2</v>
      </c>
      <c r="S35" s="272">
        <v>4</v>
      </c>
      <c r="T35" s="272">
        <v>44016</v>
      </c>
      <c r="U35" s="272" t="s">
        <v>934</v>
      </c>
      <c r="V35" s="274">
        <v>85000</v>
      </c>
      <c r="W35" s="274">
        <v>1233</v>
      </c>
      <c r="X35" s="274">
        <v>83767</v>
      </c>
      <c r="Y35" s="325">
        <v>7000</v>
      </c>
      <c r="AA35">
        <v>43071</v>
      </c>
      <c r="AB35">
        <v>3</v>
      </c>
      <c r="AC35">
        <v>2</v>
      </c>
      <c r="AD35">
        <v>4</v>
      </c>
      <c r="AE35" t="s">
        <v>63</v>
      </c>
    </row>
    <row r="36" spans="1:31" ht="15">
      <c r="A36" s="272" t="s">
        <v>793</v>
      </c>
      <c r="B36" s="284">
        <v>81</v>
      </c>
      <c r="C36" s="272">
        <v>0</v>
      </c>
      <c r="D36" s="272">
        <v>640</v>
      </c>
      <c r="E36" s="272">
        <v>0</v>
      </c>
      <c r="F36" s="272">
        <v>180</v>
      </c>
      <c r="G36" s="272">
        <v>0</v>
      </c>
      <c r="H36" s="272">
        <v>0</v>
      </c>
      <c r="I36" s="274">
        <v>16689</v>
      </c>
      <c r="J36" s="274">
        <v>17509</v>
      </c>
      <c r="K36" s="273">
        <v>3000</v>
      </c>
      <c r="L36" s="273">
        <v>34588</v>
      </c>
      <c r="N36" s="155" t="s">
        <v>896</v>
      </c>
      <c r="O36" s="157">
        <v>58</v>
      </c>
      <c r="Q36" s="266">
        <v>4</v>
      </c>
      <c r="R36" s="272">
        <v>2</v>
      </c>
      <c r="S36" s="272">
        <v>4</v>
      </c>
      <c r="T36" s="272">
        <v>44021</v>
      </c>
      <c r="U36" s="272" t="s">
        <v>935</v>
      </c>
      <c r="V36" s="274">
        <v>18500000</v>
      </c>
      <c r="W36" s="274">
        <v>19206857</v>
      </c>
      <c r="X36" s="274">
        <v>-706857</v>
      </c>
      <c r="Y36" s="273">
        <v>24231174</v>
      </c>
      <c r="AA36">
        <v>44041</v>
      </c>
      <c r="AB36">
        <v>3</v>
      </c>
      <c r="AC36">
        <v>2</v>
      </c>
      <c r="AD36">
        <v>4</v>
      </c>
      <c r="AE36" t="s">
        <v>679</v>
      </c>
    </row>
    <row r="37" spans="1:31" ht="15">
      <c r="A37" s="272" t="s">
        <v>794</v>
      </c>
      <c r="B37" s="284">
        <v>83</v>
      </c>
      <c r="C37" s="272">
        <v>0</v>
      </c>
      <c r="D37" s="274">
        <v>110031666</v>
      </c>
      <c r="E37" s="274">
        <v>63437</v>
      </c>
      <c r="F37" s="272">
        <v>0</v>
      </c>
      <c r="G37" s="272">
        <v>0</v>
      </c>
      <c r="H37" s="274">
        <v>20790</v>
      </c>
      <c r="I37" s="274">
        <v>6650646</v>
      </c>
      <c r="J37" s="274">
        <v>116766540</v>
      </c>
      <c r="K37" s="273">
        <v>99700000</v>
      </c>
      <c r="L37" s="273">
        <v>97643744</v>
      </c>
      <c r="N37" s="155" t="s">
        <v>898</v>
      </c>
      <c r="O37" s="157">
        <v>59</v>
      </c>
      <c r="Q37" s="266">
        <v>4</v>
      </c>
      <c r="R37" s="272">
        <v>2</v>
      </c>
      <c r="S37" s="272">
        <v>4</v>
      </c>
      <c r="T37" s="272">
        <v>44031</v>
      </c>
      <c r="U37" s="272" t="s">
        <v>936</v>
      </c>
      <c r="V37" s="319"/>
      <c r="W37" s="319"/>
      <c r="X37" s="272">
        <v>0</v>
      </c>
      <c r="Y37" s="273">
        <v>783410</v>
      </c>
      <c r="AA37">
        <v>44042</v>
      </c>
      <c r="AB37">
        <v>3</v>
      </c>
      <c r="AC37">
        <v>2</v>
      </c>
      <c r="AD37">
        <v>4</v>
      </c>
      <c r="AE37" t="s">
        <v>687</v>
      </c>
    </row>
    <row r="38" spans="1:31" ht="15">
      <c r="N38" s="162" t="s">
        <v>530</v>
      </c>
      <c r="O38" s="161">
        <v>60</v>
      </c>
      <c r="Q38" s="266">
        <v>4</v>
      </c>
      <c r="R38" s="272">
        <v>2</v>
      </c>
      <c r="S38" s="272">
        <v>4</v>
      </c>
      <c r="T38" s="272">
        <v>44032</v>
      </c>
      <c r="U38" s="272" t="s">
        <v>937</v>
      </c>
      <c r="V38" s="319"/>
      <c r="W38" s="319"/>
      <c r="X38" s="272">
        <v>0</v>
      </c>
      <c r="Y38" s="273">
        <v>557105</v>
      </c>
      <c r="AA38">
        <v>44043</v>
      </c>
      <c r="AB38">
        <v>3</v>
      </c>
      <c r="AC38">
        <v>2</v>
      </c>
      <c r="AD38">
        <v>4</v>
      </c>
      <c r="AE38" t="s">
        <v>678</v>
      </c>
    </row>
    <row r="39" spans="1:31" ht="60">
      <c r="A39" s="288" t="s">
        <v>795</v>
      </c>
      <c r="B39" s="288" t="s">
        <v>750</v>
      </c>
      <c r="C39" s="288" t="s">
        <v>796</v>
      </c>
      <c r="D39" s="288" t="s">
        <v>797</v>
      </c>
      <c r="E39" s="288" t="s">
        <v>798</v>
      </c>
      <c r="F39" s="288" t="s">
        <v>796</v>
      </c>
      <c r="G39" s="289" t="s">
        <v>799</v>
      </c>
      <c r="H39" s="288" t="s">
        <v>798</v>
      </c>
      <c r="I39" s="288" t="s">
        <v>796</v>
      </c>
      <c r="J39" s="288" t="s">
        <v>800</v>
      </c>
      <c r="K39" s="288" t="s">
        <v>798</v>
      </c>
      <c r="N39" s="162" t="s">
        <v>188</v>
      </c>
      <c r="O39" s="161">
        <v>61</v>
      </c>
      <c r="Q39" s="266">
        <v>4</v>
      </c>
      <c r="R39" s="272">
        <v>2</v>
      </c>
      <c r="S39" s="272">
        <v>4</v>
      </c>
      <c r="T39" s="272">
        <v>44051</v>
      </c>
      <c r="U39" s="272" t="s">
        <v>938</v>
      </c>
      <c r="V39" s="274">
        <v>150000</v>
      </c>
      <c r="W39" s="274">
        <v>116381</v>
      </c>
      <c r="X39" s="274">
        <v>33619</v>
      </c>
      <c r="Y39" s="273">
        <v>91573</v>
      </c>
      <c r="AB39">
        <v>4</v>
      </c>
      <c r="AC39">
        <v>2</v>
      </c>
      <c r="AD39">
        <v>4</v>
      </c>
      <c r="AE39" t="s">
        <v>64</v>
      </c>
    </row>
    <row r="40" spans="1:31" ht="15">
      <c r="A40" s="270" t="s">
        <v>801</v>
      </c>
      <c r="B40" s="300">
        <v>11</v>
      </c>
      <c r="C40" s="296">
        <v>88100</v>
      </c>
      <c r="D40" s="290">
        <v>0</v>
      </c>
      <c r="E40" s="297">
        <v>0</v>
      </c>
      <c r="F40" s="296">
        <v>19317706</v>
      </c>
      <c r="G40" s="296">
        <v>19342000</v>
      </c>
      <c r="H40" s="297">
        <v>0.99870000000000003</v>
      </c>
      <c r="I40" s="291"/>
      <c r="J40" s="291"/>
      <c r="K40" s="291"/>
      <c r="N40" s="162" t="s">
        <v>225</v>
      </c>
      <c r="O40" s="161">
        <v>62</v>
      </c>
      <c r="Q40" s="266">
        <v>4</v>
      </c>
      <c r="R40" s="272">
        <v>2</v>
      </c>
      <c r="S40" s="272">
        <v>4</v>
      </c>
      <c r="T40" s="272">
        <v>44052</v>
      </c>
      <c r="U40" s="272" t="s">
        <v>939</v>
      </c>
      <c r="V40" s="274">
        <v>20000000</v>
      </c>
      <c r="W40" s="274">
        <v>20686702</v>
      </c>
      <c r="X40" s="274">
        <v>-686702</v>
      </c>
      <c r="Y40" s="273">
        <v>22418893</v>
      </c>
      <c r="AA40">
        <v>44011</v>
      </c>
      <c r="AB40">
        <v>4</v>
      </c>
      <c r="AC40">
        <v>2</v>
      </c>
      <c r="AD40">
        <v>4</v>
      </c>
      <c r="AE40" t="s">
        <v>65</v>
      </c>
    </row>
    <row r="41" spans="1:31" ht="15">
      <c r="A41" s="266" t="s">
        <v>802</v>
      </c>
      <c r="B41" s="284">
        <v>12</v>
      </c>
      <c r="C41" s="265"/>
      <c r="D41" s="265"/>
      <c r="E41" s="265"/>
      <c r="F41" s="273">
        <v>496154820</v>
      </c>
      <c r="G41" s="273">
        <v>494950000</v>
      </c>
      <c r="H41" s="298">
        <v>1.0024</v>
      </c>
      <c r="I41" s="265"/>
      <c r="J41" s="265"/>
      <c r="K41" s="265"/>
      <c r="N41" s="155" t="s">
        <v>716</v>
      </c>
      <c r="O41" s="157">
        <v>65</v>
      </c>
      <c r="Q41" s="266">
        <v>4</v>
      </c>
      <c r="R41" s="272">
        <v>2</v>
      </c>
      <c r="S41" s="272">
        <v>4</v>
      </c>
      <c r="T41" s="272">
        <v>44071</v>
      </c>
      <c r="U41" s="272" t="s">
        <v>940</v>
      </c>
      <c r="V41" s="274">
        <v>15296000</v>
      </c>
      <c r="W41" s="274">
        <v>15717790</v>
      </c>
      <c r="X41" s="274">
        <v>-421790</v>
      </c>
      <c r="Y41" s="273">
        <v>14490304</v>
      </c>
      <c r="AA41">
        <v>44012</v>
      </c>
      <c r="AB41">
        <v>4</v>
      </c>
      <c r="AC41">
        <v>2</v>
      </c>
      <c r="AD41">
        <v>4</v>
      </c>
      <c r="AE41" t="s">
        <v>66</v>
      </c>
    </row>
    <row r="42" spans="1:31" ht="15">
      <c r="A42" s="266" t="s">
        <v>762</v>
      </c>
      <c r="B42" s="284">
        <v>13</v>
      </c>
      <c r="C42" s="273">
        <v>47605960</v>
      </c>
      <c r="D42" s="273">
        <v>40454000</v>
      </c>
      <c r="E42" s="298">
        <v>1.1768000000000001</v>
      </c>
      <c r="F42" s="273">
        <v>372640335</v>
      </c>
      <c r="G42" s="273">
        <v>350900000</v>
      </c>
      <c r="H42" s="298">
        <v>1.0620000000000001</v>
      </c>
      <c r="I42" s="273">
        <v>31276833</v>
      </c>
      <c r="J42" s="273">
        <v>38755028</v>
      </c>
      <c r="K42" s="298">
        <v>0.80700000000000005</v>
      </c>
      <c r="N42" s="155" t="s">
        <v>879</v>
      </c>
      <c r="O42" s="157">
        <v>66</v>
      </c>
      <c r="Q42" s="266">
        <v>4</v>
      </c>
      <c r="R42" s="272">
        <v>2</v>
      </c>
      <c r="S42" s="272">
        <v>4</v>
      </c>
      <c r="T42" s="272">
        <v>44072</v>
      </c>
      <c r="U42" s="272" t="s">
        <v>941</v>
      </c>
      <c r="V42" s="274">
        <v>3727000</v>
      </c>
      <c r="W42" s="274">
        <v>4381225</v>
      </c>
      <c r="X42" s="274">
        <v>-654225</v>
      </c>
      <c r="Y42" s="273">
        <v>3695338</v>
      </c>
      <c r="AA42">
        <v>44013</v>
      </c>
      <c r="AB42">
        <v>4</v>
      </c>
      <c r="AC42">
        <v>2</v>
      </c>
      <c r="AD42">
        <v>4</v>
      </c>
      <c r="AE42" t="s">
        <v>67</v>
      </c>
    </row>
    <row r="43" spans="1:31" ht="15">
      <c r="A43" s="266" t="s">
        <v>763</v>
      </c>
      <c r="B43" s="284">
        <v>14</v>
      </c>
      <c r="C43" s="267">
        <v>0</v>
      </c>
      <c r="D43" s="267">
        <v>0</v>
      </c>
      <c r="E43" s="298">
        <v>0</v>
      </c>
      <c r="F43" s="273">
        <v>35889000</v>
      </c>
      <c r="G43" s="273">
        <v>35889000</v>
      </c>
      <c r="H43" s="298">
        <v>1</v>
      </c>
      <c r="I43" s="265"/>
      <c r="J43" s="265"/>
      <c r="K43" s="265"/>
      <c r="N43" s="155" t="s">
        <v>884</v>
      </c>
      <c r="O43" s="157">
        <v>68</v>
      </c>
      <c r="Q43" s="266">
        <v>4</v>
      </c>
      <c r="R43" s="272">
        <v>2</v>
      </c>
      <c r="S43" s="272">
        <v>4</v>
      </c>
      <c r="T43" s="272">
        <v>44091</v>
      </c>
      <c r="U43" s="272" t="s">
        <v>942</v>
      </c>
      <c r="V43" s="274">
        <v>5104000</v>
      </c>
      <c r="W43" s="274">
        <v>5652851</v>
      </c>
      <c r="X43" s="274">
        <v>-548851</v>
      </c>
      <c r="Y43" s="273">
        <v>4775298</v>
      </c>
      <c r="AA43">
        <v>44015</v>
      </c>
      <c r="AB43">
        <v>4</v>
      </c>
      <c r="AC43">
        <v>2</v>
      </c>
      <c r="AD43">
        <v>4</v>
      </c>
      <c r="AE43" t="s">
        <v>86</v>
      </c>
    </row>
    <row r="44" spans="1:31" ht="15">
      <c r="A44" s="266" t="s">
        <v>764</v>
      </c>
      <c r="B44" s="284">
        <v>15</v>
      </c>
      <c r="C44" s="273">
        <v>13159</v>
      </c>
      <c r="D44" s="273">
        <v>5000</v>
      </c>
      <c r="E44" s="298">
        <v>2.6316999999999999</v>
      </c>
      <c r="F44" s="273">
        <v>2609942</v>
      </c>
      <c r="G44" s="273">
        <v>2609942</v>
      </c>
      <c r="H44" s="298">
        <v>1</v>
      </c>
      <c r="I44" s="265"/>
      <c r="J44" s="265"/>
      <c r="K44" s="265"/>
      <c r="N44" s="155" t="s">
        <v>683</v>
      </c>
      <c r="O44" s="157">
        <v>70</v>
      </c>
      <c r="Q44" s="266">
        <v>4</v>
      </c>
      <c r="R44" s="272">
        <v>2</v>
      </c>
      <c r="S44" s="272">
        <v>4</v>
      </c>
      <c r="T44" s="272">
        <v>44092</v>
      </c>
      <c r="U44" s="272" t="s">
        <v>943</v>
      </c>
      <c r="V44" s="274">
        <v>580000</v>
      </c>
      <c r="W44" s="274">
        <v>613478</v>
      </c>
      <c r="X44" s="274">
        <v>-33478</v>
      </c>
      <c r="Y44" s="273">
        <v>526107</v>
      </c>
      <c r="AA44">
        <v>44016</v>
      </c>
      <c r="AB44">
        <v>4</v>
      </c>
      <c r="AC44">
        <v>2</v>
      </c>
      <c r="AD44">
        <v>4</v>
      </c>
      <c r="AE44" t="s">
        <v>568</v>
      </c>
    </row>
    <row r="45" spans="1:31" ht="15">
      <c r="A45" s="266" t="s">
        <v>765</v>
      </c>
      <c r="B45" s="284">
        <v>16</v>
      </c>
      <c r="C45" s="273">
        <v>1785623</v>
      </c>
      <c r="D45" s="273">
        <v>2055000</v>
      </c>
      <c r="E45" s="298">
        <v>0.86890000000000001</v>
      </c>
      <c r="F45" s="273">
        <v>30933748</v>
      </c>
      <c r="G45" s="273">
        <v>30832586</v>
      </c>
      <c r="H45" s="298">
        <v>1.0033000000000001</v>
      </c>
      <c r="I45" s="273">
        <v>987912</v>
      </c>
      <c r="J45" s="273">
        <v>2185198</v>
      </c>
      <c r="K45" s="298">
        <v>0.4521</v>
      </c>
      <c r="N45" s="155" t="s">
        <v>698</v>
      </c>
      <c r="O45" s="157">
        <v>71</v>
      </c>
      <c r="Q45" s="266">
        <v>4</v>
      </c>
      <c r="R45" s="272">
        <v>2</v>
      </c>
      <c r="S45" s="272">
        <v>4</v>
      </c>
      <c r="T45" s="272">
        <v>44093</v>
      </c>
      <c r="U45" s="272" t="s">
        <v>944</v>
      </c>
      <c r="V45" s="274">
        <v>1660000</v>
      </c>
      <c r="W45" s="274">
        <v>1846493</v>
      </c>
      <c r="X45" s="274">
        <v>-186493</v>
      </c>
      <c r="Y45" s="273">
        <v>2581558</v>
      </c>
      <c r="AA45">
        <v>44021</v>
      </c>
      <c r="AB45">
        <v>4</v>
      </c>
      <c r="AC45">
        <v>2</v>
      </c>
      <c r="AD45">
        <v>4</v>
      </c>
      <c r="AE45" t="s">
        <v>273</v>
      </c>
    </row>
    <row r="46" spans="1:31" ht="15">
      <c r="A46" s="266" t="s">
        <v>803</v>
      </c>
      <c r="B46" s="284">
        <v>17</v>
      </c>
      <c r="C46" s="265"/>
      <c r="D46" s="265"/>
      <c r="E46" s="265"/>
      <c r="F46" s="273">
        <v>964152</v>
      </c>
      <c r="G46" s="273">
        <v>964152</v>
      </c>
      <c r="H46" s="298">
        <v>1</v>
      </c>
      <c r="I46" s="273">
        <v>15000</v>
      </c>
      <c r="J46" s="273">
        <v>15000</v>
      </c>
      <c r="K46" s="298">
        <v>1</v>
      </c>
      <c r="N46" s="155" t="s">
        <v>189</v>
      </c>
      <c r="O46" s="157">
        <v>72</v>
      </c>
      <c r="Q46" s="266">
        <v>4</v>
      </c>
      <c r="R46" s="272">
        <v>2</v>
      </c>
      <c r="S46" s="272">
        <v>4</v>
      </c>
      <c r="T46" s="272">
        <v>44111</v>
      </c>
      <c r="U46" s="272" t="s">
        <v>945</v>
      </c>
      <c r="V46" s="274">
        <v>435500</v>
      </c>
      <c r="W46" s="274">
        <v>547350</v>
      </c>
      <c r="X46" s="274">
        <v>-111850</v>
      </c>
      <c r="Y46" s="273">
        <v>456500</v>
      </c>
      <c r="AA46">
        <v>44031</v>
      </c>
      <c r="AB46">
        <v>4</v>
      </c>
      <c r="AC46">
        <v>2</v>
      </c>
      <c r="AD46">
        <v>4</v>
      </c>
      <c r="AE46" t="s">
        <v>70</v>
      </c>
    </row>
    <row r="47" spans="1:31" ht="15">
      <c r="A47" s="266" t="s">
        <v>804</v>
      </c>
      <c r="B47" s="284">
        <v>18</v>
      </c>
      <c r="C47" s="273">
        <v>15836788</v>
      </c>
      <c r="D47" s="273">
        <v>10846000</v>
      </c>
      <c r="E47" s="298">
        <v>1.4601999999999999</v>
      </c>
      <c r="F47" s="273">
        <v>12475822</v>
      </c>
      <c r="G47" s="273">
        <v>11294000</v>
      </c>
      <c r="H47" s="298">
        <v>1.1046</v>
      </c>
      <c r="I47" s="273">
        <v>200090</v>
      </c>
      <c r="J47" s="273">
        <v>1894583</v>
      </c>
      <c r="K47" s="298">
        <v>0.1056</v>
      </c>
      <c r="N47" s="155" t="s">
        <v>1655</v>
      </c>
      <c r="O47" s="157">
        <v>73</v>
      </c>
      <c r="Q47" s="266">
        <v>4</v>
      </c>
      <c r="R47" s="272">
        <v>2</v>
      </c>
      <c r="S47" s="272">
        <v>4</v>
      </c>
      <c r="T47" s="272">
        <v>44112</v>
      </c>
      <c r="U47" s="272" t="s">
        <v>946</v>
      </c>
      <c r="V47" s="274">
        <v>10000000</v>
      </c>
      <c r="W47" s="274">
        <v>12651162</v>
      </c>
      <c r="X47" s="274">
        <v>-2651162</v>
      </c>
      <c r="Y47" s="273">
        <v>11427380</v>
      </c>
      <c r="AA47">
        <v>44032</v>
      </c>
      <c r="AB47">
        <v>4</v>
      </c>
      <c r="AC47">
        <v>2</v>
      </c>
      <c r="AD47">
        <v>4</v>
      </c>
      <c r="AE47" t="s">
        <v>71</v>
      </c>
    </row>
    <row r="48" spans="1:31" ht="15">
      <c r="A48" s="266" t="s">
        <v>805</v>
      </c>
      <c r="B48" s="284"/>
      <c r="C48" s="265"/>
      <c r="D48" s="265"/>
      <c r="E48" s="265"/>
      <c r="F48" s="265"/>
      <c r="G48" s="265"/>
      <c r="H48" s="265"/>
      <c r="I48" s="265"/>
      <c r="J48" s="265"/>
      <c r="K48" s="265"/>
      <c r="N48" s="155" t="s">
        <v>897</v>
      </c>
      <c r="O48" s="157">
        <v>74</v>
      </c>
      <c r="Q48" s="266">
        <v>4</v>
      </c>
      <c r="R48" s="272">
        <v>2</v>
      </c>
      <c r="S48" s="272">
        <v>4</v>
      </c>
      <c r="T48" s="272">
        <v>44131</v>
      </c>
      <c r="U48" s="272" t="s">
        <v>947</v>
      </c>
      <c r="V48" s="274">
        <v>250000</v>
      </c>
      <c r="W48" s="274">
        <v>275209</v>
      </c>
      <c r="X48" s="274">
        <v>-25209</v>
      </c>
      <c r="Y48" s="273">
        <v>236632</v>
      </c>
      <c r="AA48">
        <v>44051</v>
      </c>
      <c r="AB48">
        <v>4</v>
      </c>
      <c r="AC48">
        <v>2</v>
      </c>
      <c r="AD48">
        <v>4</v>
      </c>
      <c r="AE48" t="s">
        <v>72</v>
      </c>
    </row>
    <row r="49" spans="1:31" ht="15">
      <c r="A49" s="266" t="s">
        <v>806</v>
      </c>
      <c r="B49" s="284">
        <v>20</v>
      </c>
      <c r="C49" s="265"/>
      <c r="D49" s="265"/>
      <c r="E49" s="265"/>
      <c r="F49" s="265"/>
      <c r="G49" s="265"/>
      <c r="H49" s="265"/>
      <c r="I49" s="265"/>
      <c r="J49" s="265"/>
      <c r="K49" s="265"/>
      <c r="N49" s="155" t="s">
        <v>508</v>
      </c>
      <c r="O49" s="157">
        <v>75</v>
      </c>
      <c r="Q49" s="266">
        <v>4</v>
      </c>
      <c r="R49" s="272">
        <v>2</v>
      </c>
      <c r="S49" s="272">
        <v>4</v>
      </c>
      <c r="T49" s="272">
        <v>44132</v>
      </c>
      <c r="U49" s="272" t="s">
        <v>948</v>
      </c>
      <c r="V49" s="274">
        <v>50000</v>
      </c>
      <c r="W49" s="274">
        <v>67315</v>
      </c>
      <c r="X49" s="274">
        <v>-17315</v>
      </c>
      <c r="Y49" s="273">
        <v>56916</v>
      </c>
      <c r="AA49">
        <v>44052</v>
      </c>
      <c r="AB49">
        <v>4</v>
      </c>
      <c r="AC49">
        <v>2</v>
      </c>
      <c r="AD49">
        <v>4</v>
      </c>
      <c r="AE49" t="s">
        <v>73</v>
      </c>
    </row>
    <row r="50" spans="1:31" ht="15">
      <c r="A50" s="266" t="s">
        <v>767</v>
      </c>
      <c r="B50" s="284">
        <v>21</v>
      </c>
      <c r="C50" s="273">
        <v>1608282</v>
      </c>
      <c r="D50" s="273">
        <v>768000</v>
      </c>
      <c r="E50" s="298">
        <v>2.0941000000000001</v>
      </c>
      <c r="F50" s="273">
        <v>334079328</v>
      </c>
      <c r="G50" s="273">
        <v>315972000</v>
      </c>
      <c r="H50" s="298">
        <v>1.0572999999999999</v>
      </c>
      <c r="I50" s="273">
        <v>4432953</v>
      </c>
      <c r="J50" s="273">
        <v>13608151</v>
      </c>
      <c r="K50" s="298">
        <v>0.32579999999999998</v>
      </c>
      <c r="N50" s="155" t="s">
        <v>606</v>
      </c>
      <c r="O50" s="157">
        <v>76</v>
      </c>
      <c r="Q50" s="266">
        <v>4</v>
      </c>
      <c r="R50" s="272">
        <v>2</v>
      </c>
      <c r="S50" s="272">
        <v>4</v>
      </c>
      <c r="T50" s="272">
        <v>44151</v>
      </c>
      <c r="U50" s="272" t="s">
        <v>949</v>
      </c>
      <c r="V50" s="274">
        <v>5000</v>
      </c>
      <c r="W50" s="274">
        <v>6981</v>
      </c>
      <c r="X50" s="274">
        <v>-1981</v>
      </c>
      <c r="Y50" s="273">
        <v>6988</v>
      </c>
      <c r="AA50">
        <v>44071</v>
      </c>
      <c r="AB50">
        <v>4</v>
      </c>
      <c r="AC50">
        <v>2</v>
      </c>
      <c r="AD50">
        <v>4</v>
      </c>
      <c r="AE50" t="s">
        <v>76</v>
      </c>
    </row>
    <row r="51" spans="1:31" ht="15">
      <c r="A51" s="266" t="s">
        <v>768</v>
      </c>
      <c r="B51" s="284">
        <v>22</v>
      </c>
      <c r="C51" s="273">
        <v>35063505</v>
      </c>
      <c r="D51" s="273">
        <v>33450000</v>
      </c>
      <c r="E51" s="298">
        <v>1.0482</v>
      </c>
      <c r="F51" s="273">
        <v>277946873</v>
      </c>
      <c r="G51" s="273">
        <v>244412000</v>
      </c>
      <c r="H51" s="298">
        <v>1.1372</v>
      </c>
      <c r="I51" s="273">
        <v>8570086</v>
      </c>
      <c r="J51" s="273">
        <v>16238207</v>
      </c>
      <c r="K51" s="298">
        <v>0.52780000000000005</v>
      </c>
      <c r="N51" s="155" t="s">
        <v>1369</v>
      </c>
      <c r="O51" s="157">
        <v>77</v>
      </c>
      <c r="Q51" s="266">
        <v>4</v>
      </c>
      <c r="R51" s="272">
        <v>2</v>
      </c>
      <c r="S51" s="272">
        <v>4</v>
      </c>
      <c r="T51" s="272">
        <v>44152</v>
      </c>
      <c r="U51" s="272" t="s">
        <v>950</v>
      </c>
      <c r="V51" s="274">
        <v>1200000</v>
      </c>
      <c r="W51" s="274">
        <v>1349810</v>
      </c>
      <c r="X51" s="274">
        <v>-149810</v>
      </c>
      <c r="Y51" s="273">
        <v>1299825</v>
      </c>
      <c r="AA51">
        <v>44072</v>
      </c>
      <c r="AB51">
        <v>4</v>
      </c>
      <c r="AC51">
        <v>2</v>
      </c>
      <c r="AD51">
        <v>4</v>
      </c>
      <c r="AE51" t="s">
        <v>77</v>
      </c>
    </row>
    <row r="52" spans="1:31" ht="15">
      <c r="A52" s="266" t="s">
        <v>807</v>
      </c>
      <c r="B52" s="284">
        <v>23</v>
      </c>
      <c r="C52" s="273">
        <v>896658</v>
      </c>
      <c r="D52" s="273">
        <v>335000</v>
      </c>
      <c r="E52" s="298">
        <v>2.6766000000000001</v>
      </c>
      <c r="F52" s="273">
        <v>11763130</v>
      </c>
      <c r="G52" s="273">
        <v>11912000</v>
      </c>
      <c r="H52" s="298">
        <v>0.98750000000000004</v>
      </c>
      <c r="I52" s="273">
        <v>8548357</v>
      </c>
      <c r="J52" s="273">
        <v>16079981</v>
      </c>
      <c r="K52" s="298">
        <v>0.53159999999999996</v>
      </c>
      <c r="N52" s="155" t="s">
        <v>201</v>
      </c>
      <c r="O52" s="157">
        <v>78</v>
      </c>
      <c r="Q52" s="266">
        <v>4</v>
      </c>
      <c r="R52" s="272">
        <v>2</v>
      </c>
      <c r="S52" s="272">
        <v>4</v>
      </c>
      <c r="T52" s="272">
        <v>44153</v>
      </c>
      <c r="U52" s="272" t="s">
        <v>951</v>
      </c>
      <c r="V52" s="274">
        <v>3350000</v>
      </c>
      <c r="W52" s="274">
        <v>3599740</v>
      </c>
      <c r="X52" s="274">
        <v>-249740</v>
      </c>
      <c r="Y52" s="273">
        <v>3739191</v>
      </c>
      <c r="AA52">
        <v>44091</v>
      </c>
      <c r="AB52">
        <v>4</v>
      </c>
      <c r="AC52">
        <v>2</v>
      </c>
      <c r="AD52">
        <v>4</v>
      </c>
      <c r="AE52" t="s">
        <v>74</v>
      </c>
    </row>
    <row r="53" spans="1:31" ht="15">
      <c r="A53" s="266" t="s">
        <v>808</v>
      </c>
      <c r="B53" s="284">
        <v>24</v>
      </c>
      <c r="C53" s="273">
        <v>30559</v>
      </c>
      <c r="D53" s="273">
        <v>67000</v>
      </c>
      <c r="E53" s="298">
        <v>0.45610000000000001</v>
      </c>
      <c r="F53" s="273">
        <v>6050055</v>
      </c>
      <c r="G53" s="273">
        <v>6050055</v>
      </c>
      <c r="H53" s="298">
        <v>1</v>
      </c>
      <c r="I53" s="273">
        <v>181466</v>
      </c>
      <c r="J53" s="273">
        <v>398945</v>
      </c>
      <c r="K53" s="298">
        <v>0.45490000000000003</v>
      </c>
      <c r="N53" s="162" t="s">
        <v>1412</v>
      </c>
      <c r="O53" s="161">
        <v>79</v>
      </c>
      <c r="Q53" s="266">
        <v>4</v>
      </c>
      <c r="R53" s="272">
        <v>2</v>
      </c>
      <c r="S53" s="272">
        <v>4</v>
      </c>
      <c r="T53" s="272">
        <v>44171</v>
      </c>
      <c r="U53" s="272" t="s">
        <v>952</v>
      </c>
      <c r="V53" s="274">
        <v>1140000</v>
      </c>
      <c r="W53" s="274">
        <v>2202764</v>
      </c>
      <c r="X53" s="274">
        <v>-1062764</v>
      </c>
      <c r="Y53" s="273">
        <v>2016602</v>
      </c>
      <c r="AA53">
        <v>44092</v>
      </c>
      <c r="AB53">
        <v>4</v>
      </c>
      <c r="AC53">
        <v>2</v>
      </c>
      <c r="AD53">
        <v>4</v>
      </c>
      <c r="AE53" t="s">
        <v>75</v>
      </c>
    </row>
    <row r="54" spans="1:31" ht="15">
      <c r="A54" s="266" t="s">
        <v>809</v>
      </c>
      <c r="B54" s="284"/>
      <c r="C54" s="265"/>
      <c r="D54" s="265"/>
      <c r="E54" s="265"/>
      <c r="F54" s="265"/>
      <c r="G54" s="265"/>
      <c r="H54" s="265"/>
      <c r="I54" s="265"/>
      <c r="J54" s="265"/>
      <c r="K54" s="265"/>
      <c r="N54" s="155" t="s">
        <v>2336</v>
      </c>
      <c r="O54" s="157">
        <v>81</v>
      </c>
      <c r="Q54" s="266">
        <v>4</v>
      </c>
      <c r="R54" s="272">
        <v>2</v>
      </c>
      <c r="S54" s="272">
        <v>4</v>
      </c>
      <c r="T54" s="272">
        <v>44172</v>
      </c>
      <c r="U54" s="272" t="s">
        <v>953</v>
      </c>
      <c r="V54" s="274">
        <v>70000</v>
      </c>
      <c r="W54" s="274">
        <v>657474</v>
      </c>
      <c r="X54" s="274">
        <v>-587474</v>
      </c>
      <c r="Y54" s="273">
        <v>813061</v>
      </c>
      <c r="AA54">
        <v>44093</v>
      </c>
      <c r="AB54">
        <v>4</v>
      </c>
      <c r="AC54">
        <v>2</v>
      </c>
      <c r="AD54">
        <v>4</v>
      </c>
      <c r="AE54" t="s">
        <v>87</v>
      </c>
    </row>
    <row r="55" spans="1:31" ht="15">
      <c r="A55" s="266" t="s">
        <v>771</v>
      </c>
      <c r="B55" s="284">
        <v>26</v>
      </c>
      <c r="C55" s="273">
        <v>600896</v>
      </c>
      <c r="D55" s="273">
        <v>16000</v>
      </c>
      <c r="E55" s="298">
        <v>37.555999999999997</v>
      </c>
      <c r="F55" s="273">
        <v>12228419</v>
      </c>
      <c r="G55" s="273">
        <v>12239000</v>
      </c>
      <c r="H55" s="298">
        <v>0.99909999999999999</v>
      </c>
      <c r="I55" s="273">
        <v>6911289</v>
      </c>
      <c r="J55" s="273">
        <v>11020786</v>
      </c>
      <c r="K55" s="298">
        <v>0.62709999999999999</v>
      </c>
      <c r="N55" s="155" t="s">
        <v>268</v>
      </c>
      <c r="O55" s="157">
        <v>83</v>
      </c>
      <c r="Q55" s="266">
        <v>4</v>
      </c>
      <c r="R55" s="272">
        <v>2</v>
      </c>
      <c r="S55" s="272">
        <v>4</v>
      </c>
      <c r="T55" s="272">
        <v>44191</v>
      </c>
      <c r="U55" s="272" t="s">
        <v>954</v>
      </c>
      <c r="V55" s="274">
        <v>190869</v>
      </c>
      <c r="W55" s="274">
        <v>146427</v>
      </c>
      <c r="X55" s="274">
        <v>44442</v>
      </c>
      <c r="Y55" s="273">
        <v>199350</v>
      </c>
      <c r="AA55">
        <v>44111</v>
      </c>
      <c r="AB55">
        <v>4</v>
      </c>
      <c r="AC55">
        <v>2</v>
      </c>
      <c r="AD55">
        <v>4</v>
      </c>
      <c r="AE55" t="s">
        <v>78</v>
      </c>
    </row>
    <row r="56" spans="1:31" ht="15">
      <c r="A56" s="266" t="s">
        <v>810</v>
      </c>
      <c r="B56" s="284"/>
      <c r="C56" s="265"/>
      <c r="D56" s="265"/>
      <c r="E56" s="265"/>
      <c r="F56" s="265"/>
      <c r="G56" s="265"/>
      <c r="H56" s="265"/>
      <c r="I56" s="265"/>
      <c r="J56" s="265"/>
      <c r="K56" s="265"/>
      <c r="N56" s="150" t="s">
        <v>673</v>
      </c>
      <c r="O56" s="187">
        <v>67</v>
      </c>
      <c r="Q56" s="266">
        <v>4</v>
      </c>
      <c r="R56" s="272">
        <v>2</v>
      </c>
      <c r="S56" s="272">
        <v>4</v>
      </c>
      <c r="T56" s="272">
        <v>44211</v>
      </c>
      <c r="U56" s="272" t="s">
        <v>955</v>
      </c>
      <c r="V56" s="274">
        <v>662109</v>
      </c>
      <c r="W56" s="274">
        <v>719869</v>
      </c>
      <c r="X56" s="274">
        <v>-57760</v>
      </c>
      <c r="Y56" s="273">
        <v>753425</v>
      </c>
      <c r="AA56">
        <v>44112</v>
      </c>
      <c r="AB56">
        <v>4</v>
      </c>
      <c r="AC56">
        <v>2</v>
      </c>
      <c r="AD56">
        <v>4</v>
      </c>
      <c r="AE56" t="s">
        <v>79</v>
      </c>
    </row>
    <row r="57" spans="1:31" ht="15">
      <c r="A57" s="266" t="s">
        <v>811</v>
      </c>
      <c r="B57" s="284">
        <v>28</v>
      </c>
      <c r="C57" s="265"/>
      <c r="D57" s="265"/>
      <c r="E57" s="265"/>
      <c r="F57" s="273">
        <v>1663692</v>
      </c>
      <c r="G57" s="273">
        <v>1876000</v>
      </c>
      <c r="H57" s="298">
        <v>0.88680000000000003</v>
      </c>
      <c r="I57" s="273">
        <v>261070</v>
      </c>
      <c r="J57" s="273">
        <v>296478</v>
      </c>
      <c r="K57" s="298">
        <v>0.88060000000000005</v>
      </c>
      <c r="N57" s="150" t="s">
        <v>507</v>
      </c>
      <c r="O57" s="187">
        <v>43</v>
      </c>
      <c r="Q57" s="266">
        <v>4</v>
      </c>
      <c r="R57" s="272">
        <v>2</v>
      </c>
      <c r="S57" s="272">
        <v>4</v>
      </c>
      <c r="T57" s="272">
        <v>44212</v>
      </c>
      <c r="U57" s="272" t="s">
        <v>956</v>
      </c>
      <c r="V57" s="274">
        <v>3000</v>
      </c>
      <c r="W57" s="274">
        <v>8214</v>
      </c>
      <c r="X57" s="274">
        <v>-5214</v>
      </c>
      <c r="Y57" s="273">
        <v>10164</v>
      </c>
      <c r="AA57">
        <v>44131</v>
      </c>
      <c r="AB57">
        <v>4</v>
      </c>
      <c r="AC57">
        <v>2</v>
      </c>
      <c r="AD57">
        <v>4</v>
      </c>
      <c r="AE57" t="s">
        <v>85</v>
      </c>
    </row>
    <row r="58" spans="1:31" ht="15">
      <c r="A58" s="266" t="s">
        <v>772</v>
      </c>
      <c r="B58" s="284">
        <v>29</v>
      </c>
      <c r="C58" s="273">
        <v>7162</v>
      </c>
      <c r="D58" s="273">
        <v>5000</v>
      </c>
      <c r="E58" s="298">
        <v>1.4325000000000001</v>
      </c>
      <c r="F58" s="273">
        <v>12079638</v>
      </c>
      <c r="G58" s="273">
        <v>12079639</v>
      </c>
      <c r="H58" s="298">
        <v>1</v>
      </c>
      <c r="I58" s="273">
        <v>970328</v>
      </c>
      <c r="J58" s="273">
        <v>2049023</v>
      </c>
      <c r="K58" s="298">
        <v>0.47360000000000002</v>
      </c>
      <c r="N58" s="150" t="s">
        <v>493</v>
      </c>
      <c r="O58" s="187">
        <v>47</v>
      </c>
      <c r="Q58" s="266">
        <v>4</v>
      </c>
      <c r="R58" s="272">
        <v>2</v>
      </c>
      <c r="S58" s="272">
        <v>4</v>
      </c>
      <c r="T58" s="272">
        <v>44904</v>
      </c>
      <c r="U58" s="272" t="s">
        <v>957</v>
      </c>
      <c r="V58" s="274">
        <v>570000</v>
      </c>
      <c r="W58" s="274">
        <v>384449</v>
      </c>
      <c r="X58" s="274">
        <v>185551</v>
      </c>
      <c r="Y58" s="273">
        <v>515456</v>
      </c>
      <c r="AA58">
        <v>44132</v>
      </c>
      <c r="AB58">
        <v>4</v>
      </c>
      <c r="AC58">
        <v>2</v>
      </c>
      <c r="AD58">
        <v>4</v>
      </c>
      <c r="AE58" t="s">
        <v>81</v>
      </c>
    </row>
    <row r="59" spans="1:31" ht="15">
      <c r="A59" s="266" t="s">
        <v>812</v>
      </c>
      <c r="B59" s="284">
        <v>30</v>
      </c>
      <c r="C59" s="265"/>
      <c r="D59" s="265"/>
      <c r="E59" s="265"/>
      <c r="F59" s="273">
        <v>1003973</v>
      </c>
      <c r="G59" s="273">
        <v>1003974</v>
      </c>
      <c r="H59" s="298">
        <v>1</v>
      </c>
      <c r="I59" s="265"/>
      <c r="J59" s="265"/>
      <c r="K59" s="265"/>
      <c r="N59" s="150" t="s">
        <v>1411</v>
      </c>
      <c r="O59" s="187">
        <v>88</v>
      </c>
      <c r="Q59" s="266">
        <v>4</v>
      </c>
      <c r="R59" s="272">
        <v>2</v>
      </c>
      <c r="S59" s="272">
        <v>4</v>
      </c>
      <c r="T59" s="272">
        <v>44905</v>
      </c>
      <c r="U59" s="272" t="s">
        <v>958</v>
      </c>
      <c r="V59" s="274">
        <v>90500</v>
      </c>
      <c r="W59" s="274">
        <v>139701</v>
      </c>
      <c r="X59" s="274">
        <v>-49201</v>
      </c>
      <c r="Y59" s="273">
        <v>136611</v>
      </c>
      <c r="AA59">
        <v>44151</v>
      </c>
      <c r="AB59">
        <v>4</v>
      </c>
      <c r="AC59">
        <v>2</v>
      </c>
      <c r="AD59">
        <v>4</v>
      </c>
      <c r="AE59" t="s">
        <v>82</v>
      </c>
    </row>
    <row r="60" spans="1:31" ht="15">
      <c r="A60" s="266" t="s">
        <v>813</v>
      </c>
      <c r="B60" s="284">
        <v>31</v>
      </c>
      <c r="C60" s="265"/>
      <c r="D60" s="265"/>
      <c r="E60" s="265"/>
      <c r="F60" s="273">
        <v>266144</v>
      </c>
      <c r="G60" s="273">
        <v>266144</v>
      </c>
      <c r="H60" s="298">
        <v>1</v>
      </c>
      <c r="I60" s="265"/>
      <c r="J60" s="265"/>
      <c r="K60" s="265"/>
      <c r="N60" s="150" t="s">
        <v>1442</v>
      </c>
      <c r="O60" s="339">
        <v>89</v>
      </c>
      <c r="Q60" s="266">
        <v>4</v>
      </c>
      <c r="R60" s="272">
        <v>2</v>
      </c>
      <c r="S60" s="272">
        <v>4</v>
      </c>
      <c r="T60" s="272">
        <v>44908</v>
      </c>
      <c r="U60" s="272" t="s">
        <v>959</v>
      </c>
      <c r="V60" s="274">
        <v>497523</v>
      </c>
      <c r="W60" s="274">
        <v>352826</v>
      </c>
      <c r="X60" s="274">
        <v>144697</v>
      </c>
      <c r="Y60" s="273">
        <v>166574</v>
      </c>
      <c r="AA60">
        <v>44152</v>
      </c>
      <c r="AB60">
        <v>4</v>
      </c>
      <c r="AC60">
        <v>2</v>
      </c>
      <c r="AD60">
        <v>4</v>
      </c>
      <c r="AE60" t="s">
        <v>83</v>
      </c>
    </row>
    <row r="61" spans="1:31" ht="15">
      <c r="A61" s="266" t="s">
        <v>814</v>
      </c>
      <c r="B61" s="284">
        <v>32</v>
      </c>
      <c r="C61" s="265"/>
      <c r="D61" s="265"/>
      <c r="E61" s="265"/>
      <c r="F61" s="273">
        <v>556012</v>
      </c>
      <c r="G61" s="273">
        <v>556013</v>
      </c>
      <c r="H61" s="298">
        <v>1</v>
      </c>
      <c r="I61" s="265"/>
      <c r="J61" s="265"/>
      <c r="K61" s="265"/>
      <c r="N61" s="150" t="s">
        <v>728</v>
      </c>
      <c r="O61" s="150" t="s">
        <v>882</v>
      </c>
      <c r="Q61" s="266">
        <v>4</v>
      </c>
      <c r="R61" s="272">
        <v>3</v>
      </c>
      <c r="S61" s="272">
        <v>1</v>
      </c>
      <c r="T61" s="272">
        <v>41011</v>
      </c>
      <c r="U61" s="272" t="s">
        <v>960</v>
      </c>
      <c r="V61" s="274">
        <v>500000</v>
      </c>
      <c r="W61" s="274">
        <v>418152</v>
      </c>
      <c r="X61" s="274">
        <v>81848</v>
      </c>
      <c r="Y61" s="273">
        <v>420375</v>
      </c>
      <c r="AA61">
        <v>44153</v>
      </c>
      <c r="AB61">
        <v>4</v>
      </c>
      <c r="AC61">
        <v>2</v>
      </c>
      <c r="AD61">
        <v>4</v>
      </c>
      <c r="AE61" t="s">
        <v>84</v>
      </c>
    </row>
    <row r="62" spans="1:31" ht="15">
      <c r="A62" s="266" t="s">
        <v>815</v>
      </c>
      <c r="B62" s="284">
        <v>33</v>
      </c>
      <c r="C62" s="265"/>
      <c r="D62" s="265"/>
      <c r="E62" s="265"/>
      <c r="F62" s="267">
        <v>0</v>
      </c>
      <c r="G62" s="267">
        <v>0</v>
      </c>
      <c r="H62" s="298">
        <v>0</v>
      </c>
      <c r="I62" s="265"/>
      <c r="J62" s="265"/>
      <c r="K62" s="265"/>
      <c r="N62" s="150" t="s">
        <v>729</v>
      </c>
      <c r="O62" s="150" t="s">
        <v>881</v>
      </c>
      <c r="Q62" s="266">
        <v>4</v>
      </c>
      <c r="R62" s="272">
        <v>3</v>
      </c>
      <c r="S62" s="272">
        <v>1</v>
      </c>
      <c r="T62" s="272">
        <v>41012</v>
      </c>
      <c r="U62" s="272" t="s">
        <v>961</v>
      </c>
      <c r="V62" s="274">
        <v>28800000</v>
      </c>
      <c r="W62" s="274">
        <v>28482392</v>
      </c>
      <c r="X62" s="274">
        <v>317608</v>
      </c>
      <c r="Y62" s="273">
        <v>8560266</v>
      </c>
      <c r="AA62">
        <v>44171</v>
      </c>
      <c r="AB62">
        <v>4</v>
      </c>
      <c r="AC62">
        <v>2</v>
      </c>
      <c r="AD62">
        <v>4</v>
      </c>
      <c r="AE62" t="s">
        <v>88</v>
      </c>
    </row>
    <row r="63" spans="1:31" ht="15">
      <c r="A63" s="270" t="s">
        <v>773</v>
      </c>
      <c r="B63" s="284">
        <v>34</v>
      </c>
      <c r="C63" s="296">
        <v>25161275</v>
      </c>
      <c r="D63" s="296">
        <v>19495000</v>
      </c>
      <c r="E63" s="297">
        <v>1.2907</v>
      </c>
      <c r="F63" s="296">
        <v>12626368</v>
      </c>
      <c r="G63" s="296">
        <v>12153000</v>
      </c>
      <c r="H63" s="297">
        <v>1.0389999999999999</v>
      </c>
      <c r="I63" s="296">
        <v>4793449</v>
      </c>
      <c r="J63" s="296">
        <v>13482609</v>
      </c>
      <c r="K63" s="297">
        <v>0.35549999999999998</v>
      </c>
      <c r="N63" s="150" t="s">
        <v>1686</v>
      </c>
      <c r="O63" s="339">
        <v>84</v>
      </c>
      <c r="Q63" s="266">
        <v>4</v>
      </c>
      <c r="R63" s="272">
        <v>3</v>
      </c>
      <c r="S63" s="272">
        <v>1</v>
      </c>
      <c r="T63" s="272">
        <v>41013</v>
      </c>
      <c r="U63" s="272" t="s">
        <v>962</v>
      </c>
      <c r="V63" s="274">
        <v>1450000</v>
      </c>
      <c r="W63" s="274">
        <v>1498793</v>
      </c>
      <c r="X63" s="274">
        <v>-48793</v>
      </c>
      <c r="Y63" s="273">
        <v>1466386</v>
      </c>
      <c r="AA63">
        <v>44172</v>
      </c>
      <c r="AB63">
        <v>4</v>
      </c>
      <c r="AC63">
        <v>2</v>
      </c>
      <c r="AD63">
        <v>4</v>
      </c>
      <c r="AE63" t="s">
        <v>89</v>
      </c>
    </row>
    <row r="64" spans="1:31" ht="15">
      <c r="A64" s="266" t="s">
        <v>816</v>
      </c>
      <c r="B64" s="284">
        <v>35</v>
      </c>
      <c r="C64" s="265"/>
      <c r="D64" s="265"/>
      <c r="E64" s="265"/>
      <c r="F64" s="267">
        <v>0</v>
      </c>
      <c r="G64" s="267">
        <v>0</v>
      </c>
      <c r="H64" s="298">
        <v>0</v>
      </c>
      <c r="I64" s="265"/>
      <c r="J64" s="265"/>
      <c r="K64" s="265"/>
      <c r="N64" s="150" t="s">
        <v>1448</v>
      </c>
      <c r="O64" s="339">
        <v>69</v>
      </c>
      <c r="Q64" s="266">
        <v>4</v>
      </c>
      <c r="R64" s="272">
        <v>3</v>
      </c>
      <c r="S64" s="272">
        <v>1</v>
      </c>
      <c r="T64" s="272">
        <v>41014</v>
      </c>
      <c r="U64" s="272" t="s">
        <v>963</v>
      </c>
      <c r="V64" s="274">
        <v>14000</v>
      </c>
      <c r="W64" s="274">
        <v>481754</v>
      </c>
      <c r="X64" s="274">
        <v>-467754</v>
      </c>
      <c r="Y64" s="273">
        <v>18439</v>
      </c>
      <c r="AA64">
        <v>44191</v>
      </c>
      <c r="AB64">
        <v>4</v>
      </c>
      <c r="AC64">
        <v>2</v>
      </c>
      <c r="AD64">
        <v>4</v>
      </c>
      <c r="AE64" t="s">
        <v>90</v>
      </c>
    </row>
    <row r="65" spans="1:31" ht="15">
      <c r="A65" s="266" t="s">
        <v>774</v>
      </c>
      <c r="B65" s="284">
        <v>36</v>
      </c>
      <c r="C65" s="273">
        <v>1975685</v>
      </c>
      <c r="D65" s="273">
        <v>34000</v>
      </c>
      <c r="E65" s="298">
        <v>58.108400000000003</v>
      </c>
      <c r="F65" s="273">
        <v>5316719</v>
      </c>
      <c r="G65" s="273">
        <v>5316720</v>
      </c>
      <c r="H65" s="298">
        <v>1</v>
      </c>
      <c r="I65" s="273">
        <v>141827915</v>
      </c>
      <c r="J65" s="273">
        <v>171582617</v>
      </c>
      <c r="K65" s="298">
        <v>0.8266</v>
      </c>
      <c r="N65" s="150" t="s">
        <v>247</v>
      </c>
      <c r="O65" s="339">
        <v>80</v>
      </c>
      <c r="Q65" s="266">
        <v>4</v>
      </c>
      <c r="R65" s="272">
        <v>3</v>
      </c>
      <c r="S65" s="272">
        <v>1</v>
      </c>
      <c r="T65" s="272">
        <v>41015</v>
      </c>
      <c r="U65" s="272" t="s">
        <v>964</v>
      </c>
      <c r="V65" s="274">
        <v>5000</v>
      </c>
      <c r="W65" s="319"/>
      <c r="X65" s="274">
        <v>5000</v>
      </c>
      <c r="Y65" s="265"/>
      <c r="AA65">
        <v>44211</v>
      </c>
      <c r="AB65">
        <v>4</v>
      </c>
      <c r="AC65">
        <v>2</v>
      </c>
      <c r="AD65">
        <v>4</v>
      </c>
      <c r="AE65" t="s">
        <v>723</v>
      </c>
    </row>
    <row r="66" spans="1:31" ht="15">
      <c r="A66" s="266" t="s">
        <v>817</v>
      </c>
      <c r="B66" s="284">
        <v>37</v>
      </c>
      <c r="C66" s="265"/>
      <c r="D66" s="265"/>
      <c r="E66" s="265"/>
      <c r="F66" s="273">
        <v>130863</v>
      </c>
      <c r="G66" s="273">
        <v>140000</v>
      </c>
      <c r="H66" s="298">
        <v>0.93469999999999998</v>
      </c>
      <c r="I66" s="265"/>
      <c r="J66" s="265"/>
      <c r="K66" s="265"/>
      <c r="Q66" s="266">
        <v>4</v>
      </c>
      <c r="R66" s="272">
        <v>3</v>
      </c>
      <c r="S66" s="272">
        <v>1</v>
      </c>
      <c r="T66" s="272">
        <v>41016</v>
      </c>
      <c r="U66" s="272" t="s">
        <v>965</v>
      </c>
      <c r="V66" s="274">
        <v>10000</v>
      </c>
      <c r="W66" s="319"/>
      <c r="X66" s="274">
        <v>10000</v>
      </c>
      <c r="Y66" s="267">
        <v>900</v>
      </c>
      <c r="AA66">
        <v>44212</v>
      </c>
      <c r="AB66">
        <v>4</v>
      </c>
      <c r="AC66">
        <v>2</v>
      </c>
      <c r="AD66">
        <v>4</v>
      </c>
      <c r="AE66" t="s">
        <v>80</v>
      </c>
    </row>
    <row r="67" spans="1:31" ht="15">
      <c r="A67" s="266" t="s">
        <v>818</v>
      </c>
      <c r="B67" s="284">
        <v>38</v>
      </c>
      <c r="C67" s="265"/>
      <c r="D67" s="265"/>
      <c r="E67" s="265"/>
      <c r="F67" s="273">
        <v>155629</v>
      </c>
      <c r="G67" s="273">
        <v>181000</v>
      </c>
      <c r="H67" s="298">
        <v>0.85980000000000001</v>
      </c>
      <c r="I67" s="265"/>
      <c r="J67" s="265"/>
      <c r="K67" s="265"/>
      <c r="Q67" s="266">
        <v>4</v>
      </c>
      <c r="R67" s="272">
        <v>3</v>
      </c>
      <c r="S67" s="272">
        <v>1</v>
      </c>
      <c r="T67" s="272">
        <v>41017</v>
      </c>
      <c r="U67" s="272" t="s">
        <v>966</v>
      </c>
      <c r="V67" s="274">
        <v>1050000</v>
      </c>
      <c r="W67" s="274">
        <v>1408321</v>
      </c>
      <c r="X67" s="274">
        <v>-358321</v>
      </c>
      <c r="Y67" s="273">
        <v>1224931</v>
      </c>
      <c r="AA67">
        <v>44904</v>
      </c>
      <c r="AB67">
        <v>4</v>
      </c>
      <c r="AC67">
        <v>2</v>
      </c>
      <c r="AD67">
        <v>4</v>
      </c>
      <c r="AE67" t="s">
        <v>69</v>
      </c>
    </row>
    <row r="68" spans="1:31" ht="15">
      <c r="A68" s="266" t="s">
        <v>819</v>
      </c>
      <c r="B68" s="284">
        <v>39</v>
      </c>
      <c r="C68" s="265"/>
      <c r="D68" s="265"/>
      <c r="E68" s="265"/>
      <c r="F68" s="265"/>
      <c r="G68" s="265"/>
      <c r="H68" s="265"/>
      <c r="I68" s="265"/>
      <c r="J68" s="265"/>
      <c r="K68" s="265"/>
      <c r="Q68" s="266">
        <v>4</v>
      </c>
      <c r="R68" s="272">
        <v>3</v>
      </c>
      <c r="S68" s="272">
        <v>1</v>
      </c>
      <c r="T68" s="272">
        <v>41018</v>
      </c>
      <c r="U68" s="272" t="s">
        <v>967</v>
      </c>
      <c r="V68" s="274">
        <v>135000</v>
      </c>
      <c r="W68" s="274">
        <v>112715</v>
      </c>
      <c r="X68" s="274">
        <v>22285</v>
      </c>
      <c r="Y68" s="273">
        <v>115491</v>
      </c>
      <c r="AA68">
        <v>44905</v>
      </c>
      <c r="AB68">
        <v>4</v>
      </c>
      <c r="AC68">
        <v>2</v>
      </c>
      <c r="AD68">
        <v>4</v>
      </c>
      <c r="AE68" t="s">
        <v>547</v>
      </c>
    </row>
    <row r="69" spans="1:31" ht="15">
      <c r="A69" s="266" t="s">
        <v>820</v>
      </c>
      <c r="B69" s="284">
        <v>40</v>
      </c>
      <c r="C69" s="265"/>
      <c r="D69" s="265"/>
      <c r="E69" s="265"/>
      <c r="F69" s="273">
        <v>206438</v>
      </c>
      <c r="G69" s="273">
        <v>279000</v>
      </c>
      <c r="H69" s="298">
        <v>0.7399</v>
      </c>
      <c r="I69" s="265"/>
      <c r="J69" s="265"/>
      <c r="K69" s="265"/>
      <c r="Q69" s="266">
        <v>4</v>
      </c>
      <c r="R69" s="272">
        <v>3</v>
      </c>
      <c r="S69" s="272">
        <v>1</v>
      </c>
      <c r="T69" s="272">
        <v>41019</v>
      </c>
      <c r="U69" s="272" t="s">
        <v>968</v>
      </c>
      <c r="V69" s="274">
        <v>270000</v>
      </c>
      <c r="W69" s="274">
        <v>290000</v>
      </c>
      <c r="X69" s="274">
        <v>-20000</v>
      </c>
      <c r="Y69" s="273">
        <v>272660</v>
      </c>
      <c r="AA69">
        <v>44908</v>
      </c>
      <c r="AB69">
        <v>4</v>
      </c>
      <c r="AC69">
        <v>2</v>
      </c>
      <c r="AD69">
        <v>4</v>
      </c>
      <c r="AE69" t="s">
        <v>93</v>
      </c>
    </row>
    <row r="70" spans="1:31">
      <c r="A70" s="266" t="s">
        <v>821</v>
      </c>
      <c r="B70" s="284">
        <v>41</v>
      </c>
      <c r="C70" s="273">
        <v>317845</v>
      </c>
      <c r="D70" s="273">
        <v>143000</v>
      </c>
      <c r="E70" s="298">
        <v>2.2227000000000001</v>
      </c>
      <c r="F70" s="273">
        <v>6894164</v>
      </c>
      <c r="G70" s="273">
        <v>6894165</v>
      </c>
      <c r="H70" s="298">
        <v>1</v>
      </c>
      <c r="I70" s="273">
        <v>211391</v>
      </c>
      <c r="J70" s="273">
        <v>900753</v>
      </c>
      <c r="K70" s="298">
        <v>0.23469999999999999</v>
      </c>
      <c r="Q70" s="266">
        <v>4</v>
      </c>
      <c r="R70" s="272">
        <v>3</v>
      </c>
      <c r="S70" s="272">
        <v>1</v>
      </c>
      <c r="T70" s="272">
        <v>41020</v>
      </c>
      <c r="U70" s="272" t="s">
        <v>969</v>
      </c>
      <c r="V70" s="274">
        <v>440000</v>
      </c>
      <c r="W70" s="274">
        <v>502674</v>
      </c>
      <c r="X70" s="274">
        <v>-62674</v>
      </c>
      <c r="Y70" s="273">
        <v>455586</v>
      </c>
      <c r="AC70">
        <v>3</v>
      </c>
      <c r="AD70">
        <v>4</v>
      </c>
      <c r="AE70" t="s">
        <v>94</v>
      </c>
    </row>
    <row r="71" spans="1:31" ht="15">
      <c r="A71" s="266" t="s">
        <v>822</v>
      </c>
      <c r="B71" s="284"/>
      <c r="C71" s="265"/>
      <c r="D71" s="265"/>
      <c r="E71" s="265"/>
      <c r="F71" s="265"/>
      <c r="G71" s="265"/>
      <c r="H71" s="265"/>
      <c r="I71" s="265"/>
      <c r="J71" s="265"/>
      <c r="K71" s="265"/>
      <c r="Q71" s="266">
        <v>4</v>
      </c>
      <c r="R71" s="272">
        <v>3</v>
      </c>
      <c r="S71" s="272">
        <v>1</v>
      </c>
      <c r="T71" s="272">
        <v>41021</v>
      </c>
      <c r="U71" s="272" t="s">
        <v>970</v>
      </c>
      <c r="V71" s="319"/>
      <c r="W71" s="319"/>
      <c r="X71" s="272">
        <v>0</v>
      </c>
      <c r="Y71" s="273">
        <v>13000</v>
      </c>
      <c r="AB71">
        <v>1</v>
      </c>
      <c r="AC71">
        <v>3</v>
      </c>
      <c r="AD71">
        <v>4</v>
      </c>
      <c r="AE71" t="s">
        <v>95</v>
      </c>
    </row>
    <row r="72" spans="1:31" ht="15">
      <c r="A72" s="266" t="s">
        <v>823</v>
      </c>
      <c r="B72" s="284">
        <v>43</v>
      </c>
      <c r="C72" s="265"/>
      <c r="D72" s="265"/>
      <c r="E72" s="265"/>
      <c r="F72" s="273">
        <v>15463922</v>
      </c>
      <c r="G72" s="273">
        <v>15465000</v>
      </c>
      <c r="H72" s="298">
        <v>0.99990000000000001</v>
      </c>
      <c r="I72" s="265"/>
      <c r="J72" s="265"/>
      <c r="K72" s="265"/>
      <c r="Q72" s="266">
        <v>4</v>
      </c>
      <c r="R72" s="272">
        <v>3</v>
      </c>
      <c r="S72" s="272">
        <v>1</v>
      </c>
      <c r="T72" s="272">
        <v>41023</v>
      </c>
      <c r="U72" s="272" t="s">
        <v>971</v>
      </c>
      <c r="V72" s="274">
        <v>35000</v>
      </c>
      <c r="W72" s="274">
        <v>66425</v>
      </c>
      <c r="X72" s="274">
        <v>-31425</v>
      </c>
      <c r="Y72" s="273">
        <v>40884</v>
      </c>
      <c r="AA72">
        <v>41011</v>
      </c>
      <c r="AB72">
        <v>1</v>
      </c>
      <c r="AC72">
        <v>3</v>
      </c>
      <c r="AD72">
        <v>4</v>
      </c>
      <c r="AE72" t="s">
        <v>96</v>
      </c>
    </row>
    <row r="73" spans="1:31" ht="15">
      <c r="A73" s="266" t="s">
        <v>824</v>
      </c>
      <c r="B73" s="284">
        <v>44</v>
      </c>
      <c r="C73" s="265"/>
      <c r="D73" s="265"/>
      <c r="E73" s="265"/>
      <c r="F73" s="273">
        <v>778667</v>
      </c>
      <c r="G73" s="273">
        <v>1093000</v>
      </c>
      <c r="H73" s="298">
        <v>0.71240000000000003</v>
      </c>
      <c r="I73" s="265"/>
      <c r="J73" s="265"/>
      <c r="K73" s="265"/>
      <c r="Q73" s="266">
        <v>4</v>
      </c>
      <c r="R73" s="272">
        <v>3</v>
      </c>
      <c r="S73" s="272">
        <v>1</v>
      </c>
      <c r="T73" s="272">
        <v>41024</v>
      </c>
      <c r="U73" s="272" t="s">
        <v>972</v>
      </c>
      <c r="V73" s="274">
        <v>90000</v>
      </c>
      <c r="W73" s="274">
        <v>266355</v>
      </c>
      <c r="X73" s="274">
        <v>-176355</v>
      </c>
      <c r="Y73" s="273">
        <v>110623</v>
      </c>
      <c r="AA73">
        <v>41012</v>
      </c>
      <c r="AB73">
        <v>1</v>
      </c>
      <c r="AC73">
        <v>3</v>
      </c>
      <c r="AD73">
        <v>4</v>
      </c>
      <c r="AE73" t="s">
        <v>98</v>
      </c>
    </row>
    <row r="74" spans="1:31" ht="15">
      <c r="A74" s="266" t="s">
        <v>825</v>
      </c>
      <c r="B74" s="284"/>
      <c r="C74" s="265"/>
      <c r="D74" s="265"/>
      <c r="E74" s="265"/>
      <c r="F74" s="265"/>
      <c r="G74" s="265"/>
      <c r="H74" s="265"/>
      <c r="I74" s="265"/>
      <c r="J74" s="265"/>
      <c r="K74" s="265"/>
      <c r="Q74" s="266">
        <v>4</v>
      </c>
      <c r="R74" s="272">
        <v>3</v>
      </c>
      <c r="S74" s="272">
        <v>1</v>
      </c>
      <c r="T74" s="272">
        <v>41025</v>
      </c>
      <c r="U74" s="272" t="s">
        <v>973</v>
      </c>
      <c r="V74" s="274">
        <v>150000</v>
      </c>
      <c r="W74" s="274">
        <v>209750</v>
      </c>
      <c r="X74" s="274">
        <v>-59750</v>
      </c>
      <c r="Y74" s="273">
        <v>201883</v>
      </c>
      <c r="AA74">
        <v>41013</v>
      </c>
      <c r="AB74">
        <v>1</v>
      </c>
      <c r="AC74">
        <v>3</v>
      </c>
      <c r="AD74">
        <v>4</v>
      </c>
      <c r="AE74" t="s">
        <v>725</v>
      </c>
    </row>
    <row r="75" spans="1:31">
      <c r="A75" s="266" t="s">
        <v>826</v>
      </c>
      <c r="B75" s="284">
        <v>46</v>
      </c>
      <c r="C75" s="273">
        <v>622154</v>
      </c>
      <c r="D75" s="273">
        <v>267000</v>
      </c>
      <c r="E75" s="298">
        <v>2.3302</v>
      </c>
      <c r="F75" s="273">
        <v>45258497</v>
      </c>
      <c r="G75" s="273">
        <v>45258498</v>
      </c>
      <c r="H75" s="298">
        <v>1</v>
      </c>
      <c r="I75" s="273">
        <v>86617663</v>
      </c>
      <c r="J75" s="273">
        <v>119104897</v>
      </c>
      <c r="K75" s="298">
        <v>0.72719999999999996</v>
      </c>
      <c r="Q75" s="266">
        <v>4</v>
      </c>
      <c r="R75" s="272">
        <v>3</v>
      </c>
      <c r="S75" s="272">
        <v>1</v>
      </c>
      <c r="T75" s="272">
        <v>41026</v>
      </c>
      <c r="U75" s="272" t="s">
        <v>974</v>
      </c>
      <c r="V75" s="274">
        <v>155000</v>
      </c>
      <c r="W75" s="274">
        <v>189687</v>
      </c>
      <c r="X75" s="274">
        <v>-34687</v>
      </c>
      <c r="Y75" s="273">
        <v>130374</v>
      </c>
      <c r="AA75">
        <v>41014</v>
      </c>
      <c r="AB75">
        <v>1</v>
      </c>
      <c r="AC75">
        <v>3</v>
      </c>
      <c r="AD75">
        <v>4</v>
      </c>
      <c r="AE75" t="s">
        <v>100</v>
      </c>
    </row>
    <row r="76" spans="1:31" ht="15">
      <c r="A76" s="266" t="s">
        <v>827</v>
      </c>
      <c r="B76" s="284">
        <v>47</v>
      </c>
      <c r="C76" s="265"/>
      <c r="D76" s="265"/>
      <c r="E76" s="265"/>
      <c r="F76" s="273">
        <v>325500000</v>
      </c>
      <c r="G76" s="273">
        <v>325500000</v>
      </c>
      <c r="H76" s="298">
        <v>1</v>
      </c>
      <c r="I76" s="265"/>
      <c r="J76" s="265"/>
      <c r="K76" s="265"/>
      <c r="Q76" s="266">
        <v>4</v>
      </c>
      <c r="R76" s="272">
        <v>3</v>
      </c>
      <c r="S76" s="272">
        <v>1</v>
      </c>
      <c r="T76" s="272">
        <v>41027</v>
      </c>
      <c r="U76" s="272" t="s">
        <v>975</v>
      </c>
      <c r="V76" s="274">
        <v>54381</v>
      </c>
      <c r="W76" s="319"/>
      <c r="X76" s="274">
        <v>54381</v>
      </c>
      <c r="Y76" s="265"/>
      <c r="AA76">
        <v>41015</v>
      </c>
      <c r="AB76">
        <v>1</v>
      </c>
      <c r="AC76">
        <v>3</v>
      </c>
      <c r="AD76">
        <v>4</v>
      </c>
      <c r="AE76" t="s">
        <v>103</v>
      </c>
    </row>
    <row r="77" spans="1:31" ht="15">
      <c r="A77" s="266" t="s">
        <v>828</v>
      </c>
      <c r="B77" s="284">
        <v>48</v>
      </c>
      <c r="C77" s="273">
        <v>44085405</v>
      </c>
      <c r="D77" s="273">
        <v>37292000</v>
      </c>
      <c r="E77" s="298">
        <v>1.1821999999999999</v>
      </c>
      <c r="F77" s="273">
        <v>32609661</v>
      </c>
      <c r="G77" s="273">
        <v>32851000</v>
      </c>
      <c r="H77" s="298">
        <v>0.99270000000000003</v>
      </c>
      <c r="I77" s="273">
        <v>4039329</v>
      </c>
      <c r="J77" s="273">
        <v>8478946</v>
      </c>
      <c r="K77" s="298">
        <v>0.47639999999999999</v>
      </c>
      <c r="Q77" s="266">
        <v>4</v>
      </c>
      <c r="R77" s="272">
        <v>3</v>
      </c>
      <c r="S77" s="272">
        <v>1</v>
      </c>
      <c r="T77" s="272">
        <v>41029</v>
      </c>
      <c r="U77" s="272" t="s">
        <v>976</v>
      </c>
      <c r="V77" s="274">
        <v>580060</v>
      </c>
      <c r="W77" s="319"/>
      <c r="X77" s="274">
        <v>580060</v>
      </c>
      <c r="Y77" s="265"/>
      <c r="AA77">
        <v>41016</v>
      </c>
      <c r="AB77">
        <v>1</v>
      </c>
      <c r="AC77">
        <v>3</v>
      </c>
      <c r="AD77">
        <v>4</v>
      </c>
      <c r="AE77" t="s">
        <v>99</v>
      </c>
    </row>
    <row r="78" spans="1:31" ht="15">
      <c r="A78" s="266" t="s">
        <v>829</v>
      </c>
      <c r="B78" s="284"/>
      <c r="C78" s="265"/>
      <c r="D78" s="265"/>
      <c r="E78" s="265"/>
      <c r="F78" s="265"/>
      <c r="G78" s="265"/>
      <c r="H78" s="265"/>
      <c r="I78" s="265"/>
      <c r="J78" s="265"/>
      <c r="K78" s="265"/>
      <c r="Q78" s="266">
        <v>4</v>
      </c>
      <c r="R78" s="272">
        <v>3</v>
      </c>
      <c r="S78" s="272">
        <v>1</v>
      </c>
      <c r="T78" s="272">
        <v>41031</v>
      </c>
      <c r="U78" s="272" t="s">
        <v>962</v>
      </c>
      <c r="V78" s="274">
        <v>900000</v>
      </c>
      <c r="W78" s="274">
        <v>837373</v>
      </c>
      <c r="X78" s="274">
        <v>62627</v>
      </c>
      <c r="Y78" s="273">
        <v>956945</v>
      </c>
      <c r="AA78">
        <v>41017</v>
      </c>
      <c r="AB78">
        <v>1</v>
      </c>
      <c r="AC78">
        <v>3</v>
      </c>
      <c r="AD78">
        <v>4</v>
      </c>
      <c r="AE78" t="s">
        <v>97</v>
      </c>
    </row>
    <row r="79" spans="1:31" ht="15">
      <c r="A79" s="266" t="s">
        <v>830</v>
      </c>
      <c r="B79" s="284">
        <v>50</v>
      </c>
      <c r="C79" s="265"/>
      <c r="D79" s="265"/>
      <c r="E79" s="265"/>
      <c r="F79" s="273">
        <v>40050000</v>
      </c>
      <c r="G79" s="273">
        <v>40050000</v>
      </c>
      <c r="H79" s="298">
        <v>1</v>
      </c>
      <c r="I79" s="273">
        <v>5953424</v>
      </c>
      <c r="J79" s="273">
        <v>6000000</v>
      </c>
      <c r="K79" s="298">
        <v>0.99219999999999997</v>
      </c>
      <c r="Q79" s="266">
        <v>4</v>
      </c>
      <c r="R79" s="272">
        <v>3</v>
      </c>
      <c r="S79" s="272">
        <v>1</v>
      </c>
      <c r="T79" s="272">
        <v>41032</v>
      </c>
      <c r="U79" s="272" t="s">
        <v>977</v>
      </c>
      <c r="V79" s="274">
        <v>500000</v>
      </c>
      <c r="W79" s="274">
        <v>525848</v>
      </c>
      <c r="X79" s="274">
        <v>-25848</v>
      </c>
      <c r="Y79" s="273">
        <v>520760</v>
      </c>
      <c r="AA79">
        <v>41018</v>
      </c>
      <c r="AB79">
        <v>1</v>
      </c>
      <c r="AC79">
        <v>3</v>
      </c>
      <c r="AD79">
        <v>4</v>
      </c>
      <c r="AE79" t="s">
        <v>101</v>
      </c>
    </row>
    <row r="80" spans="1:31" ht="15">
      <c r="A80" s="266" t="s">
        <v>778</v>
      </c>
      <c r="B80" s="284">
        <v>51</v>
      </c>
      <c r="C80" s="273">
        <v>7564</v>
      </c>
      <c r="D80" s="267">
        <v>0</v>
      </c>
      <c r="E80" s="298">
        <v>0</v>
      </c>
      <c r="F80" s="273">
        <v>2515446</v>
      </c>
      <c r="G80" s="273">
        <v>2515446</v>
      </c>
      <c r="H80" s="298">
        <v>1</v>
      </c>
      <c r="I80" s="265"/>
      <c r="J80" s="265"/>
      <c r="K80" s="265"/>
      <c r="Q80" s="266">
        <v>4</v>
      </c>
      <c r="R80" s="272">
        <v>3</v>
      </c>
      <c r="S80" s="272">
        <v>1</v>
      </c>
      <c r="T80" s="272">
        <v>41033</v>
      </c>
      <c r="U80" s="272" t="s">
        <v>978</v>
      </c>
      <c r="V80" s="274">
        <v>300000</v>
      </c>
      <c r="W80" s="274">
        <v>499831</v>
      </c>
      <c r="X80" s="274">
        <v>-199831</v>
      </c>
      <c r="Y80" s="273">
        <v>357218</v>
      </c>
      <c r="AA80">
        <v>41019</v>
      </c>
      <c r="AB80">
        <v>1</v>
      </c>
      <c r="AC80">
        <v>3</v>
      </c>
      <c r="AD80">
        <v>4</v>
      </c>
      <c r="AE80" t="s">
        <v>102</v>
      </c>
    </row>
    <row r="81" spans="1:31" ht="15">
      <c r="A81" s="266" t="s">
        <v>831</v>
      </c>
      <c r="B81" s="284">
        <v>52</v>
      </c>
      <c r="C81" s="265"/>
      <c r="D81" s="265"/>
      <c r="E81" s="265"/>
      <c r="F81" s="265"/>
      <c r="G81" s="265"/>
      <c r="H81" s="265"/>
      <c r="I81" s="265"/>
      <c r="J81" s="265"/>
      <c r="K81" s="265"/>
      <c r="Q81" s="266">
        <v>4</v>
      </c>
      <c r="R81" s="272">
        <v>3</v>
      </c>
      <c r="S81" s="272">
        <v>1</v>
      </c>
      <c r="T81" s="272">
        <v>41034</v>
      </c>
      <c r="U81" s="272" t="s">
        <v>979</v>
      </c>
      <c r="V81" s="274">
        <v>800000</v>
      </c>
      <c r="W81" s="274">
        <v>803426</v>
      </c>
      <c r="X81" s="274">
        <v>-3426</v>
      </c>
      <c r="Y81" s="273">
        <v>908474</v>
      </c>
      <c r="AA81">
        <v>41020</v>
      </c>
      <c r="AB81">
        <v>1</v>
      </c>
      <c r="AC81">
        <v>3</v>
      </c>
      <c r="AD81">
        <v>4</v>
      </c>
      <c r="AE81" t="s">
        <v>548</v>
      </c>
    </row>
    <row r="82" spans="1:31" ht="15">
      <c r="A82" s="266" t="s">
        <v>832</v>
      </c>
      <c r="B82" s="284"/>
      <c r="C82" s="265"/>
      <c r="D82" s="265"/>
      <c r="E82" s="265"/>
      <c r="F82" s="267">
        <v>0</v>
      </c>
      <c r="G82" s="267">
        <v>0</v>
      </c>
      <c r="H82" s="298">
        <v>0</v>
      </c>
      <c r="I82" s="265"/>
      <c r="J82" s="265"/>
      <c r="K82" s="265"/>
      <c r="Q82" s="266">
        <v>4</v>
      </c>
      <c r="R82" s="272">
        <v>3</v>
      </c>
      <c r="S82" s="272">
        <v>1</v>
      </c>
      <c r="T82" s="272">
        <v>41035</v>
      </c>
      <c r="U82" s="272" t="s">
        <v>980</v>
      </c>
      <c r="V82" s="274">
        <v>2700000</v>
      </c>
      <c r="W82" s="274">
        <v>2553570</v>
      </c>
      <c r="X82" s="274">
        <v>146430</v>
      </c>
      <c r="Y82" s="273">
        <v>3000233</v>
      </c>
      <c r="AA82">
        <v>41021</v>
      </c>
      <c r="AB82">
        <v>1</v>
      </c>
      <c r="AC82">
        <v>3</v>
      </c>
      <c r="AD82">
        <v>4</v>
      </c>
      <c r="AE82" t="s">
        <v>104</v>
      </c>
    </row>
    <row r="83" spans="1:31" ht="15">
      <c r="A83" s="266" t="s">
        <v>833</v>
      </c>
      <c r="B83" s="284">
        <v>54</v>
      </c>
      <c r="C83" s="273">
        <v>1350</v>
      </c>
      <c r="D83" s="267">
        <v>0</v>
      </c>
      <c r="E83" s="298">
        <v>0</v>
      </c>
      <c r="F83" s="273">
        <v>1489032</v>
      </c>
      <c r="G83" s="273">
        <v>1584546</v>
      </c>
      <c r="H83" s="298">
        <v>0.93969999999999998</v>
      </c>
      <c r="I83" s="265"/>
      <c r="J83" s="265"/>
      <c r="K83" s="265"/>
      <c r="Q83" s="266">
        <v>4</v>
      </c>
      <c r="R83" s="272">
        <v>3</v>
      </c>
      <c r="S83" s="272">
        <v>1</v>
      </c>
      <c r="T83" s="272">
        <v>41051</v>
      </c>
      <c r="U83" s="272" t="s">
        <v>981</v>
      </c>
      <c r="V83" s="274">
        <v>4000000</v>
      </c>
      <c r="W83" s="274">
        <v>5879788</v>
      </c>
      <c r="X83" s="274">
        <v>-1879788</v>
      </c>
      <c r="Y83" s="273">
        <v>4519780</v>
      </c>
      <c r="AA83">
        <v>41023</v>
      </c>
      <c r="AB83">
        <v>1</v>
      </c>
      <c r="AC83">
        <v>3</v>
      </c>
      <c r="AD83">
        <v>4</v>
      </c>
      <c r="AE83" t="s">
        <v>275</v>
      </c>
    </row>
    <row r="84" spans="1:31">
      <c r="A84" s="266" t="s">
        <v>834</v>
      </c>
      <c r="B84" s="284">
        <v>55</v>
      </c>
      <c r="C84" s="273">
        <v>6677</v>
      </c>
      <c r="D84" s="267">
        <v>0</v>
      </c>
      <c r="E84" s="298">
        <v>0</v>
      </c>
      <c r="F84" s="273">
        <v>700150</v>
      </c>
      <c r="G84" s="273">
        <v>708500</v>
      </c>
      <c r="H84" s="298">
        <v>0.98819999999999997</v>
      </c>
      <c r="I84" s="273">
        <v>1091600</v>
      </c>
      <c r="J84" s="273">
        <v>1432483</v>
      </c>
      <c r="K84" s="298">
        <v>0.76200000000000001</v>
      </c>
      <c r="Q84" s="266">
        <v>4</v>
      </c>
      <c r="R84" s="272">
        <v>3</v>
      </c>
      <c r="S84" s="272">
        <v>1</v>
      </c>
      <c r="T84" s="272">
        <v>41052</v>
      </c>
      <c r="U84" s="272" t="s">
        <v>982</v>
      </c>
      <c r="V84" s="274">
        <v>907000</v>
      </c>
      <c r="W84" s="274">
        <v>1344866</v>
      </c>
      <c r="X84" s="274">
        <v>-437866</v>
      </c>
      <c r="Y84" s="273">
        <v>1331112</v>
      </c>
      <c r="AA84">
        <v>41024</v>
      </c>
      <c r="AB84">
        <v>1</v>
      </c>
      <c r="AC84">
        <v>3</v>
      </c>
      <c r="AD84">
        <v>4</v>
      </c>
      <c r="AE84" t="s">
        <v>276</v>
      </c>
    </row>
    <row r="85" spans="1:31" ht="15">
      <c r="A85" s="266" t="s">
        <v>1370</v>
      </c>
      <c r="B85" s="284"/>
      <c r="C85" s="265"/>
      <c r="D85" s="265"/>
      <c r="E85" s="265"/>
      <c r="F85" s="265"/>
      <c r="G85" s="265"/>
      <c r="H85" s="265"/>
      <c r="I85" s="265"/>
      <c r="J85" s="265"/>
      <c r="K85" s="265"/>
      <c r="Q85" s="266">
        <v>4</v>
      </c>
      <c r="R85" s="272">
        <v>3</v>
      </c>
      <c r="S85" s="272">
        <v>1</v>
      </c>
      <c r="T85" s="272">
        <v>41053</v>
      </c>
      <c r="U85" s="272" t="s">
        <v>983</v>
      </c>
      <c r="V85" s="274">
        <v>850000</v>
      </c>
      <c r="W85" s="274">
        <v>1278081</v>
      </c>
      <c r="X85" s="274">
        <v>-428081</v>
      </c>
      <c r="Y85" s="273">
        <v>1542199</v>
      </c>
      <c r="AA85">
        <v>41025</v>
      </c>
      <c r="AB85">
        <v>1</v>
      </c>
      <c r="AC85">
        <v>3</v>
      </c>
      <c r="AD85">
        <v>4</v>
      </c>
      <c r="AE85" t="s">
        <v>277</v>
      </c>
    </row>
    <row r="86" spans="1:31" ht="15">
      <c r="A86" s="270" t="s">
        <v>835</v>
      </c>
      <c r="B86" s="287"/>
      <c r="C86" s="291"/>
      <c r="D86" s="291"/>
      <c r="E86" s="291"/>
      <c r="F86" s="291"/>
      <c r="G86" s="291"/>
      <c r="H86" s="291"/>
      <c r="I86" s="291"/>
      <c r="J86" s="291"/>
      <c r="K86" s="291"/>
      <c r="Q86" s="266">
        <v>4</v>
      </c>
      <c r="R86" s="272">
        <v>3</v>
      </c>
      <c r="S86" s="272">
        <v>1</v>
      </c>
      <c r="T86" s="272">
        <v>41054</v>
      </c>
      <c r="U86" s="272" t="s">
        <v>984</v>
      </c>
      <c r="V86" s="319"/>
      <c r="W86" s="319"/>
      <c r="X86" s="272">
        <v>0</v>
      </c>
      <c r="Y86" s="265"/>
      <c r="AA86">
        <v>41026</v>
      </c>
      <c r="AB86">
        <v>1</v>
      </c>
      <c r="AC86">
        <v>3</v>
      </c>
      <c r="AD86">
        <v>4</v>
      </c>
      <c r="AE86" t="s">
        <v>278</v>
      </c>
    </row>
    <row r="87" spans="1:31" ht="15">
      <c r="A87" s="266" t="s">
        <v>836</v>
      </c>
      <c r="B87" s="284">
        <v>58</v>
      </c>
      <c r="C87" s="265"/>
      <c r="D87" s="265"/>
      <c r="E87" s="265"/>
      <c r="F87" s="267">
        <v>0</v>
      </c>
      <c r="G87" s="267">
        <v>0</v>
      </c>
      <c r="H87" s="298">
        <v>0</v>
      </c>
      <c r="I87" s="265"/>
      <c r="J87" s="265"/>
      <c r="K87" s="265"/>
      <c r="Q87" s="266">
        <v>4</v>
      </c>
      <c r="R87" s="272">
        <v>3</v>
      </c>
      <c r="S87" s="272">
        <v>1</v>
      </c>
      <c r="T87" s="272">
        <v>41055</v>
      </c>
      <c r="U87" s="272" t="s">
        <v>985</v>
      </c>
      <c r="V87" s="274">
        <v>55000</v>
      </c>
      <c r="W87" s="274">
        <v>56361</v>
      </c>
      <c r="X87" s="274">
        <v>-1361</v>
      </c>
      <c r="Y87" s="273">
        <v>54339</v>
      </c>
      <c r="AA87">
        <v>41027</v>
      </c>
      <c r="AB87">
        <v>1</v>
      </c>
      <c r="AC87">
        <v>3</v>
      </c>
      <c r="AD87">
        <v>4</v>
      </c>
      <c r="AE87" t="s">
        <v>1371</v>
      </c>
    </row>
    <row r="88" spans="1:31">
      <c r="A88" s="266" t="s">
        <v>781</v>
      </c>
      <c r="B88" s="284">
        <v>59</v>
      </c>
      <c r="C88" s="273">
        <v>8825</v>
      </c>
      <c r="D88" s="267">
        <v>0</v>
      </c>
      <c r="E88" s="298">
        <v>0</v>
      </c>
      <c r="F88" s="273">
        <v>1159177</v>
      </c>
      <c r="G88" s="273">
        <v>1159177</v>
      </c>
      <c r="H88" s="298">
        <v>1</v>
      </c>
      <c r="I88" s="273">
        <v>114432</v>
      </c>
      <c r="J88" s="273">
        <v>200000</v>
      </c>
      <c r="K88" s="298">
        <v>0.57220000000000004</v>
      </c>
      <c r="Q88" s="266">
        <v>4</v>
      </c>
      <c r="R88" s="272">
        <v>3</v>
      </c>
      <c r="S88" s="272">
        <v>1</v>
      </c>
      <c r="T88" s="272">
        <v>41071</v>
      </c>
      <c r="U88" s="272" t="s">
        <v>986</v>
      </c>
      <c r="V88" s="274">
        <v>500000</v>
      </c>
      <c r="W88" s="274">
        <v>1413901</v>
      </c>
      <c r="X88" s="274">
        <v>-913901</v>
      </c>
      <c r="Y88" s="273">
        <v>604765</v>
      </c>
      <c r="AA88">
        <v>41029</v>
      </c>
      <c r="AB88">
        <v>1</v>
      </c>
      <c r="AC88">
        <v>3</v>
      </c>
      <c r="AD88">
        <v>4</v>
      </c>
      <c r="AE88" t="s">
        <v>1372</v>
      </c>
    </row>
    <row r="89" spans="1:31" ht="15">
      <c r="A89" s="266" t="s">
        <v>837</v>
      </c>
      <c r="B89" s="284">
        <v>60</v>
      </c>
      <c r="C89" s="273">
        <v>127995763</v>
      </c>
      <c r="D89" s="273">
        <v>128041000</v>
      </c>
      <c r="E89" s="298">
        <v>0.99960000000000004</v>
      </c>
      <c r="F89" s="273">
        <v>838184766</v>
      </c>
      <c r="G89" s="273">
        <v>960857378</v>
      </c>
      <c r="H89" s="298">
        <v>0.87229999999999996</v>
      </c>
      <c r="I89" s="273">
        <v>100302253</v>
      </c>
      <c r="J89" s="273">
        <v>146536854</v>
      </c>
      <c r="K89" s="298">
        <v>0.6845</v>
      </c>
      <c r="Q89" s="266">
        <v>4</v>
      </c>
      <c r="R89" s="272">
        <v>3</v>
      </c>
      <c r="S89" s="272">
        <v>1</v>
      </c>
      <c r="T89" s="272">
        <v>41072</v>
      </c>
      <c r="U89" s="272" t="s">
        <v>987</v>
      </c>
      <c r="V89" s="319"/>
      <c r="W89" s="272">
        <v>175</v>
      </c>
      <c r="X89" s="272">
        <v>-175</v>
      </c>
      <c r="Y89" s="273">
        <v>2626</v>
      </c>
      <c r="AA89">
        <v>41031</v>
      </c>
      <c r="AB89">
        <v>1</v>
      </c>
      <c r="AC89">
        <v>3</v>
      </c>
      <c r="AD89">
        <v>4</v>
      </c>
      <c r="AE89" t="s">
        <v>105</v>
      </c>
    </row>
    <row r="90" spans="1:31" ht="15">
      <c r="A90" s="266" t="s">
        <v>783</v>
      </c>
      <c r="B90" s="284">
        <v>62</v>
      </c>
      <c r="C90" s="273">
        <v>1594672391</v>
      </c>
      <c r="D90" s="273">
        <v>1700787000</v>
      </c>
      <c r="E90" s="298">
        <v>0.93759999999999999</v>
      </c>
      <c r="F90" s="265"/>
      <c r="G90" s="265"/>
      <c r="H90" s="265"/>
      <c r="I90" s="265"/>
      <c r="J90" s="265"/>
      <c r="K90" s="265"/>
      <c r="Q90" s="266">
        <v>4</v>
      </c>
      <c r="R90" s="272">
        <v>3</v>
      </c>
      <c r="S90" s="272">
        <v>1</v>
      </c>
      <c r="T90" s="272">
        <v>41073</v>
      </c>
      <c r="U90" s="272" t="s">
        <v>988</v>
      </c>
      <c r="V90" s="274">
        <v>15999300</v>
      </c>
      <c r="W90" s="274">
        <v>16521634</v>
      </c>
      <c r="X90" s="274">
        <v>-522334</v>
      </c>
      <c r="Y90" s="273">
        <v>18437758</v>
      </c>
      <c r="AA90">
        <v>41032</v>
      </c>
      <c r="AB90">
        <v>1</v>
      </c>
      <c r="AC90">
        <v>3</v>
      </c>
      <c r="AD90">
        <v>4</v>
      </c>
      <c r="AE90" t="s">
        <v>106</v>
      </c>
    </row>
    <row r="91" spans="1:31" ht="15">
      <c r="A91" s="266" t="s">
        <v>838</v>
      </c>
      <c r="B91" s="301"/>
      <c r="C91" s="265"/>
      <c r="D91" s="265"/>
      <c r="E91" s="265"/>
      <c r="F91" s="265"/>
      <c r="G91" s="265"/>
      <c r="H91" s="265"/>
      <c r="I91" s="265"/>
      <c r="J91" s="265"/>
      <c r="K91" s="265"/>
      <c r="Q91" s="266">
        <v>4</v>
      </c>
      <c r="R91" s="272">
        <v>3</v>
      </c>
      <c r="S91" s="272">
        <v>1</v>
      </c>
      <c r="T91" s="272">
        <v>41091</v>
      </c>
      <c r="U91" s="272" t="s">
        <v>989</v>
      </c>
      <c r="V91" s="272"/>
      <c r="W91" s="274">
        <v>51973</v>
      </c>
      <c r="X91" s="274">
        <v>-51973</v>
      </c>
      <c r="Y91" s="273">
        <v>65940</v>
      </c>
      <c r="AA91">
        <v>41033</v>
      </c>
      <c r="AB91">
        <v>1</v>
      </c>
      <c r="AC91">
        <v>3</v>
      </c>
      <c r="AD91">
        <v>4</v>
      </c>
      <c r="AE91" t="s">
        <v>107</v>
      </c>
    </row>
    <row r="92" spans="1:31" ht="15">
      <c r="A92" s="266" t="s">
        <v>839</v>
      </c>
      <c r="B92" s="284"/>
      <c r="C92" s="265"/>
      <c r="D92" s="265"/>
      <c r="E92" s="265"/>
      <c r="F92" s="265"/>
      <c r="G92" s="265"/>
      <c r="H92" s="265"/>
      <c r="I92" s="265"/>
      <c r="J92" s="265"/>
      <c r="K92" s="265"/>
      <c r="Q92" s="266">
        <v>4</v>
      </c>
      <c r="R92" s="272">
        <v>3</v>
      </c>
      <c r="S92" s="272">
        <v>1</v>
      </c>
      <c r="T92" s="272">
        <v>41111</v>
      </c>
      <c r="U92" s="272" t="s">
        <v>990</v>
      </c>
      <c r="V92" s="273">
        <v>112000</v>
      </c>
      <c r="W92" s="274">
        <v>179791</v>
      </c>
      <c r="X92" s="274">
        <v>-67791</v>
      </c>
      <c r="Y92" s="273">
        <v>116437</v>
      </c>
      <c r="AA92">
        <v>41034</v>
      </c>
      <c r="AB92">
        <v>1</v>
      </c>
      <c r="AC92">
        <v>3</v>
      </c>
      <c r="AD92">
        <v>4</v>
      </c>
      <c r="AE92" t="s">
        <v>108</v>
      </c>
    </row>
    <row r="93" spans="1:31">
      <c r="A93" s="266" t="s">
        <v>784</v>
      </c>
      <c r="B93" s="284">
        <v>65</v>
      </c>
      <c r="C93" s="273">
        <v>1718527</v>
      </c>
      <c r="D93" s="273">
        <v>1492000</v>
      </c>
      <c r="E93" s="298">
        <v>1.1517999999999999</v>
      </c>
      <c r="F93" s="273">
        <v>22993263</v>
      </c>
      <c r="G93" s="273">
        <v>23552053</v>
      </c>
      <c r="H93" s="298">
        <v>0.97629999999999995</v>
      </c>
      <c r="I93" s="273">
        <v>7511345</v>
      </c>
      <c r="J93" s="273">
        <v>12647048</v>
      </c>
      <c r="K93" s="298">
        <v>0.59389999999999998</v>
      </c>
      <c r="Q93" s="266">
        <v>4</v>
      </c>
      <c r="R93" s="272">
        <v>3</v>
      </c>
      <c r="S93" s="272">
        <v>1</v>
      </c>
      <c r="T93" s="272">
        <v>41112</v>
      </c>
      <c r="U93" s="272" t="s">
        <v>991</v>
      </c>
      <c r="V93" s="273">
        <v>1061000</v>
      </c>
      <c r="W93" s="274">
        <v>1216415</v>
      </c>
      <c r="X93" s="274">
        <v>-155415</v>
      </c>
      <c r="Y93" s="273">
        <v>1047936</v>
      </c>
      <c r="AA93">
        <v>41035</v>
      </c>
      <c r="AB93">
        <v>1</v>
      </c>
      <c r="AC93">
        <v>3</v>
      </c>
      <c r="AD93">
        <v>4</v>
      </c>
      <c r="AE93" t="s">
        <v>109</v>
      </c>
    </row>
    <row r="94" spans="1:31">
      <c r="A94" s="266" t="s">
        <v>840</v>
      </c>
      <c r="B94" s="284">
        <v>66</v>
      </c>
      <c r="C94" s="273">
        <v>1796674</v>
      </c>
      <c r="D94" s="267">
        <v>0</v>
      </c>
      <c r="E94" s="298">
        <v>0</v>
      </c>
      <c r="F94" s="273">
        <v>7672969</v>
      </c>
      <c r="G94" s="273">
        <v>7673000</v>
      </c>
      <c r="H94" s="298">
        <v>1</v>
      </c>
      <c r="I94" s="273">
        <v>4650195</v>
      </c>
      <c r="J94" s="273">
        <v>10208947</v>
      </c>
      <c r="K94" s="298">
        <v>0.45550000000000002</v>
      </c>
      <c r="Q94" s="266">
        <v>4</v>
      </c>
      <c r="R94" s="272">
        <v>3</v>
      </c>
      <c r="S94" s="272">
        <v>1</v>
      </c>
      <c r="T94" s="272">
        <v>41151</v>
      </c>
      <c r="U94" s="272" t="s">
        <v>992</v>
      </c>
      <c r="V94" s="273">
        <v>727158</v>
      </c>
      <c r="W94" s="274">
        <v>1155858</v>
      </c>
      <c r="X94" s="274">
        <v>-428700</v>
      </c>
      <c r="Y94" s="273">
        <v>594859</v>
      </c>
      <c r="AA94">
        <v>41051</v>
      </c>
      <c r="AB94">
        <v>1</v>
      </c>
      <c r="AC94">
        <v>3</v>
      </c>
      <c r="AD94">
        <v>4</v>
      </c>
      <c r="AE94" t="s">
        <v>110</v>
      </c>
    </row>
    <row r="95" spans="1:31" ht="15">
      <c r="A95" s="266" t="s">
        <v>841</v>
      </c>
      <c r="B95" s="284">
        <v>67</v>
      </c>
      <c r="C95" s="265"/>
      <c r="D95" s="265"/>
      <c r="E95" s="265"/>
      <c r="F95" s="273">
        <v>279388</v>
      </c>
      <c r="G95" s="273">
        <v>279388</v>
      </c>
      <c r="H95" s="298">
        <v>1</v>
      </c>
      <c r="I95" s="273">
        <v>237637</v>
      </c>
      <c r="J95" s="273">
        <v>465611</v>
      </c>
      <c r="K95" s="298">
        <v>0.51039999999999996</v>
      </c>
      <c r="Q95" s="266">
        <v>4</v>
      </c>
      <c r="R95" s="272">
        <v>3</v>
      </c>
      <c r="S95" s="272">
        <v>1</v>
      </c>
      <c r="T95" s="272">
        <v>41171</v>
      </c>
      <c r="U95" s="272" t="s">
        <v>993</v>
      </c>
      <c r="V95" s="273">
        <v>4000000</v>
      </c>
      <c r="W95" s="274">
        <v>3639729</v>
      </c>
      <c r="X95" s="274">
        <v>360271</v>
      </c>
      <c r="Y95" s="273">
        <v>4336260</v>
      </c>
      <c r="AA95">
        <v>41052</v>
      </c>
      <c r="AB95">
        <v>1</v>
      </c>
      <c r="AC95">
        <v>3</v>
      </c>
      <c r="AD95">
        <v>4</v>
      </c>
      <c r="AE95" t="s">
        <v>111</v>
      </c>
    </row>
    <row r="96" spans="1:31" ht="15">
      <c r="A96" s="266" t="s">
        <v>842</v>
      </c>
      <c r="B96" s="284">
        <v>68</v>
      </c>
      <c r="C96" s="273">
        <v>7804</v>
      </c>
      <c r="D96" s="267">
        <v>0</v>
      </c>
      <c r="E96" s="298">
        <v>0</v>
      </c>
      <c r="F96" s="273">
        <v>3361118</v>
      </c>
      <c r="G96" s="273">
        <v>3361118</v>
      </c>
      <c r="H96" s="298">
        <v>1</v>
      </c>
      <c r="I96" s="265"/>
      <c r="J96" s="265"/>
      <c r="K96" s="265"/>
      <c r="Q96" s="266">
        <v>4</v>
      </c>
      <c r="R96" s="272">
        <v>3</v>
      </c>
      <c r="S96" s="272">
        <v>1</v>
      </c>
      <c r="T96" s="272">
        <v>41212</v>
      </c>
      <c r="U96" s="272" t="s">
        <v>994</v>
      </c>
      <c r="V96" s="273">
        <v>815000</v>
      </c>
      <c r="W96" s="274">
        <v>466645</v>
      </c>
      <c r="X96" s="274">
        <v>348355</v>
      </c>
      <c r="Y96" s="273">
        <v>750616</v>
      </c>
      <c r="AA96">
        <v>41053</v>
      </c>
      <c r="AB96">
        <v>1</v>
      </c>
      <c r="AC96">
        <v>3</v>
      </c>
      <c r="AD96">
        <v>4</v>
      </c>
      <c r="AE96" t="s">
        <v>112</v>
      </c>
    </row>
    <row r="97" spans="1:31" ht="15">
      <c r="A97" s="266" t="s">
        <v>843</v>
      </c>
      <c r="B97" s="284">
        <v>70</v>
      </c>
      <c r="C97" s="265"/>
      <c r="D97" s="265"/>
      <c r="E97" s="265"/>
      <c r="F97" s="273">
        <v>1316372</v>
      </c>
      <c r="G97" s="273">
        <v>1860000</v>
      </c>
      <c r="H97" s="298">
        <v>0.7077</v>
      </c>
      <c r="I97" s="273">
        <v>3000000</v>
      </c>
      <c r="J97" s="273">
        <v>3000000</v>
      </c>
      <c r="K97" s="298">
        <v>1</v>
      </c>
      <c r="Q97" s="266">
        <v>4</v>
      </c>
      <c r="R97" s="272">
        <v>3</v>
      </c>
      <c r="S97" s="272">
        <v>1</v>
      </c>
      <c r="T97" s="272">
        <v>41231</v>
      </c>
      <c r="U97" s="272" t="s">
        <v>995</v>
      </c>
      <c r="V97" s="273">
        <v>10200</v>
      </c>
      <c r="W97" s="274">
        <v>3400</v>
      </c>
      <c r="X97" s="274">
        <v>6800</v>
      </c>
      <c r="Y97" s="265"/>
      <c r="AA97">
        <v>41055</v>
      </c>
      <c r="AB97">
        <v>1</v>
      </c>
      <c r="AC97">
        <v>3</v>
      </c>
      <c r="AD97">
        <v>4</v>
      </c>
      <c r="AE97" t="s">
        <v>114</v>
      </c>
    </row>
    <row r="98" spans="1:31" ht="15">
      <c r="A98" s="266" t="s">
        <v>844</v>
      </c>
      <c r="B98" s="284">
        <v>71</v>
      </c>
      <c r="C98" s="265"/>
      <c r="D98" s="265"/>
      <c r="E98" s="265"/>
      <c r="F98" s="273">
        <v>1429566</v>
      </c>
      <c r="G98" s="273">
        <v>1566000</v>
      </c>
      <c r="H98" s="298">
        <v>0.91290000000000004</v>
      </c>
      <c r="I98" s="265"/>
      <c r="J98" s="265"/>
      <c r="K98" s="265"/>
      <c r="Q98" s="266">
        <v>4</v>
      </c>
      <c r="R98" s="272">
        <v>3</v>
      </c>
      <c r="S98" s="272">
        <v>1</v>
      </c>
      <c r="T98" s="272">
        <v>41232</v>
      </c>
      <c r="U98" s="272" t="s">
        <v>996</v>
      </c>
      <c r="V98" s="273">
        <v>150000</v>
      </c>
      <c r="W98" s="274">
        <v>97242</v>
      </c>
      <c r="X98" s="274">
        <v>52758</v>
      </c>
      <c r="Y98" s="273">
        <v>77665</v>
      </c>
      <c r="AA98">
        <v>41071</v>
      </c>
      <c r="AB98">
        <v>1</v>
      </c>
      <c r="AC98">
        <v>3</v>
      </c>
      <c r="AD98">
        <v>4</v>
      </c>
      <c r="AE98" t="s">
        <v>116</v>
      </c>
    </row>
    <row r="99" spans="1:31">
      <c r="A99" s="266" t="s">
        <v>787</v>
      </c>
      <c r="B99" s="284">
        <v>72</v>
      </c>
      <c r="C99" s="273">
        <v>6731</v>
      </c>
      <c r="D99" s="273">
        <v>5000</v>
      </c>
      <c r="E99" s="298">
        <v>1.3462000000000001</v>
      </c>
      <c r="F99" s="273">
        <v>5916829</v>
      </c>
      <c r="G99" s="273">
        <v>5916829</v>
      </c>
      <c r="H99" s="298">
        <v>1</v>
      </c>
      <c r="I99" s="273">
        <v>134694</v>
      </c>
      <c r="J99" s="273">
        <v>859506</v>
      </c>
      <c r="K99" s="298">
        <v>0.15670000000000001</v>
      </c>
      <c r="Q99" s="266">
        <v>4</v>
      </c>
      <c r="R99" s="272">
        <v>3</v>
      </c>
      <c r="S99" s="272">
        <v>1</v>
      </c>
      <c r="T99" s="272">
        <v>41901</v>
      </c>
      <c r="U99" s="272" t="s">
        <v>997</v>
      </c>
      <c r="V99" s="273">
        <v>685000</v>
      </c>
      <c r="W99" s="274">
        <v>870641</v>
      </c>
      <c r="X99" s="274">
        <v>-185641</v>
      </c>
      <c r="Y99" s="273">
        <v>764074</v>
      </c>
      <c r="AA99">
        <v>41072</v>
      </c>
      <c r="AB99">
        <v>1</v>
      </c>
      <c r="AC99">
        <v>3</v>
      </c>
      <c r="AD99">
        <v>4</v>
      </c>
      <c r="AE99" t="s">
        <v>117</v>
      </c>
    </row>
    <row r="100" spans="1:31">
      <c r="A100" s="266" t="s">
        <v>788</v>
      </c>
      <c r="B100" s="284">
        <v>73</v>
      </c>
      <c r="C100" s="273">
        <v>2465286</v>
      </c>
      <c r="D100" s="273">
        <v>1683000</v>
      </c>
      <c r="E100" s="298">
        <v>1.4648000000000001</v>
      </c>
      <c r="F100" s="273">
        <v>9016838</v>
      </c>
      <c r="G100" s="273">
        <v>8614000</v>
      </c>
      <c r="H100" s="298">
        <v>1.0468</v>
      </c>
      <c r="I100" s="273">
        <v>4768215</v>
      </c>
      <c r="J100" s="273">
        <v>6287379</v>
      </c>
      <c r="K100" s="298">
        <v>0.75839999999999996</v>
      </c>
      <c r="Q100" s="266">
        <v>4</v>
      </c>
      <c r="R100" s="272">
        <v>3</v>
      </c>
      <c r="S100" s="272">
        <v>1</v>
      </c>
      <c r="T100" s="272">
        <v>41902</v>
      </c>
      <c r="U100" s="272" t="s">
        <v>998</v>
      </c>
      <c r="V100" s="273">
        <v>29000</v>
      </c>
      <c r="W100" s="274">
        <v>29273</v>
      </c>
      <c r="X100" s="272">
        <v>-273</v>
      </c>
      <c r="Y100" s="273">
        <v>36661</v>
      </c>
      <c r="AA100">
        <v>41073</v>
      </c>
      <c r="AB100">
        <v>1</v>
      </c>
      <c r="AC100">
        <v>3</v>
      </c>
      <c r="AD100">
        <v>4</v>
      </c>
      <c r="AE100" t="s">
        <v>724</v>
      </c>
    </row>
    <row r="101" spans="1:31" ht="15">
      <c r="A101" s="266" t="s">
        <v>845</v>
      </c>
      <c r="B101" s="284">
        <v>74</v>
      </c>
      <c r="C101" s="265"/>
      <c r="D101" s="265"/>
      <c r="E101" s="265"/>
      <c r="F101" s="273">
        <v>535328</v>
      </c>
      <c r="G101" s="273">
        <v>581000</v>
      </c>
      <c r="H101" s="298">
        <v>0.9214</v>
      </c>
      <c r="I101" s="265"/>
      <c r="J101" s="265"/>
      <c r="K101" s="265"/>
      <c r="Q101" s="266">
        <v>4</v>
      </c>
      <c r="R101" s="272">
        <v>3</v>
      </c>
      <c r="S101" s="272">
        <v>1</v>
      </c>
      <c r="T101" s="272">
        <v>41905</v>
      </c>
      <c r="U101" s="272" t="s">
        <v>999</v>
      </c>
      <c r="V101" s="273">
        <v>36000</v>
      </c>
      <c r="W101" s="274">
        <v>199881</v>
      </c>
      <c r="X101" s="274">
        <v>-163881</v>
      </c>
      <c r="Y101" s="273">
        <v>159062</v>
      </c>
      <c r="AA101">
        <v>41091</v>
      </c>
      <c r="AB101">
        <v>1</v>
      </c>
      <c r="AC101">
        <v>3</v>
      </c>
      <c r="AD101">
        <v>4</v>
      </c>
      <c r="AE101" t="s">
        <v>118</v>
      </c>
    </row>
    <row r="102" spans="1:31" ht="15">
      <c r="A102" s="266" t="s">
        <v>846</v>
      </c>
      <c r="B102" s="284">
        <v>75</v>
      </c>
      <c r="C102" s="267">
        <v>585</v>
      </c>
      <c r="D102" s="267">
        <v>0</v>
      </c>
      <c r="E102" s="298">
        <v>0</v>
      </c>
      <c r="F102" s="273">
        <v>11175615</v>
      </c>
      <c r="G102" s="273">
        <v>11184000</v>
      </c>
      <c r="H102" s="298">
        <v>0.99929999999999997</v>
      </c>
      <c r="I102" s="265"/>
      <c r="J102" s="265"/>
      <c r="K102" s="265"/>
      <c r="Q102" s="266">
        <v>4</v>
      </c>
      <c r="R102" s="272">
        <v>3</v>
      </c>
      <c r="S102" s="272">
        <v>1</v>
      </c>
      <c r="T102" s="272">
        <v>41907</v>
      </c>
      <c r="U102" s="272" t="s">
        <v>1000</v>
      </c>
      <c r="V102" s="273">
        <v>100000</v>
      </c>
      <c r="W102" s="319"/>
      <c r="X102" s="274">
        <v>100000</v>
      </c>
      <c r="Y102" s="265"/>
      <c r="AA102">
        <v>41111</v>
      </c>
      <c r="AB102">
        <v>1</v>
      </c>
      <c r="AC102">
        <v>3</v>
      </c>
      <c r="AD102">
        <v>4</v>
      </c>
      <c r="AE102" t="s">
        <v>119</v>
      </c>
    </row>
    <row r="103" spans="1:31" ht="15">
      <c r="A103" s="266" t="s">
        <v>847</v>
      </c>
      <c r="B103" s="284">
        <v>76</v>
      </c>
      <c r="C103" s="273">
        <v>6215</v>
      </c>
      <c r="D103" s="267">
        <v>0</v>
      </c>
      <c r="E103" s="298">
        <v>0</v>
      </c>
      <c r="F103" s="273">
        <v>13009294</v>
      </c>
      <c r="G103" s="273">
        <v>12608000</v>
      </c>
      <c r="H103" s="298">
        <v>1.0318000000000001</v>
      </c>
      <c r="I103" s="273">
        <v>123848</v>
      </c>
      <c r="J103" s="273">
        <v>236087</v>
      </c>
      <c r="K103" s="298">
        <v>0.52459999999999996</v>
      </c>
      <c r="Q103" s="266">
        <v>4</v>
      </c>
      <c r="R103" s="272">
        <v>3</v>
      </c>
      <c r="S103" s="272">
        <v>1</v>
      </c>
      <c r="T103" s="272">
        <v>41908</v>
      </c>
      <c r="U103" s="272" t="s">
        <v>1405</v>
      </c>
      <c r="V103" s="265"/>
      <c r="W103" s="274">
        <v>489118</v>
      </c>
      <c r="X103" s="274">
        <v>-489118</v>
      </c>
      <c r="Y103" s="265"/>
      <c r="AA103">
        <v>41112</v>
      </c>
      <c r="AB103">
        <v>1</v>
      </c>
      <c r="AC103">
        <v>3</v>
      </c>
      <c r="AD103">
        <v>4</v>
      </c>
      <c r="AE103" t="s">
        <v>120</v>
      </c>
    </row>
    <row r="104" spans="1:31">
      <c r="A104" s="266" t="s">
        <v>848</v>
      </c>
      <c r="B104" s="284">
        <v>77</v>
      </c>
      <c r="C104" s="273">
        <v>8775</v>
      </c>
      <c r="D104" s="273">
        <v>10000</v>
      </c>
      <c r="E104" s="298">
        <v>0.87749999999999995</v>
      </c>
      <c r="F104" s="273">
        <v>4255942</v>
      </c>
      <c r="G104" s="273">
        <v>4255942</v>
      </c>
      <c r="H104" s="298">
        <v>1</v>
      </c>
      <c r="I104" s="273">
        <v>1037004</v>
      </c>
      <c r="J104" s="273">
        <v>1588824</v>
      </c>
      <c r="K104" s="298">
        <v>0.65269999999999995</v>
      </c>
      <c r="Q104" s="266">
        <v>4</v>
      </c>
      <c r="R104" s="272">
        <v>3</v>
      </c>
      <c r="S104" s="272">
        <v>2</v>
      </c>
      <c r="T104" s="272">
        <v>40111</v>
      </c>
      <c r="U104" s="272" t="s">
        <v>1001</v>
      </c>
      <c r="V104" s="273">
        <v>27000</v>
      </c>
      <c r="W104" s="274">
        <v>25552</v>
      </c>
      <c r="X104" s="274">
        <v>1448</v>
      </c>
      <c r="Y104" s="273">
        <v>27111</v>
      </c>
      <c r="AA104">
        <v>41151</v>
      </c>
      <c r="AB104">
        <v>1</v>
      </c>
      <c r="AC104">
        <v>3</v>
      </c>
      <c r="AD104">
        <v>4</v>
      </c>
      <c r="AE104" t="s">
        <v>122</v>
      </c>
    </row>
    <row r="105" spans="1:31">
      <c r="A105" s="266" t="s">
        <v>792</v>
      </c>
      <c r="B105" s="284">
        <v>78</v>
      </c>
      <c r="C105" s="273">
        <v>20970182</v>
      </c>
      <c r="D105" s="273">
        <v>20376000</v>
      </c>
      <c r="E105" s="298">
        <v>1.0291999999999999</v>
      </c>
      <c r="F105" s="273">
        <v>8656734</v>
      </c>
      <c r="G105" s="273">
        <v>8656735</v>
      </c>
      <c r="H105" s="298">
        <v>1</v>
      </c>
      <c r="I105" s="273">
        <v>543113</v>
      </c>
      <c r="J105" s="273">
        <v>2314215</v>
      </c>
      <c r="K105" s="298">
        <v>0.23469999999999999</v>
      </c>
      <c r="Q105" s="266">
        <v>4</v>
      </c>
      <c r="R105" s="272">
        <v>3</v>
      </c>
      <c r="S105" s="272">
        <v>2</v>
      </c>
      <c r="T105" s="272">
        <v>40112</v>
      </c>
      <c r="U105" s="272" t="s">
        <v>1002</v>
      </c>
      <c r="V105" s="273">
        <v>25000</v>
      </c>
      <c r="W105" s="274">
        <v>178257</v>
      </c>
      <c r="X105" s="274">
        <v>-153257</v>
      </c>
      <c r="Y105" s="273">
        <v>17458</v>
      </c>
      <c r="AA105">
        <v>41171</v>
      </c>
      <c r="AB105">
        <v>1</v>
      </c>
      <c r="AC105">
        <v>3</v>
      </c>
      <c r="AD105">
        <v>4</v>
      </c>
      <c r="AE105" t="s">
        <v>125</v>
      </c>
    </row>
    <row r="106" spans="1:31" ht="15">
      <c r="A106" s="266" t="s">
        <v>849</v>
      </c>
      <c r="B106" s="284">
        <v>79</v>
      </c>
      <c r="C106" s="265"/>
      <c r="D106" s="265"/>
      <c r="E106" s="265"/>
      <c r="F106" s="273">
        <v>235180</v>
      </c>
      <c r="G106" s="273">
        <v>279000</v>
      </c>
      <c r="H106" s="298">
        <v>0.84289999999999998</v>
      </c>
      <c r="I106" s="265"/>
      <c r="J106" s="265"/>
      <c r="K106" s="265"/>
      <c r="Q106" s="266">
        <v>4</v>
      </c>
      <c r="R106" s="272">
        <v>3</v>
      </c>
      <c r="S106" s="272">
        <v>2</v>
      </c>
      <c r="T106" s="272">
        <v>40131</v>
      </c>
      <c r="U106" s="272" t="s">
        <v>1003</v>
      </c>
      <c r="V106" s="273">
        <v>45000</v>
      </c>
      <c r="W106" s="274">
        <v>58981</v>
      </c>
      <c r="X106" s="274">
        <v>-13981</v>
      </c>
      <c r="Y106" s="273">
        <v>44437</v>
      </c>
      <c r="AA106">
        <v>41212</v>
      </c>
      <c r="AB106">
        <v>1</v>
      </c>
      <c r="AC106">
        <v>3</v>
      </c>
      <c r="AD106">
        <v>4</v>
      </c>
      <c r="AE106" t="s">
        <v>121</v>
      </c>
    </row>
    <row r="107" spans="1:31">
      <c r="A107" s="266" t="s">
        <v>793</v>
      </c>
      <c r="B107" s="284">
        <v>81</v>
      </c>
      <c r="C107" s="273">
        <v>17509</v>
      </c>
      <c r="D107" s="273">
        <v>3000</v>
      </c>
      <c r="E107" s="298">
        <v>5.8365</v>
      </c>
      <c r="F107" s="273">
        <v>7939930</v>
      </c>
      <c r="G107" s="273">
        <v>8004000</v>
      </c>
      <c r="H107" s="298">
        <v>0.99199999999999999</v>
      </c>
      <c r="I107" s="273">
        <v>2483482</v>
      </c>
      <c r="J107" s="273">
        <v>2500000</v>
      </c>
      <c r="K107" s="298">
        <v>0.99339999999999995</v>
      </c>
      <c r="Q107" s="266">
        <v>4</v>
      </c>
      <c r="R107" s="272">
        <v>3</v>
      </c>
      <c r="S107" s="272">
        <v>2</v>
      </c>
      <c r="T107" s="272">
        <v>40132</v>
      </c>
      <c r="U107" s="272" t="s">
        <v>1004</v>
      </c>
      <c r="V107" s="273">
        <v>76958</v>
      </c>
      <c r="W107" s="274">
        <v>62300</v>
      </c>
      <c r="X107" s="274">
        <v>14658</v>
      </c>
      <c r="Y107" s="273">
        <v>84272</v>
      </c>
      <c r="AA107">
        <v>41231</v>
      </c>
      <c r="AB107">
        <v>1</v>
      </c>
      <c r="AC107">
        <v>3</v>
      </c>
      <c r="AD107">
        <v>4</v>
      </c>
      <c r="AE107" t="s">
        <v>126</v>
      </c>
    </row>
    <row r="108" spans="1:31" ht="15">
      <c r="A108" s="266" t="s">
        <v>1402</v>
      </c>
      <c r="B108" s="287"/>
      <c r="C108" s="265"/>
      <c r="D108" s="265"/>
      <c r="E108" s="265"/>
      <c r="F108" s="265"/>
      <c r="G108" s="265"/>
      <c r="H108" s="265"/>
      <c r="I108" s="265"/>
      <c r="J108" s="265"/>
      <c r="K108" s="265"/>
      <c r="Q108" s="266">
        <v>4</v>
      </c>
      <c r="R108" s="272">
        <v>3</v>
      </c>
      <c r="S108" s="272">
        <v>2</v>
      </c>
      <c r="T108" s="272">
        <v>40133</v>
      </c>
      <c r="U108" s="272" t="s">
        <v>1005</v>
      </c>
      <c r="V108" s="273">
        <v>41000</v>
      </c>
      <c r="W108" s="274">
        <v>47858</v>
      </c>
      <c r="X108" s="274">
        <v>-6858</v>
      </c>
      <c r="Y108" s="273">
        <v>47987</v>
      </c>
      <c r="AA108">
        <v>41232</v>
      </c>
      <c r="AB108">
        <v>1</v>
      </c>
      <c r="AC108">
        <v>3</v>
      </c>
      <c r="AD108">
        <v>4</v>
      </c>
      <c r="AE108" t="s">
        <v>127</v>
      </c>
    </row>
    <row r="109" spans="1:31">
      <c r="A109" s="270" t="s">
        <v>1403</v>
      </c>
      <c r="B109" s="284">
        <v>83</v>
      </c>
      <c r="C109" s="299">
        <v>116766540</v>
      </c>
      <c r="D109" s="299">
        <v>99700000</v>
      </c>
      <c r="E109" s="297">
        <v>1.1712</v>
      </c>
      <c r="F109" s="294">
        <v>13852424</v>
      </c>
      <c r="G109" s="294">
        <v>15110000</v>
      </c>
      <c r="H109" s="295">
        <v>0.91679999999999995</v>
      </c>
      <c r="I109" s="294">
        <v>1648470</v>
      </c>
      <c r="J109" s="294">
        <v>3474254</v>
      </c>
      <c r="K109" s="295">
        <v>0.47449999999999998</v>
      </c>
      <c r="Q109" s="266">
        <v>4</v>
      </c>
      <c r="R109" s="272">
        <v>3</v>
      </c>
      <c r="S109" s="272">
        <v>2</v>
      </c>
      <c r="T109" s="272">
        <v>40134</v>
      </c>
      <c r="U109" s="272" t="s">
        <v>1006</v>
      </c>
      <c r="V109" s="273">
        <v>11300</v>
      </c>
      <c r="W109" s="274">
        <v>9077</v>
      </c>
      <c r="X109" s="274">
        <v>2223</v>
      </c>
      <c r="Y109" s="273">
        <v>11952</v>
      </c>
      <c r="AA109">
        <v>41901</v>
      </c>
      <c r="AB109">
        <v>1</v>
      </c>
      <c r="AC109">
        <v>3</v>
      </c>
      <c r="AD109">
        <v>4</v>
      </c>
      <c r="AE109" t="s">
        <v>123</v>
      </c>
    </row>
    <row r="110" spans="1:31">
      <c r="A110" s="270" t="s">
        <v>1404</v>
      </c>
      <c r="B110" s="284"/>
      <c r="C110" s="292"/>
      <c r="D110" s="292"/>
      <c r="E110" s="270"/>
      <c r="F110" s="293"/>
      <c r="G110" s="293"/>
      <c r="H110" s="275"/>
      <c r="I110" s="293"/>
      <c r="J110" s="293"/>
      <c r="K110" s="275"/>
      <c r="Q110" s="266">
        <v>4</v>
      </c>
      <c r="R110" s="272">
        <v>3</v>
      </c>
      <c r="S110" s="272">
        <v>2</v>
      </c>
      <c r="T110" s="272">
        <v>40135</v>
      </c>
      <c r="U110" s="272" t="s">
        <v>1007</v>
      </c>
      <c r="V110" s="273">
        <v>312000</v>
      </c>
      <c r="W110" s="274">
        <v>318584</v>
      </c>
      <c r="X110" s="274">
        <v>-6584</v>
      </c>
      <c r="Y110" s="273">
        <v>338579</v>
      </c>
      <c r="AA110">
        <v>41902</v>
      </c>
      <c r="AB110">
        <v>1</v>
      </c>
      <c r="AC110">
        <v>3</v>
      </c>
      <c r="AD110">
        <v>4</v>
      </c>
      <c r="AE110" t="s">
        <v>124</v>
      </c>
    </row>
    <row r="111" spans="1:31">
      <c r="A111" s="270" t="s">
        <v>873</v>
      </c>
      <c r="B111" s="284">
        <v>88</v>
      </c>
      <c r="C111" s="292"/>
      <c r="D111" s="292"/>
      <c r="E111" s="270"/>
      <c r="F111" s="294">
        <v>41160509</v>
      </c>
      <c r="G111" s="294">
        <v>37930000</v>
      </c>
      <c r="H111" s="295">
        <v>1.0851999999999999</v>
      </c>
      <c r="I111" s="294">
        <v>10234270</v>
      </c>
      <c r="J111" s="294">
        <v>16157590</v>
      </c>
      <c r="K111" s="295">
        <v>0.63339999999999996</v>
      </c>
      <c r="Q111" s="266">
        <v>4</v>
      </c>
      <c r="R111" s="272">
        <v>3</v>
      </c>
      <c r="S111" s="272">
        <v>2</v>
      </c>
      <c r="T111" s="272">
        <v>40136</v>
      </c>
      <c r="U111" s="272" t="s">
        <v>1008</v>
      </c>
      <c r="V111" s="273">
        <v>5000</v>
      </c>
      <c r="W111" s="274">
        <v>6295</v>
      </c>
      <c r="X111" s="274">
        <v>-1295</v>
      </c>
      <c r="Y111" s="273">
        <v>5358</v>
      </c>
    </row>
    <row r="112" spans="1:31">
      <c r="A112" s="123" t="s">
        <v>883</v>
      </c>
      <c r="B112" s="122" t="s">
        <v>881</v>
      </c>
      <c r="C112" s="123">
        <f>SUM(C60,C62,C64,C66,C67)</f>
        <v>0</v>
      </c>
      <c r="D112" s="123">
        <f>SUM(D60,D62,D64,D66,D67)</f>
        <v>0</v>
      </c>
      <c r="E112" s="123"/>
      <c r="F112" s="123">
        <f>SUM(F60,F62,F64,F66,F67)</f>
        <v>552636</v>
      </c>
      <c r="G112" s="123">
        <f>SUM(G60,G62,G64,G66,G67)</f>
        <v>587144</v>
      </c>
      <c r="H112" s="129">
        <f>F112/G112</f>
        <v>0.94122736500756199</v>
      </c>
      <c r="I112" s="123">
        <f>SUM(I60,I62,I64,I66,I67)</f>
        <v>0</v>
      </c>
      <c r="J112" s="123">
        <f>SUM(J60,J62,J64,J66,J67)</f>
        <v>0</v>
      </c>
      <c r="K112" s="129"/>
      <c r="Q112" s="266">
        <v>4</v>
      </c>
      <c r="R112" s="272">
        <v>3</v>
      </c>
      <c r="S112" s="272">
        <v>2</v>
      </c>
      <c r="T112" s="272">
        <v>40151</v>
      </c>
      <c r="U112" s="272" t="s">
        <v>1009</v>
      </c>
      <c r="V112" s="273">
        <v>12000</v>
      </c>
      <c r="W112" s="274">
        <v>11917</v>
      </c>
      <c r="X112" s="272">
        <v>83</v>
      </c>
      <c r="Y112" s="273">
        <v>20063</v>
      </c>
      <c r="AA112">
        <v>41905</v>
      </c>
      <c r="AB112">
        <v>1</v>
      </c>
      <c r="AC112">
        <v>3</v>
      </c>
      <c r="AD112">
        <v>4</v>
      </c>
      <c r="AE112" t="s">
        <v>525</v>
      </c>
    </row>
    <row r="113" spans="1:31">
      <c r="A113" s="123" t="s">
        <v>880</v>
      </c>
      <c r="B113" s="122" t="s">
        <v>882</v>
      </c>
      <c r="C113" s="123">
        <f>SUM(C46,C59,C73,C101)</f>
        <v>0</v>
      </c>
      <c r="D113" s="123">
        <f>SUM(D46,D59,D73,D101)</f>
        <v>0</v>
      </c>
      <c r="E113" s="123"/>
      <c r="F113" s="128">
        <f>SUM(F46,F59,F73,F101)</f>
        <v>3282120</v>
      </c>
      <c r="G113" s="128">
        <f>SUM(G46,G59,G73,G101)</f>
        <v>3642126</v>
      </c>
      <c r="H113" s="129">
        <f>F113/G113</f>
        <v>0.90115498475341049</v>
      </c>
      <c r="I113" s="128">
        <f>SUM(I46,I59,I73,I101)</f>
        <v>15000</v>
      </c>
      <c r="J113" s="128">
        <f>SUM(J46,J59,J73,J101)</f>
        <v>15000</v>
      </c>
      <c r="K113" s="129">
        <f>I113/J113</f>
        <v>1</v>
      </c>
      <c r="Q113" s="266">
        <v>4</v>
      </c>
      <c r="R113" s="272">
        <v>3</v>
      </c>
      <c r="S113" s="272">
        <v>2</v>
      </c>
      <c r="T113" s="272">
        <v>40914</v>
      </c>
      <c r="U113" s="272" t="s">
        <v>1010</v>
      </c>
      <c r="V113" s="273">
        <v>10000</v>
      </c>
      <c r="W113" s="274">
        <v>2209</v>
      </c>
      <c r="X113" s="274">
        <v>7791</v>
      </c>
      <c r="Y113" s="273">
        <v>8724</v>
      </c>
      <c r="AA113">
        <v>41907</v>
      </c>
      <c r="AB113">
        <v>1</v>
      </c>
      <c r="AC113">
        <v>3</v>
      </c>
      <c r="AD113">
        <v>4</v>
      </c>
      <c r="AE113" t="s">
        <v>1048</v>
      </c>
    </row>
    <row r="114" spans="1:31" ht="15">
      <c r="Q114" s="266">
        <v>4</v>
      </c>
      <c r="R114" s="272">
        <v>3</v>
      </c>
      <c r="S114" s="272">
        <v>2</v>
      </c>
      <c r="T114" s="272">
        <v>40915</v>
      </c>
      <c r="U114" s="272" t="s">
        <v>1011</v>
      </c>
      <c r="V114" s="265"/>
      <c r="W114" s="274">
        <v>13523</v>
      </c>
      <c r="X114" s="274">
        <v>-13523</v>
      </c>
      <c r="Y114" s="273">
        <v>94390</v>
      </c>
      <c r="AB114">
        <v>2</v>
      </c>
      <c r="AC114">
        <v>3</v>
      </c>
      <c r="AD114">
        <v>4</v>
      </c>
      <c r="AE114" t="s">
        <v>130</v>
      </c>
    </row>
    <row r="115" spans="1:31" ht="14.25">
      <c r="A115" s="271" t="s">
        <v>749</v>
      </c>
      <c r="B115" s="271" t="s">
        <v>750</v>
      </c>
      <c r="C115" s="271" t="s">
        <v>850</v>
      </c>
      <c r="D115" s="271" t="s">
        <v>851</v>
      </c>
      <c r="E115" s="271" t="s">
        <v>852</v>
      </c>
      <c r="F115" s="271" t="s">
        <v>853</v>
      </c>
      <c r="G115" s="271" t="s">
        <v>854</v>
      </c>
      <c r="H115" s="271" t="s">
        <v>837</v>
      </c>
      <c r="I115" s="271" t="s">
        <v>755</v>
      </c>
      <c r="J115" s="271" t="s">
        <v>758</v>
      </c>
      <c r="K115" s="269" t="s">
        <v>759</v>
      </c>
      <c r="L115" s="269" t="s">
        <v>760</v>
      </c>
      <c r="Q115" s="266">
        <v>4</v>
      </c>
      <c r="R115" s="272">
        <v>4</v>
      </c>
      <c r="S115" s="272">
        <v>1</v>
      </c>
      <c r="T115" s="272">
        <v>45011</v>
      </c>
      <c r="U115" s="272" t="s">
        <v>1012</v>
      </c>
      <c r="V115" s="273">
        <v>1000000</v>
      </c>
      <c r="W115" s="274">
        <v>3360000</v>
      </c>
      <c r="X115" s="274">
        <v>-2360000</v>
      </c>
      <c r="Y115" s="273">
        <v>7000000</v>
      </c>
      <c r="AA115">
        <v>40111</v>
      </c>
      <c r="AB115">
        <v>2</v>
      </c>
      <c r="AC115">
        <v>3</v>
      </c>
      <c r="AD115">
        <v>4</v>
      </c>
      <c r="AE115" t="s">
        <v>135</v>
      </c>
    </row>
    <row r="116" spans="1:31">
      <c r="A116" s="302" t="s">
        <v>855</v>
      </c>
      <c r="B116" s="302">
        <v>11</v>
      </c>
      <c r="C116" s="308">
        <v>4373017</v>
      </c>
      <c r="D116" s="308">
        <v>4179437</v>
      </c>
      <c r="E116" s="308">
        <v>174216</v>
      </c>
      <c r="F116" s="308">
        <v>78795</v>
      </c>
      <c r="G116" s="308">
        <v>12241</v>
      </c>
      <c r="H116" s="308">
        <v>10500000</v>
      </c>
      <c r="I116" s="303">
        <v>0</v>
      </c>
      <c r="J116" s="308">
        <v>19317706</v>
      </c>
      <c r="K116" s="308">
        <v>19342000</v>
      </c>
      <c r="L116" s="308">
        <v>19622088</v>
      </c>
      <c r="Q116" s="266">
        <v>4</v>
      </c>
      <c r="R116" s="272">
        <v>4</v>
      </c>
      <c r="S116" s="272">
        <v>1</v>
      </c>
      <c r="T116" s="272">
        <v>45014</v>
      </c>
      <c r="U116" s="272" t="s">
        <v>1013</v>
      </c>
      <c r="V116" s="273">
        <v>56400000</v>
      </c>
      <c r="W116" s="274">
        <v>56400000</v>
      </c>
      <c r="X116" s="272">
        <v>0</v>
      </c>
      <c r="Y116" s="273">
        <v>56400000</v>
      </c>
      <c r="AA116">
        <v>40112</v>
      </c>
      <c r="AB116">
        <v>2</v>
      </c>
      <c r="AC116">
        <v>3</v>
      </c>
      <c r="AD116">
        <v>4</v>
      </c>
      <c r="AE116" t="s">
        <v>136</v>
      </c>
    </row>
    <row r="117" spans="1:31">
      <c r="A117" s="304" t="s">
        <v>802</v>
      </c>
      <c r="B117" s="304">
        <v>12</v>
      </c>
      <c r="C117" s="309">
        <v>372852770</v>
      </c>
      <c r="D117" s="309">
        <v>38121005</v>
      </c>
      <c r="E117" s="309">
        <v>28415109</v>
      </c>
      <c r="F117" s="309">
        <v>14131595</v>
      </c>
      <c r="G117" s="309">
        <v>41390442</v>
      </c>
      <c r="H117" s="305">
        <v>0</v>
      </c>
      <c r="I117" s="309">
        <v>1243898</v>
      </c>
      <c r="J117" s="309">
        <v>496154820</v>
      </c>
      <c r="K117" s="309">
        <v>494950000</v>
      </c>
      <c r="L117" s="309">
        <v>514475345</v>
      </c>
      <c r="Q117" s="266">
        <v>4</v>
      </c>
      <c r="R117" s="272">
        <v>4</v>
      </c>
      <c r="S117" s="272">
        <v>1</v>
      </c>
      <c r="T117" s="272">
        <v>45501</v>
      </c>
      <c r="U117" s="272" t="s">
        <v>1014</v>
      </c>
      <c r="V117" s="273">
        <v>460000</v>
      </c>
      <c r="W117" s="274">
        <v>1442422</v>
      </c>
      <c r="X117" s="274">
        <v>-982422</v>
      </c>
      <c r="Y117" s="273">
        <v>1198831</v>
      </c>
      <c r="AA117">
        <v>40131</v>
      </c>
      <c r="AB117">
        <v>2</v>
      </c>
      <c r="AC117">
        <v>3</v>
      </c>
      <c r="AD117">
        <v>4</v>
      </c>
      <c r="AE117" t="s">
        <v>137</v>
      </c>
    </row>
    <row r="118" spans="1:31">
      <c r="A118" s="304" t="s">
        <v>762</v>
      </c>
      <c r="B118" s="304">
        <v>13</v>
      </c>
      <c r="C118" s="309">
        <v>333084944</v>
      </c>
      <c r="D118" s="309">
        <v>23441418</v>
      </c>
      <c r="E118" s="309">
        <v>6962223</v>
      </c>
      <c r="F118" s="309">
        <v>4686864</v>
      </c>
      <c r="G118" s="309">
        <v>4464885</v>
      </c>
      <c r="H118" s="305">
        <v>0</v>
      </c>
      <c r="I118" s="305">
        <v>0</v>
      </c>
      <c r="J118" s="309">
        <v>372640335</v>
      </c>
      <c r="K118" s="309">
        <v>350900000</v>
      </c>
      <c r="L118" s="309">
        <v>358410205</v>
      </c>
      <c r="Q118" s="266">
        <v>4</v>
      </c>
      <c r="R118" s="272">
        <v>4</v>
      </c>
      <c r="S118" s="272">
        <v>2</v>
      </c>
      <c r="T118" s="272">
        <v>46011</v>
      </c>
      <c r="U118" s="272" t="s">
        <v>1015</v>
      </c>
      <c r="V118" s="273">
        <v>748000</v>
      </c>
      <c r="W118" s="274">
        <v>744744</v>
      </c>
      <c r="X118" s="274">
        <v>3256</v>
      </c>
      <c r="Y118" s="273">
        <v>2263548</v>
      </c>
      <c r="AA118">
        <v>40132</v>
      </c>
      <c r="AB118">
        <v>2</v>
      </c>
      <c r="AC118">
        <v>3</v>
      </c>
      <c r="AD118">
        <v>4</v>
      </c>
      <c r="AE118" t="s">
        <v>138</v>
      </c>
    </row>
    <row r="119" spans="1:31">
      <c r="A119" s="304" t="s">
        <v>763</v>
      </c>
      <c r="B119" s="304">
        <v>14</v>
      </c>
      <c r="C119" s="305">
        <v>0</v>
      </c>
      <c r="D119" s="305">
        <v>0</v>
      </c>
      <c r="E119" s="305">
        <v>0</v>
      </c>
      <c r="F119" s="305">
        <v>0</v>
      </c>
      <c r="G119" s="305">
        <v>0</v>
      </c>
      <c r="H119" s="309">
        <v>35889000</v>
      </c>
      <c r="I119" s="305">
        <v>0</v>
      </c>
      <c r="J119" s="309">
        <v>35889000</v>
      </c>
      <c r="K119" s="309">
        <v>35889000</v>
      </c>
      <c r="L119" s="309">
        <v>39345280</v>
      </c>
      <c r="Q119" s="266">
        <v>4</v>
      </c>
      <c r="R119" s="272">
        <v>4</v>
      </c>
      <c r="S119" s="272">
        <v>2</v>
      </c>
      <c r="T119" s="272">
        <v>46021</v>
      </c>
      <c r="U119" s="272" t="s">
        <v>1016</v>
      </c>
      <c r="V119" s="273">
        <v>4253000</v>
      </c>
      <c r="W119" s="274">
        <v>7837944</v>
      </c>
      <c r="X119" s="274">
        <v>-3584944</v>
      </c>
      <c r="Y119" s="273">
        <v>4921444</v>
      </c>
      <c r="AA119">
        <v>40133</v>
      </c>
      <c r="AB119">
        <v>2</v>
      </c>
      <c r="AC119">
        <v>3</v>
      </c>
      <c r="AD119">
        <v>4</v>
      </c>
      <c r="AE119" t="s">
        <v>139</v>
      </c>
    </row>
    <row r="120" spans="1:31">
      <c r="A120" s="304" t="s">
        <v>764</v>
      </c>
      <c r="B120" s="304">
        <v>15</v>
      </c>
      <c r="C120" s="309">
        <v>2170798</v>
      </c>
      <c r="D120" s="309">
        <v>405265</v>
      </c>
      <c r="E120" s="309">
        <v>19908</v>
      </c>
      <c r="F120" s="309">
        <v>4226</v>
      </c>
      <c r="G120" s="309">
        <v>9746</v>
      </c>
      <c r="H120" s="305">
        <v>0</v>
      </c>
      <c r="I120" s="305">
        <v>0</v>
      </c>
      <c r="J120" s="309">
        <v>2609942</v>
      </c>
      <c r="K120" s="309">
        <v>2609942</v>
      </c>
      <c r="L120" s="309">
        <v>2559477</v>
      </c>
      <c r="Q120" s="266">
        <v>4</v>
      </c>
      <c r="R120" s="272">
        <v>4</v>
      </c>
      <c r="S120" s="272">
        <v>2</v>
      </c>
      <c r="T120" s="272">
        <v>46031</v>
      </c>
      <c r="U120" s="272" t="s">
        <v>1017</v>
      </c>
      <c r="V120" s="273">
        <v>408213</v>
      </c>
      <c r="W120" s="274">
        <v>2052466</v>
      </c>
      <c r="X120" s="274">
        <v>-1644253</v>
      </c>
      <c r="Y120" s="273">
        <v>211749</v>
      </c>
      <c r="AA120">
        <v>40134</v>
      </c>
      <c r="AB120">
        <v>2</v>
      </c>
      <c r="AC120">
        <v>3</v>
      </c>
      <c r="AD120">
        <v>4</v>
      </c>
      <c r="AE120" t="s">
        <v>140</v>
      </c>
    </row>
    <row r="121" spans="1:31">
      <c r="A121" s="304" t="s">
        <v>765</v>
      </c>
      <c r="B121" s="304">
        <v>16</v>
      </c>
      <c r="C121" s="309">
        <v>20720084</v>
      </c>
      <c r="D121" s="309">
        <v>8765550</v>
      </c>
      <c r="E121" s="309">
        <v>466410</v>
      </c>
      <c r="F121" s="309">
        <v>355504</v>
      </c>
      <c r="G121" s="309">
        <v>569619</v>
      </c>
      <c r="H121" s="305">
        <v>0</v>
      </c>
      <c r="I121" s="309">
        <v>56581</v>
      </c>
      <c r="J121" s="309">
        <v>30933748</v>
      </c>
      <c r="K121" s="309">
        <v>30832586</v>
      </c>
      <c r="L121" s="309">
        <v>33917818</v>
      </c>
      <c r="Q121" s="266">
        <v>4</v>
      </c>
      <c r="R121" s="272">
        <v>4</v>
      </c>
      <c r="S121" s="272">
        <v>2</v>
      </c>
      <c r="T121" s="272">
        <v>46041</v>
      </c>
      <c r="U121" s="272" t="s">
        <v>1018</v>
      </c>
      <c r="V121" s="273">
        <v>136017</v>
      </c>
      <c r="W121" s="274">
        <v>182087</v>
      </c>
      <c r="X121" s="274">
        <v>-46070</v>
      </c>
      <c r="Y121" s="273">
        <v>155477</v>
      </c>
      <c r="AA121">
        <v>40135</v>
      </c>
      <c r="AB121">
        <v>2</v>
      </c>
      <c r="AC121">
        <v>3</v>
      </c>
      <c r="AD121">
        <v>4</v>
      </c>
      <c r="AE121" t="s">
        <v>141</v>
      </c>
    </row>
    <row r="122" spans="1:31" ht="15">
      <c r="A122" s="304" t="s">
        <v>803</v>
      </c>
      <c r="B122" s="304">
        <v>17</v>
      </c>
      <c r="C122" s="309">
        <v>897856</v>
      </c>
      <c r="D122" s="309">
        <v>47981</v>
      </c>
      <c r="E122" s="309">
        <v>14240</v>
      </c>
      <c r="F122" s="309">
        <v>1154</v>
      </c>
      <c r="G122" s="309">
        <v>2920</v>
      </c>
      <c r="H122" s="305">
        <v>0</v>
      </c>
      <c r="I122" s="305">
        <v>0</v>
      </c>
      <c r="J122" s="309">
        <v>964152</v>
      </c>
      <c r="K122" s="309">
        <v>964152</v>
      </c>
      <c r="L122" s="309">
        <v>982978</v>
      </c>
      <c r="Q122" s="266">
        <v>4</v>
      </c>
      <c r="R122" s="272">
        <v>4</v>
      </c>
      <c r="S122" s="272">
        <v>2</v>
      </c>
      <c r="T122" s="272">
        <v>46051</v>
      </c>
      <c r="U122" s="272" t="s">
        <v>1019</v>
      </c>
      <c r="V122" s="265"/>
      <c r="W122" s="274">
        <v>17900</v>
      </c>
      <c r="X122" s="274">
        <v>-17900</v>
      </c>
      <c r="Y122" s="273">
        <v>15600</v>
      </c>
      <c r="AA122">
        <v>40136</v>
      </c>
      <c r="AB122">
        <v>2</v>
      </c>
      <c r="AC122">
        <v>3</v>
      </c>
      <c r="AD122">
        <v>4</v>
      </c>
      <c r="AE122" t="s">
        <v>191</v>
      </c>
    </row>
    <row r="123" spans="1:31">
      <c r="A123" s="304" t="s">
        <v>856</v>
      </c>
      <c r="B123" s="304">
        <v>18</v>
      </c>
      <c r="C123" s="309">
        <v>8789602</v>
      </c>
      <c r="D123" s="309">
        <v>2853767</v>
      </c>
      <c r="E123" s="309">
        <v>270419</v>
      </c>
      <c r="F123" s="309">
        <v>67689</v>
      </c>
      <c r="G123" s="309">
        <v>345118</v>
      </c>
      <c r="H123" s="304">
        <v>867</v>
      </c>
      <c r="I123" s="309">
        <v>148360</v>
      </c>
      <c r="J123" s="309">
        <v>12475822</v>
      </c>
      <c r="K123" s="309">
        <v>11294000</v>
      </c>
      <c r="L123" s="309">
        <v>16646835</v>
      </c>
      <c r="Q123" s="266">
        <v>4</v>
      </c>
      <c r="R123" s="272">
        <v>4</v>
      </c>
      <c r="S123" s="272">
        <v>2</v>
      </c>
      <c r="T123" s="272">
        <v>46071</v>
      </c>
      <c r="U123" s="272" t="s">
        <v>1020</v>
      </c>
      <c r="V123" s="273">
        <v>12000</v>
      </c>
      <c r="W123" s="274">
        <v>5618</v>
      </c>
      <c r="X123" s="274">
        <v>6382</v>
      </c>
      <c r="Y123" s="273">
        <v>17436</v>
      </c>
      <c r="AA123">
        <v>40151</v>
      </c>
      <c r="AB123">
        <v>2</v>
      </c>
      <c r="AC123">
        <v>3</v>
      </c>
      <c r="AD123">
        <v>4</v>
      </c>
      <c r="AE123" t="s">
        <v>142</v>
      </c>
    </row>
    <row r="124" spans="1:31">
      <c r="A124" s="304" t="s">
        <v>767</v>
      </c>
      <c r="B124" s="304">
        <v>21</v>
      </c>
      <c r="C124" s="309">
        <v>287571711</v>
      </c>
      <c r="D124" s="309">
        <v>38573917</v>
      </c>
      <c r="E124" s="309">
        <v>3784287</v>
      </c>
      <c r="F124" s="309">
        <v>2342115</v>
      </c>
      <c r="G124" s="309">
        <v>1732297</v>
      </c>
      <c r="H124" s="305">
        <v>0</v>
      </c>
      <c r="I124" s="309">
        <v>75000</v>
      </c>
      <c r="J124" s="309">
        <v>334079328</v>
      </c>
      <c r="K124" s="309">
        <v>315972000</v>
      </c>
      <c r="L124" s="309">
        <v>326522466</v>
      </c>
      <c r="Q124" s="266">
        <v>4</v>
      </c>
      <c r="R124" s="272">
        <v>4</v>
      </c>
      <c r="S124" s="272">
        <v>2</v>
      </c>
      <c r="T124" s="272">
        <v>46081</v>
      </c>
      <c r="U124" s="272" t="s">
        <v>1021</v>
      </c>
      <c r="V124" s="273">
        <v>24500</v>
      </c>
      <c r="W124" s="274">
        <v>70421</v>
      </c>
      <c r="X124" s="274">
        <v>-45921</v>
      </c>
      <c r="Y124" s="273">
        <v>132712</v>
      </c>
      <c r="AA124">
        <v>40914</v>
      </c>
      <c r="AB124">
        <v>2</v>
      </c>
      <c r="AC124">
        <v>3</v>
      </c>
      <c r="AD124">
        <v>4</v>
      </c>
      <c r="AE124" t="s">
        <v>236</v>
      </c>
    </row>
    <row r="125" spans="1:31" ht="15">
      <c r="A125" s="304" t="s">
        <v>768</v>
      </c>
      <c r="B125" s="304">
        <v>22</v>
      </c>
      <c r="C125" s="309">
        <v>157192632</v>
      </c>
      <c r="D125" s="309">
        <v>43371658</v>
      </c>
      <c r="E125" s="309">
        <v>71160388</v>
      </c>
      <c r="F125" s="309">
        <v>1448626</v>
      </c>
      <c r="G125" s="309">
        <v>4768369</v>
      </c>
      <c r="H125" s="305">
        <v>0</v>
      </c>
      <c r="I125" s="309">
        <v>5200</v>
      </c>
      <c r="J125" s="309">
        <v>277946873</v>
      </c>
      <c r="K125" s="309">
        <v>244412000</v>
      </c>
      <c r="L125" s="309">
        <v>262753035</v>
      </c>
      <c r="Q125" s="266">
        <v>4</v>
      </c>
      <c r="R125" s="272">
        <v>4</v>
      </c>
      <c r="S125" s="272">
        <v>3</v>
      </c>
      <c r="T125" s="272">
        <v>40201</v>
      </c>
      <c r="U125" s="272" t="s">
        <v>1022</v>
      </c>
      <c r="V125" s="265"/>
      <c r="W125" s="319"/>
      <c r="X125" s="272">
        <v>0</v>
      </c>
      <c r="Y125" s="267">
        <v>120</v>
      </c>
      <c r="AA125">
        <v>40915</v>
      </c>
      <c r="AB125">
        <v>2</v>
      </c>
      <c r="AC125">
        <v>3</v>
      </c>
      <c r="AD125">
        <v>4</v>
      </c>
      <c r="AE125" t="s">
        <v>697</v>
      </c>
    </row>
    <row r="126" spans="1:31">
      <c r="A126" s="304" t="s">
        <v>857</v>
      </c>
      <c r="B126" s="304">
        <v>23</v>
      </c>
      <c r="C126" s="309">
        <v>8618398</v>
      </c>
      <c r="D126" s="309">
        <v>1727394</v>
      </c>
      <c r="E126" s="309">
        <v>450323</v>
      </c>
      <c r="F126" s="309">
        <v>182308</v>
      </c>
      <c r="G126" s="309">
        <v>95695</v>
      </c>
      <c r="H126" s="309">
        <v>689011</v>
      </c>
      <c r="I126" s="305">
        <v>0</v>
      </c>
      <c r="J126" s="309">
        <v>11763130</v>
      </c>
      <c r="K126" s="309">
        <v>11912000</v>
      </c>
      <c r="L126" s="309">
        <v>17814267</v>
      </c>
      <c r="Q126" s="266">
        <v>4</v>
      </c>
      <c r="R126" s="272">
        <v>4</v>
      </c>
      <c r="S126" s="272">
        <v>3</v>
      </c>
      <c r="T126" s="272">
        <v>45103</v>
      </c>
      <c r="U126" s="272" t="s">
        <v>1023</v>
      </c>
      <c r="V126" s="273">
        <v>8775000</v>
      </c>
      <c r="W126" s="274">
        <v>11393226</v>
      </c>
      <c r="X126" s="274">
        <v>-2618226</v>
      </c>
      <c r="Y126" s="273">
        <v>10029723</v>
      </c>
      <c r="AC126">
        <v>4</v>
      </c>
      <c r="AD126">
        <v>4</v>
      </c>
      <c r="AE126" t="s">
        <v>26</v>
      </c>
    </row>
    <row r="127" spans="1:31">
      <c r="A127" s="304" t="s">
        <v>808</v>
      </c>
      <c r="B127" s="304">
        <v>24</v>
      </c>
      <c r="C127" s="309">
        <v>5031142</v>
      </c>
      <c r="D127" s="309">
        <v>673418</v>
      </c>
      <c r="E127" s="309">
        <v>72180</v>
      </c>
      <c r="F127" s="309">
        <v>51943</v>
      </c>
      <c r="G127" s="309">
        <v>33406</v>
      </c>
      <c r="H127" s="305">
        <v>0</v>
      </c>
      <c r="I127" s="309">
        <v>187966</v>
      </c>
      <c r="J127" s="309">
        <v>6050055</v>
      </c>
      <c r="K127" s="309">
        <v>6050055</v>
      </c>
      <c r="L127" s="309">
        <v>6628449</v>
      </c>
      <c r="Q127" s="266">
        <v>4</v>
      </c>
      <c r="R127" s="272">
        <v>5</v>
      </c>
      <c r="S127" s="272">
        <v>1</v>
      </c>
      <c r="T127" s="272">
        <v>47011</v>
      </c>
      <c r="U127" s="272" t="s">
        <v>1024</v>
      </c>
      <c r="V127" s="273">
        <v>28200000</v>
      </c>
      <c r="W127" s="274">
        <v>28169590</v>
      </c>
      <c r="X127" s="274">
        <v>30410</v>
      </c>
      <c r="Y127" s="273">
        <v>28169772</v>
      </c>
      <c r="AB127">
        <v>1</v>
      </c>
      <c r="AC127">
        <v>4</v>
      </c>
      <c r="AD127">
        <v>4</v>
      </c>
      <c r="AE127" t="s">
        <v>143</v>
      </c>
    </row>
    <row r="128" spans="1:31">
      <c r="A128" s="304" t="s">
        <v>858</v>
      </c>
      <c r="B128" s="304">
        <v>26</v>
      </c>
      <c r="C128" s="309">
        <v>3499866</v>
      </c>
      <c r="D128" s="309">
        <v>3417156</v>
      </c>
      <c r="E128" s="309">
        <v>67140</v>
      </c>
      <c r="F128" s="309">
        <v>176788</v>
      </c>
      <c r="G128" s="309">
        <v>445516</v>
      </c>
      <c r="H128" s="309">
        <v>2538585</v>
      </c>
      <c r="I128" s="309">
        <v>2083369</v>
      </c>
      <c r="J128" s="309">
        <v>12228419</v>
      </c>
      <c r="K128" s="309">
        <v>12239000</v>
      </c>
      <c r="L128" s="309">
        <v>12718967</v>
      </c>
      <c r="Q128" s="266">
        <v>4</v>
      </c>
      <c r="R128" s="272">
        <v>6</v>
      </c>
      <c r="S128" s="272">
        <v>1</v>
      </c>
      <c r="T128" s="272">
        <v>48011</v>
      </c>
      <c r="U128" s="272" t="s">
        <v>1025</v>
      </c>
      <c r="V128" s="273">
        <v>80600</v>
      </c>
      <c r="W128" s="274">
        <v>18391</v>
      </c>
      <c r="X128" s="274">
        <v>62209</v>
      </c>
      <c r="Y128" s="273">
        <v>66149</v>
      </c>
      <c r="AA128">
        <v>45011</v>
      </c>
      <c r="AB128">
        <v>1</v>
      </c>
      <c r="AC128">
        <v>4</v>
      </c>
      <c r="AD128">
        <v>4</v>
      </c>
      <c r="AE128" t="s">
        <v>144</v>
      </c>
    </row>
    <row r="129" spans="1:31">
      <c r="A129" s="304" t="s">
        <v>859</v>
      </c>
      <c r="B129" s="304">
        <v>28</v>
      </c>
      <c r="C129" s="309">
        <v>1200745</v>
      </c>
      <c r="D129" s="309">
        <v>225184</v>
      </c>
      <c r="E129" s="309">
        <v>33440</v>
      </c>
      <c r="F129" s="309">
        <v>40707</v>
      </c>
      <c r="G129" s="309">
        <v>163617</v>
      </c>
      <c r="H129" s="305">
        <v>0</v>
      </c>
      <c r="I129" s="305">
        <v>0</v>
      </c>
      <c r="J129" s="309">
        <v>1663692</v>
      </c>
      <c r="K129" s="309">
        <v>1876000</v>
      </c>
      <c r="L129" s="309">
        <v>1743682</v>
      </c>
      <c r="Q129" s="266">
        <v>4</v>
      </c>
      <c r="R129" s="272">
        <v>6</v>
      </c>
      <c r="S129" s="272">
        <v>1</v>
      </c>
      <c r="T129" s="272">
        <v>48012</v>
      </c>
      <c r="U129" s="272" t="s">
        <v>1026</v>
      </c>
      <c r="V129" s="273">
        <v>92000</v>
      </c>
      <c r="W129" s="274">
        <v>122136</v>
      </c>
      <c r="X129" s="274">
        <v>-30136</v>
      </c>
      <c r="Y129" s="273">
        <v>154369</v>
      </c>
      <c r="AA129">
        <v>45014</v>
      </c>
      <c r="AB129">
        <v>1</v>
      </c>
      <c r="AC129">
        <v>4</v>
      </c>
      <c r="AD129">
        <v>4</v>
      </c>
      <c r="AE129" t="s">
        <v>686</v>
      </c>
    </row>
    <row r="130" spans="1:31" ht="15">
      <c r="A130" s="304" t="s">
        <v>772</v>
      </c>
      <c r="B130" s="304">
        <v>29</v>
      </c>
      <c r="C130" s="309">
        <v>8312031</v>
      </c>
      <c r="D130" s="309">
        <v>3004719</v>
      </c>
      <c r="E130" s="309">
        <v>269957</v>
      </c>
      <c r="F130" s="309">
        <v>127804</v>
      </c>
      <c r="G130" s="309">
        <v>237387</v>
      </c>
      <c r="H130" s="305">
        <v>0</v>
      </c>
      <c r="I130" s="309">
        <v>127740</v>
      </c>
      <c r="J130" s="309">
        <v>12079638</v>
      </c>
      <c r="K130" s="309">
        <v>12079639</v>
      </c>
      <c r="L130" s="309">
        <v>28817563</v>
      </c>
      <c r="Q130" s="266">
        <v>4</v>
      </c>
      <c r="R130" s="272">
        <v>6</v>
      </c>
      <c r="S130" s="272">
        <v>1</v>
      </c>
      <c r="T130" s="272">
        <v>48013</v>
      </c>
      <c r="U130" s="272" t="s">
        <v>1027</v>
      </c>
      <c r="V130" s="273">
        <v>13000</v>
      </c>
      <c r="W130" s="319"/>
      <c r="X130" s="274">
        <v>13000</v>
      </c>
      <c r="Y130" s="273">
        <v>1206</v>
      </c>
      <c r="AA130">
        <v>45501</v>
      </c>
      <c r="AB130">
        <v>1</v>
      </c>
      <c r="AC130">
        <v>4</v>
      </c>
      <c r="AD130">
        <v>4</v>
      </c>
      <c r="AE130" t="s">
        <v>146</v>
      </c>
    </row>
    <row r="131" spans="1:31">
      <c r="A131" s="304" t="s">
        <v>812</v>
      </c>
      <c r="B131" s="304">
        <v>30</v>
      </c>
      <c r="C131" s="309">
        <v>692224</v>
      </c>
      <c r="D131" s="309">
        <v>295962</v>
      </c>
      <c r="E131" s="309">
        <v>6523</v>
      </c>
      <c r="F131" s="309">
        <v>6998</v>
      </c>
      <c r="G131" s="309">
        <v>2266</v>
      </c>
      <c r="H131" s="305">
        <v>0</v>
      </c>
      <c r="I131" s="305">
        <v>0</v>
      </c>
      <c r="J131" s="309">
        <v>1003973</v>
      </c>
      <c r="K131" s="309">
        <v>1003974</v>
      </c>
      <c r="L131" s="309">
        <v>945811</v>
      </c>
      <c r="Q131" s="266">
        <v>4</v>
      </c>
      <c r="R131" s="272">
        <v>6</v>
      </c>
      <c r="S131" s="272">
        <v>1</v>
      </c>
      <c r="T131" s="272">
        <v>48014</v>
      </c>
      <c r="U131" s="272" t="s">
        <v>1028</v>
      </c>
      <c r="V131" s="273">
        <v>20000</v>
      </c>
      <c r="W131" s="274">
        <v>13300</v>
      </c>
      <c r="X131" s="274">
        <v>6700</v>
      </c>
      <c r="Y131" s="273">
        <v>149888</v>
      </c>
      <c r="AB131">
        <v>2</v>
      </c>
      <c r="AC131">
        <v>4</v>
      </c>
      <c r="AD131">
        <v>4</v>
      </c>
      <c r="AE131" t="s">
        <v>147</v>
      </c>
    </row>
    <row r="132" spans="1:31">
      <c r="A132" s="304" t="s">
        <v>860</v>
      </c>
      <c r="B132" s="304">
        <v>31</v>
      </c>
      <c r="C132" s="309">
        <v>216632</v>
      </c>
      <c r="D132" s="309">
        <v>47614</v>
      </c>
      <c r="E132" s="309">
        <v>1146</v>
      </c>
      <c r="F132" s="305">
        <v>0</v>
      </c>
      <c r="G132" s="304">
        <v>752</v>
      </c>
      <c r="H132" s="305">
        <v>0</v>
      </c>
      <c r="I132" s="305">
        <v>0</v>
      </c>
      <c r="J132" s="309">
        <v>266144</v>
      </c>
      <c r="K132" s="309">
        <v>266144</v>
      </c>
      <c r="L132" s="309">
        <v>251849</v>
      </c>
      <c r="Q132" s="266">
        <v>4</v>
      </c>
      <c r="R132" s="272">
        <v>6</v>
      </c>
      <c r="S132" s="272">
        <v>1</v>
      </c>
      <c r="T132" s="272">
        <v>48015</v>
      </c>
      <c r="U132" s="272" t="s">
        <v>1029</v>
      </c>
      <c r="V132" s="273">
        <v>10000</v>
      </c>
      <c r="W132" s="274">
        <v>1775</v>
      </c>
      <c r="X132" s="274">
        <v>8225</v>
      </c>
      <c r="Y132" s="273">
        <v>1985</v>
      </c>
      <c r="AA132">
        <v>46011</v>
      </c>
      <c r="AB132">
        <v>2</v>
      </c>
      <c r="AC132">
        <v>4</v>
      </c>
      <c r="AD132">
        <v>4</v>
      </c>
      <c r="AE132" t="s">
        <v>328</v>
      </c>
    </row>
    <row r="133" spans="1:31" ht="15">
      <c r="A133" s="304" t="s">
        <v>814</v>
      </c>
      <c r="B133" s="304">
        <v>32</v>
      </c>
      <c r="C133" s="309">
        <v>320909</v>
      </c>
      <c r="D133" s="309">
        <v>225268</v>
      </c>
      <c r="E133" s="309">
        <v>7821</v>
      </c>
      <c r="F133" s="304">
        <v>981</v>
      </c>
      <c r="G133" s="309">
        <v>1034</v>
      </c>
      <c r="H133" s="305">
        <v>0</v>
      </c>
      <c r="I133" s="305">
        <v>0</v>
      </c>
      <c r="J133" s="309">
        <v>556012</v>
      </c>
      <c r="K133" s="309">
        <v>556013</v>
      </c>
      <c r="L133" s="309">
        <v>556812</v>
      </c>
      <c r="Q133" s="266">
        <v>4</v>
      </c>
      <c r="R133" s="272">
        <v>6</v>
      </c>
      <c r="S133" s="272">
        <v>2</v>
      </c>
      <c r="T133" s="272">
        <v>48101</v>
      </c>
      <c r="U133" s="272" t="s">
        <v>1030</v>
      </c>
      <c r="V133" s="265"/>
      <c r="W133" s="319"/>
      <c r="X133" s="272">
        <v>0</v>
      </c>
      <c r="Y133" s="273">
        <v>432013</v>
      </c>
      <c r="AA133">
        <v>46021</v>
      </c>
      <c r="AB133">
        <v>2</v>
      </c>
      <c r="AC133">
        <v>4</v>
      </c>
      <c r="AD133">
        <v>4</v>
      </c>
      <c r="AE133" t="s">
        <v>549</v>
      </c>
    </row>
    <row r="134" spans="1:31">
      <c r="A134" s="304" t="s">
        <v>815</v>
      </c>
      <c r="B134" s="304">
        <v>33</v>
      </c>
      <c r="C134" s="305">
        <v>0</v>
      </c>
      <c r="D134" s="305">
        <v>0</v>
      </c>
      <c r="E134" s="305">
        <v>0</v>
      </c>
      <c r="F134" s="305">
        <v>0</v>
      </c>
      <c r="G134" s="305">
        <v>0</v>
      </c>
      <c r="H134" s="305">
        <v>0</v>
      </c>
      <c r="I134" s="305">
        <v>0</v>
      </c>
      <c r="J134" s="305">
        <v>0</v>
      </c>
      <c r="K134" s="305">
        <v>0</v>
      </c>
      <c r="L134" s="309">
        <v>291958</v>
      </c>
      <c r="Q134" s="266">
        <v>4</v>
      </c>
      <c r="R134" s="272">
        <v>6</v>
      </c>
      <c r="S134" s="272">
        <v>3</v>
      </c>
      <c r="T134" s="272">
        <v>48501</v>
      </c>
      <c r="U134" s="272" t="s">
        <v>1031</v>
      </c>
      <c r="V134" s="273">
        <v>182720</v>
      </c>
      <c r="W134" s="274">
        <v>408679</v>
      </c>
      <c r="X134" s="274">
        <v>-225959</v>
      </c>
      <c r="Y134" s="273">
        <v>96367</v>
      </c>
      <c r="AA134">
        <v>46031</v>
      </c>
      <c r="AB134">
        <v>2</v>
      </c>
      <c r="AC134">
        <v>4</v>
      </c>
      <c r="AD134">
        <v>4</v>
      </c>
      <c r="AE134" t="s">
        <v>550</v>
      </c>
    </row>
    <row r="135" spans="1:31">
      <c r="A135" s="304" t="s">
        <v>773</v>
      </c>
      <c r="B135" s="304">
        <v>34</v>
      </c>
      <c r="C135" s="309">
        <v>8254178</v>
      </c>
      <c r="D135" s="309">
        <v>4013296</v>
      </c>
      <c r="E135" s="309">
        <v>106645</v>
      </c>
      <c r="F135" s="309">
        <v>62470</v>
      </c>
      <c r="G135" s="309">
        <v>189779</v>
      </c>
      <c r="H135" s="305">
        <v>0</v>
      </c>
      <c r="I135" s="305">
        <v>0</v>
      </c>
      <c r="J135" s="309">
        <v>12626368</v>
      </c>
      <c r="K135" s="309">
        <v>12153000</v>
      </c>
      <c r="L135" s="309">
        <v>11567569</v>
      </c>
      <c r="Q135" s="322">
        <v>4</v>
      </c>
      <c r="R135" s="322">
        <v>7</v>
      </c>
      <c r="S135" s="322">
        <v>1</v>
      </c>
      <c r="T135" s="266">
        <v>49011</v>
      </c>
      <c r="U135" s="322" t="s">
        <v>1032</v>
      </c>
      <c r="V135" s="324">
        <v>5201500</v>
      </c>
      <c r="W135" s="324">
        <v>9615971</v>
      </c>
      <c r="X135" s="324">
        <v>-4414471</v>
      </c>
      <c r="Y135" s="273">
        <v>4589838</v>
      </c>
      <c r="AA135">
        <v>46041</v>
      </c>
      <c r="AB135">
        <v>2</v>
      </c>
      <c r="AC135">
        <v>4</v>
      </c>
      <c r="AD135">
        <v>4</v>
      </c>
      <c r="AE135" t="s">
        <v>551</v>
      </c>
    </row>
    <row r="136" spans="1:31">
      <c r="A136" s="304" t="s">
        <v>861</v>
      </c>
      <c r="B136" s="304">
        <v>35</v>
      </c>
      <c r="C136" s="305">
        <v>0</v>
      </c>
      <c r="D136" s="305">
        <v>0</v>
      </c>
      <c r="E136" s="305">
        <v>0</v>
      </c>
      <c r="F136" s="305">
        <v>0</v>
      </c>
      <c r="G136" s="305">
        <v>0</v>
      </c>
      <c r="H136" s="305">
        <v>0</v>
      </c>
      <c r="I136" s="305">
        <v>0</v>
      </c>
      <c r="J136" s="305">
        <v>0</v>
      </c>
      <c r="K136" s="305">
        <v>0</v>
      </c>
      <c r="L136" s="309">
        <v>182989</v>
      </c>
      <c r="Q136" s="272">
        <v>4</v>
      </c>
      <c r="R136" s="272">
        <v>7</v>
      </c>
      <c r="S136" s="272">
        <v>1</v>
      </c>
      <c r="T136" s="266">
        <v>49021</v>
      </c>
      <c r="U136" s="272" t="s">
        <v>1033</v>
      </c>
      <c r="V136" s="274">
        <v>266000</v>
      </c>
      <c r="W136" s="274">
        <v>630945</v>
      </c>
      <c r="X136" s="274">
        <v>-364945</v>
      </c>
      <c r="Y136" s="273">
        <v>1667249</v>
      </c>
      <c r="AA136">
        <v>46051</v>
      </c>
      <c r="AB136">
        <v>2</v>
      </c>
      <c r="AC136">
        <v>4</v>
      </c>
      <c r="AD136">
        <v>4</v>
      </c>
      <c r="AE136" t="s">
        <v>552</v>
      </c>
    </row>
    <row r="137" spans="1:31">
      <c r="A137" s="304" t="s">
        <v>774</v>
      </c>
      <c r="B137" s="304">
        <v>36</v>
      </c>
      <c r="C137" s="309">
        <v>4324813</v>
      </c>
      <c r="D137" s="309">
        <v>708227</v>
      </c>
      <c r="E137" s="309">
        <v>91903</v>
      </c>
      <c r="F137" s="309">
        <v>35898</v>
      </c>
      <c r="G137" s="309">
        <v>155878</v>
      </c>
      <c r="H137" s="305">
        <v>0</v>
      </c>
      <c r="I137" s="305">
        <v>0</v>
      </c>
      <c r="J137" s="309">
        <v>5316719</v>
      </c>
      <c r="K137" s="309">
        <v>5316720</v>
      </c>
      <c r="L137" s="309">
        <v>5443885</v>
      </c>
      <c r="Q137" s="272">
        <v>4</v>
      </c>
      <c r="R137" s="272">
        <v>7</v>
      </c>
      <c r="S137" s="272">
        <v>1</v>
      </c>
      <c r="T137" s="266">
        <v>49031</v>
      </c>
      <c r="U137" s="272" t="s">
        <v>1034</v>
      </c>
      <c r="V137" s="274">
        <v>23000</v>
      </c>
      <c r="W137" s="274">
        <v>82231</v>
      </c>
      <c r="X137" s="274">
        <v>-59231</v>
      </c>
      <c r="Y137" s="273">
        <v>23640</v>
      </c>
      <c r="AA137">
        <v>46071</v>
      </c>
      <c r="AB137">
        <v>2</v>
      </c>
      <c r="AC137">
        <v>4</v>
      </c>
      <c r="AD137">
        <v>4</v>
      </c>
      <c r="AE137" t="s">
        <v>553</v>
      </c>
    </row>
    <row r="138" spans="1:31">
      <c r="A138" s="304" t="s">
        <v>862</v>
      </c>
      <c r="B138" s="304">
        <v>37</v>
      </c>
      <c r="C138" s="309">
        <v>122541</v>
      </c>
      <c r="D138" s="309">
        <v>7620</v>
      </c>
      <c r="E138" s="304">
        <v>702</v>
      </c>
      <c r="F138" s="305">
        <v>0</v>
      </c>
      <c r="G138" s="305">
        <v>0</v>
      </c>
      <c r="H138" s="305">
        <v>0</v>
      </c>
      <c r="I138" s="305">
        <v>0</v>
      </c>
      <c r="J138" s="309">
        <v>130863</v>
      </c>
      <c r="K138" s="309">
        <v>140000</v>
      </c>
      <c r="L138" s="309">
        <v>137033</v>
      </c>
      <c r="Q138" s="272">
        <v>4</v>
      </c>
      <c r="R138" s="272">
        <v>7</v>
      </c>
      <c r="S138" s="272">
        <v>1</v>
      </c>
      <c r="T138" s="266">
        <v>49051</v>
      </c>
      <c r="U138" s="272" t="s">
        <v>1035</v>
      </c>
      <c r="V138" s="274">
        <v>94000</v>
      </c>
      <c r="W138" s="274">
        <v>120678</v>
      </c>
      <c r="X138" s="274">
        <v>-26678</v>
      </c>
      <c r="Y138" s="273">
        <v>106399</v>
      </c>
      <c r="AA138">
        <v>46081</v>
      </c>
      <c r="AB138">
        <v>2</v>
      </c>
      <c r="AC138">
        <v>4</v>
      </c>
      <c r="AD138">
        <v>4</v>
      </c>
      <c r="AE138" t="s">
        <v>554</v>
      </c>
    </row>
    <row r="139" spans="1:31">
      <c r="A139" s="302" t="s">
        <v>818</v>
      </c>
      <c r="B139" s="302">
        <v>38</v>
      </c>
      <c r="C139" s="308">
        <v>112203</v>
      </c>
      <c r="D139" s="308">
        <v>38782</v>
      </c>
      <c r="E139" s="303">
        <v>0</v>
      </c>
      <c r="F139" s="308">
        <v>1813</v>
      </c>
      <c r="G139" s="308">
        <v>2830</v>
      </c>
      <c r="H139" s="303">
        <v>0</v>
      </c>
      <c r="I139" s="303">
        <v>0</v>
      </c>
      <c r="J139" s="308">
        <v>155629</v>
      </c>
      <c r="K139" s="308">
        <v>181000</v>
      </c>
      <c r="L139" s="308">
        <v>149551</v>
      </c>
      <c r="Q139" s="272">
        <v>4</v>
      </c>
      <c r="R139" s="272">
        <v>7</v>
      </c>
      <c r="S139" s="272">
        <v>1</v>
      </c>
      <c r="T139" s="266">
        <v>49052</v>
      </c>
      <c r="U139" s="272" t="s">
        <v>1036</v>
      </c>
      <c r="V139" s="274">
        <v>732000</v>
      </c>
      <c r="W139" s="274">
        <v>764586</v>
      </c>
      <c r="X139" s="274">
        <v>-32586</v>
      </c>
      <c r="Y139" s="273">
        <v>730799</v>
      </c>
      <c r="AB139">
        <v>3</v>
      </c>
      <c r="AC139">
        <v>4</v>
      </c>
      <c r="AD139">
        <v>4</v>
      </c>
      <c r="AE139" t="s">
        <v>148</v>
      </c>
    </row>
    <row r="140" spans="1:31">
      <c r="A140" s="304" t="s">
        <v>820</v>
      </c>
      <c r="B140" s="304">
        <v>40</v>
      </c>
      <c r="C140" s="309">
        <v>124795</v>
      </c>
      <c r="D140" s="309">
        <v>72873</v>
      </c>
      <c r="E140" s="309">
        <v>7918</v>
      </c>
      <c r="F140" s="304">
        <v>0</v>
      </c>
      <c r="G140" s="304">
        <v>853</v>
      </c>
      <c r="H140" s="305">
        <v>0</v>
      </c>
      <c r="I140" s="305">
        <v>0</v>
      </c>
      <c r="J140" s="309">
        <v>206438</v>
      </c>
      <c r="K140" s="309">
        <v>279000</v>
      </c>
      <c r="L140" s="309">
        <v>212949</v>
      </c>
      <c r="Q140" s="272">
        <v>4</v>
      </c>
      <c r="R140" s="272">
        <v>7</v>
      </c>
      <c r="S140" s="272">
        <v>1</v>
      </c>
      <c r="T140" s="266">
        <v>49061</v>
      </c>
      <c r="U140" s="272" t="s">
        <v>1037</v>
      </c>
      <c r="V140" s="274">
        <v>6000000</v>
      </c>
      <c r="W140" s="274">
        <v>6208755</v>
      </c>
      <c r="X140" s="274">
        <v>-208755</v>
      </c>
      <c r="Y140" s="273">
        <v>8268318</v>
      </c>
      <c r="AA140">
        <v>40201</v>
      </c>
      <c r="AB140">
        <v>3</v>
      </c>
      <c r="AC140">
        <v>4</v>
      </c>
      <c r="AD140">
        <v>4</v>
      </c>
      <c r="AE140" t="s">
        <v>192</v>
      </c>
    </row>
    <row r="141" spans="1:31">
      <c r="A141" s="304" t="s">
        <v>863</v>
      </c>
      <c r="B141" s="304">
        <v>41</v>
      </c>
      <c r="C141" s="309">
        <v>4509479</v>
      </c>
      <c r="D141" s="309">
        <v>1335130</v>
      </c>
      <c r="E141" s="309">
        <v>118509</v>
      </c>
      <c r="F141" s="309">
        <v>139492</v>
      </c>
      <c r="G141" s="309">
        <v>791555</v>
      </c>
      <c r="H141" s="305">
        <v>0</v>
      </c>
      <c r="I141" s="305">
        <v>0</v>
      </c>
      <c r="J141" s="309">
        <v>6894164</v>
      </c>
      <c r="K141" s="309">
        <v>6894165</v>
      </c>
      <c r="L141" s="309">
        <v>7437298</v>
      </c>
      <c r="Q141" s="272">
        <v>4</v>
      </c>
      <c r="R141" s="272">
        <v>7</v>
      </c>
      <c r="S141" s="272">
        <v>2</v>
      </c>
      <c r="T141" s="266">
        <v>31012</v>
      </c>
      <c r="U141" s="272" t="s">
        <v>1038</v>
      </c>
      <c r="V141" s="274">
        <v>256240</v>
      </c>
      <c r="W141" s="274">
        <v>4434910</v>
      </c>
      <c r="X141" s="274">
        <v>-4178670</v>
      </c>
      <c r="Y141" s="273">
        <v>1482049</v>
      </c>
      <c r="AA141">
        <v>45103</v>
      </c>
      <c r="AB141">
        <v>3</v>
      </c>
      <c r="AC141">
        <v>4</v>
      </c>
      <c r="AD141">
        <v>4</v>
      </c>
      <c r="AE141" t="s">
        <v>149</v>
      </c>
    </row>
    <row r="142" spans="1:31" ht="15">
      <c r="A142" s="304" t="s">
        <v>864</v>
      </c>
      <c r="B142" s="304">
        <v>43</v>
      </c>
      <c r="C142" s="309">
        <v>7741045</v>
      </c>
      <c r="D142" s="309">
        <v>286540</v>
      </c>
      <c r="E142" s="309">
        <v>5878236</v>
      </c>
      <c r="F142" s="309">
        <v>1196949</v>
      </c>
      <c r="G142" s="309">
        <v>361153</v>
      </c>
      <c r="H142" s="305">
        <v>0</v>
      </c>
      <c r="I142" s="305">
        <v>0</v>
      </c>
      <c r="J142" s="309">
        <v>15463922</v>
      </c>
      <c r="K142" s="309">
        <v>15465000</v>
      </c>
      <c r="L142" s="309">
        <v>15699756</v>
      </c>
      <c r="Q142" s="272">
        <v>4</v>
      </c>
      <c r="R142" s="272">
        <v>7</v>
      </c>
      <c r="S142" s="272">
        <v>2</v>
      </c>
      <c r="T142" s="266">
        <v>49901</v>
      </c>
      <c r="U142" s="272" t="s">
        <v>1039</v>
      </c>
      <c r="V142" s="319"/>
      <c r="W142" s="272">
        <v>124</v>
      </c>
      <c r="X142" s="272">
        <v>-124</v>
      </c>
      <c r="Y142" s="273">
        <v>40730</v>
      </c>
      <c r="AC142">
        <v>5</v>
      </c>
      <c r="AD142">
        <v>4</v>
      </c>
      <c r="AE142" t="s">
        <v>1</v>
      </c>
    </row>
    <row r="143" spans="1:31">
      <c r="A143" s="304" t="s">
        <v>824</v>
      </c>
      <c r="B143" s="304">
        <v>44</v>
      </c>
      <c r="C143" s="309">
        <v>560122</v>
      </c>
      <c r="D143" s="309">
        <v>182673</v>
      </c>
      <c r="E143" s="309">
        <v>23912</v>
      </c>
      <c r="F143" s="304">
        <v>647</v>
      </c>
      <c r="G143" s="309">
        <v>11313</v>
      </c>
      <c r="H143" s="305">
        <v>0</v>
      </c>
      <c r="I143" s="305">
        <v>0</v>
      </c>
      <c r="J143" s="309">
        <v>778667</v>
      </c>
      <c r="K143" s="309">
        <v>1093000</v>
      </c>
      <c r="L143" s="309">
        <v>790530</v>
      </c>
      <c r="Q143" s="272">
        <v>4</v>
      </c>
      <c r="R143" s="272">
        <v>7</v>
      </c>
      <c r="S143" s="272">
        <v>2</v>
      </c>
      <c r="T143" s="266">
        <v>49902</v>
      </c>
      <c r="U143" s="272" t="s">
        <v>1040</v>
      </c>
      <c r="V143" s="274">
        <v>176000</v>
      </c>
      <c r="W143" s="274">
        <v>171559</v>
      </c>
      <c r="X143" s="274">
        <v>4441</v>
      </c>
      <c r="Y143" s="273">
        <v>180165</v>
      </c>
      <c r="AB143">
        <v>1</v>
      </c>
      <c r="AC143">
        <v>5</v>
      </c>
      <c r="AD143">
        <v>4</v>
      </c>
      <c r="AE143" t="s">
        <v>150</v>
      </c>
    </row>
    <row r="144" spans="1:31">
      <c r="A144" s="304" t="s">
        <v>857</v>
      </c>
      <c r="B144" s="304">
        <v>46</v>
      </c>
      <c r="C144" s="309">
        <v>25705168</v>
      </c>
      <c r="D144" s="309">
        <v>19069568</v>
      </c>
      <c r="E144" s="309">
        <v>185222</v>
      </c>
      <c r="F144" s="309">
        <v>161785</v>
      </c>
      <c r="G144" s="309">
        <v>136755</v>
      </c>
      <c r="H144" s="305">
        <v>0</v>
      </c>
      <c r="I144" s="305">
        <v>0</v>
      </c>
      <c r="J144" s="309">
        <v>45258497</v>
      </c>
      <c r="K144" s="309">
        <v>45258498</v>
      </c>
      <c r="L144" s="309">
        <v>31446852</v>
      </c>
      <c r="Q144" s="272">
        <v>4</v>
      </c>
      <c r="R144" s="272">
        <v>7</v>
      </c>
      <c r="S144" s="272">
        <v>2</v>
      </c>
      <c r="T144" s="266">
        <v>49903</v>
      </c>
      <c r="U144" s="272" t="s">
        <v>1041</v>
      </c>
      <c r="V144" s="274">
        <v>1010000</v>
      </c>
      <c r="W144" s="274">
        <v>764873</v>
      </c>
      <c r="X144" s="274">
        <v>245127</v>
      </c>
      <c r="Y144" s="273">
        <v>63059</v>
      </c>
      <c r="AA144">
        <v>47011</v>
      </c>
      <c r="AB144">
        <v>1</v>
      </c>
      <c r="AC144">
        <v>5</v>
      </c>
      <c r="AD144">
        <v>4</v>
      </c>
      <c r="AE144" t="s">
        <v>150</v>
      </c>
    </row>
    <row r="145" spans="1:31" ht="15">
      <c r="A145" s="304" t="s">
        <v>827</v>
      </c>
      <c r="B145" s="304">
        <v>47</v>
      </c>
      <c r="C145" s="305">
        <v>0</v>
      </c>
      <c r="D145" s="305">
        <v>0</v>
      </c>
      <c r="E145" s="305">
        <v>0</v>
      </c>
      <c r="F145" s="304">
        <v>0</v>
      </c>
      <c r="G145" s="305">
        <v>0</v>
      </c>
      <c r="H145" s="309">
        <v>325500000</v>
      </c>
      <c r="I145" s="305">
        <v>0</v>
      </c>
      <c r="J145" s="309">
        <v>325500000</v>
      </c>
      <c r="K145" s="309">
        <v>325500000</v>
      </c>
      <c r="L145" s="309">
        <v>350000000</v>
      </c>
      <c r="Q145" s="272">
        <v>4</v>
      </c>
      <c r="R145" s="272">
        <v>7</v>
      </c>
      <c r="S145" s="272">
        <v>2</v>
      </c>
      <c r="T145" s="266">
        <v>49905</v>
      </c>
      <c r="U145" s="272" t="s">
        <v>1042</v>
      </c>
      <c r="V145" s="319"/>
      <c r="W145" s="319"/>
      <c r="X145" s="272">
        <v>0</v>
      </c>
      <c r="Y145" s="273">
        <v>18500</v>
      </c>
      <c r="AC145">
        <v>6</v>
      </c>
      <c r="AD145">
        <v>4</v>
      </c>
      <c r="AE145" t="s">
        <v>27</v>
      </c>
    </row>
    <row r="146" spans="1:31">
      <c r="A146" s="304" t="s">
        <v>865</v>
      </c>
      <c r="B146" s="304">
        <v>48</v>
      </c>
      <c r="C146" s="309">
        <v>16517762</v>
      </c>
      <c r="D146" s="309">
        <v>14473969</v>
      </c>
      <c r="E146" s="309">
        <v>214622</v>
      </c>
      <c r="F146" s="309">
        <v>478092</v>
      </c>
      <c r="G146" s="309">
        <v>925215</v>
      </c>
      <c r="H146" s="305">
        <v>0</v>
      </c>
      <c r="I146" s="305">
        <v>0</v>
      </c>
      <c r="J146" s="309">
        <v>32609661</v>
      </c>
      <c r="K146" s="309">
        <v>32851000</v>
      </c>
      <c r="L146" s="309">
        <v>28518425</v>
      </c>
      <c r="Q146" s="272">
        <v>4</v>
      </c>
      <c r="R146" s="272">
        <v>7</v>
      </c>
      <c r="S146" s="272">
        <v>2</v>
      </c>
      <c r="T146" s="266">
        <v>49906</v>
      </c>
      <c r="U146" s="272" t="s">
        <v>1043</v>
      </c>
      <c r="V146" s="274">
        <v>524000</v>
      </c>
      <c r="W146" s="274">
        <v>799513</v>
      </c>
      <c r="X146" s="274">
        <v>-275513</v>
      </c>
      <c r="Y146" s="273">
        <v>792381</v>
      </c>
      <c r="AB146">
        <v>1</v>
      </c>
      <c r="AC146">
        <v>6</v>
      </c>
      <c r="AD146">
        <v>4</v>
      </c>
      <c r="AE146" t="s">
        <v>151</v>
      </c>
    </row>
    <row r="147" spans="1:31">
      <c r="A147" s="304" t="s">
        <v>830</v>
      </c>
      <c r="B147" s="304">
        <v>50</v>
      </c>
      <c r="C147" s="309">
        <v>38901486</v>
      </c>
      <c r="D147" s="309">
        <v>612357</v>
      </c>
      <c r="E147" s="309">
        <v>306825</v>
      </c>
      <c r="F147" s="309">
        <v>11631</v>
      </c>
      <c r="G147" s="309">
        <v>101764</v>
      </c>
      <c r="H147" s="305">
        <v>0</v>
      </c>
      <c r="I147" s="309">
        <v>115937</v>
      </c>
      <c r="J147" s="309">
        <v>40050000</v>
      </c>
      <c r="K147" s="309">
        <v>40050000</v>
      </c>
      <c r="L147" s="309">
        <v>40199999</v>
      </c>
      <c r="Q147" s="272">
        <v>4</v>
      </c>
      <c r="R147" s="272">
        <v>7</v>
      </c>
      <c r="S147" s="272">
        <v>2</v>
      </c>
      <c r="T147" s="266">
        <v>49999</v>
      </c>
      <c r="U147" s="272" t="s">
        <v>1044</v>
      </c>
      <c r="V147" s="274">
        <v>3869800</v>
      </c>
      <c r="W147" s="274">
        <v>4362437</v>
      </c>
      <c r="X147" s="274">
        <v>-492637</v>
      </c>
      <c r="Y147" s="273">
        <v>2744268</v>
      </c>
      <c r="AA147">
        <v>48011</v>
      </c>
      <c r="AB147">
        <v>1</v>
      </c>
      <c r="AC147">
        <v>6</v>
      </c>
      <c r="AD147">
        <v>4</v>
      </c>
      <c r="AE147" t="s">
        <v>152</v>
      </c>
    </row>
    <row r="148" spans="1:31" ht="15">
      <c r="A148" s="304" t="s">
        <v>778</v>
      </c>
      <c r="B148" s="304">
        <v>51</v>
      </c>
      <c r="C148" s="309">
        <v>1491994</v>
      </c>
      <c r="D148" s="309">
        <v>964521</v>
      </c>
      <c r="E148" s="309">
        <v>16301</v>
      </c>
      <c r="F148" s="309">
        <v>28217</v>
      </c>
      <c r="G148" s="309">
        <v>14413</v>
      </c>
      <c r="H148" s="305">
        <v>0</v>
      </c>
      <c r="I148" s="305">
        <v>0</v>
      </c>
      <c r="J148" s="309">
        <v>2515446</v>
      </c>
      <c r="K148" s="309">
        <v>2515446</v>
      </c>
      <c r="L148" s="309">
        <v>2706945</v>
      </c>
      <c r="Q148" s="272">
        <v>4</v>
      </c>
      <c r="R148" s="272">
        <v>7</v>
      </c>
      <c r="S148" s="272">
        <v>3</v>
      </c>
      <c r="T148" s="266">
        <v>49907</v>
      </c>
      <c r="U148" s="272" t="s">
        <v>1045</v>
      </c>
      <c r="V148" s="319"/>
      <c r="W148" s="274">
        <v>18250</v>
      </c>
      <c r="X148" s="274">
        <v>-18250</v>
      </c>
      <c r="Y148" s="273">
        <v>35214</v>
      </c>
      <c r="AA148">
        <v>48012</v>
      </c>
      <c r="AB148">
        <v>1</v>
      </c>
      <c r="AC148">
        <v>6</v>
      </c>
      <c r="AD148">
        <v>4</v>
      </c>
      <c r="AE148" t="s">
        <v>153</v>
      </c>
    </row>
    <row r="149" spans="1:31">
      <c r="A149" s="304" t="s">
        <v>866</v>
      </c>
      <c r="B149" s="304"/>
      <c r="C149" s="305">
        <v>0</v>
      </c>
      <c r="D149" s="305">
        <v>0</v>
      </c>
      <c r="E149" s="305">
        <v>0</v>
      </c>
      <c r="F149" s="304">
        <v>0</v>
      </c>
      <c r="G149" s="305">
        <v>0</v>
      </c>
      <c r="H149" s="305">
        <v>0</v>
      </c>
      <c r="I149" s="305">
        <v>0</v>
      </c>
      <c r="J149" s="305">
        <v>0</v>
      </c>
      <c r="K149" s="305">
        <v>0</v>
      </c>
      <c r="L149" s="309">
        <v>297127</v>
      </c>
      <c r="Q149" s="326">
        <v>4</v>
      </c>
      <c r="R149" s="326">
        <v>7</v>
      </c>
      <c r="S149" s="326">
        <v>3</v>
      </c>
      <c r="T149" s="318">
        <v>49908</v>
      </c>
      <c r="U149" s="326" t="s">
        <v>1046</v>
      </c>
      <c r="V149" s="327">
        <v>15000000</v>
      </c>
      <c r="W149" s="327">
        <v>7958417</v>
      </c>
      <c r="X149" s="327">
        <v>7041583</v>
      </c>
      <c r="Y149" s="328">
        <v>38148935</v>
      </c>
      <c r="AA149">
        <v>48013</v>
      </c>
      <c r="AB149">
        <v>1</v>
      </c>
      <c r="AC149">
        <v>6</v>
      </c>
      <c r="AD149">
        <v>4</v>
      </c>
      <c r="AE149" t="s">
        <v>155</v>
      </c>
    </row>
    <row r="150" spans="1:31">
      <c r="A150" s="304" t="s">
        <v>867</v>
      </c>
      <c r="B150" s="304">
        <v>54</v>
      </c>
      <c r="C150" s="309">
        <v>1128078</v>
      </c>
      <c r="D150" s="309">
        <v>210282</v>
      </c>
      <c r="E150" s="309">
        <v>8318</v>
      </c>
      <c r="F150" s="309">
        <v>140648</v>
      </c>
      <c r="G150" s="309">
        <v>1706</v>
      </c>
      <c r="H150" s="305">
        <v>0</v>
      </c>
      <c r="I150" s="305">
        <v>0</v>
      </c>
      <c r="J150" s="309">
        <v>1489032</v>
      </c>
      <c r="K150" s="309">
        <v>1584546</v>
      </c>
      <c r="L150" s="309">
        <v>1576168</v>
      </c>
      <c r="Q150" s="320" t="s">
        <v>1049</v>
      </c>
      <c r="R150" s="320" t="s">
        <v>1050</v>
      </c>
      <c r="S150" s="320" t="s">
        <v>1051</v>
      </c>
      <c r="T150" s="320" t="s">
        <v>1052</v>
      </c>
      <c r="U150" s="329" t="s">
        <v>899</v>
      </c>
      <c r="V150" s="320" t="s">
        <v>759</v>
      </c>
      <c r="W150" s="320" t="s">
        <v>900</v>
      </c>
      <c r="X150" s="317" t="s">
        <v>901</v>
      </c>
      <c r="Y150" s="320">
        <v>2014</v>
      </c>
      <c r="AA150">
        <v>48014</v>
      </c>
      <c r="AB150">
        <v>1</v>
      </c>
      <c r="AC150">
        <v>6</v>
      </c>
      <c r="AD150">
        <v>4</v>
      </c>
      <c r="AE150" t="s">
        <v>156</v>
      </c>
    </row>
    <row r="151" spans="1:31">
      <c r="A151" s="304" t="s">
        <v>834</v>
      </c>
      <c r="B151" s="304">
        <v>55</v>
      </c>
      <c r="C151" s="309">
        <v>342382</v>
      </c>
      <c r="D151" s="309">
        <v>346344</v>
      </c>
      <c r="E151" s="309">
        <v>4711</v>
      </c>
      <c r="F151" s="309">
        <v>6713</v>
      </c>
      <c r="G151" s="305">
        <v>0</v>
      </c>
      <c r="H151" s="305">
        <v>0</v>
      </c>
      <c r="I151" s="305">
        <v>0</v>
      </c>
      <c r="J151" s="309">
        <v>700150</v>
      </c>
      <c r="K151" s="309">
        <v>708500</v>
      </c>
      <c r="L151" s="309">
        <v>804644</v>
      </c>
      <c r="Q151" s="266">
        <v>6</v>
      </c>
      <c r="R151" s="322">
        <v>1</v>
      </c>
      <c r="S151" s="322">
        <v>1</v>
      </c>
      <c r="T151" s="322">
        <v>60011</v>
      </c>
      <c r="U151" s="322" t="s">
        <v>1053</v>
      </c>
      <c r="V151" s="324">
        <v>764080709</v>
      </c>
      <c r="W151" s="324">
        <v>834560786</v>
      </c>
      <c r="X151" s="324">
        <v>-70480077</v>
      </c>
      <c r="Y151" s="273">
        <v>807908770</v>
      </c>
      <c r="AA151">
        <v>48015</v>
      </c>
      <c r="AB151">
        <v>1</v>
      </c>
      <c r="AC151">
        <v>6</v>
      </c>
      <c r="AD151">
        <v>4</v>
      </c>
      <c r="AE151" t="s">
        <v>154</v>
      </c>
    </row>
    <row r="152" spans="1:31">
      <c r="A152" s="304" t="s">
        <v>836</v>
      </c>
      <c r="B152" s="304">
        <v>58</v>
      </c>
      <c r="C152" s="305">
        <v>0</v>
      </c>
      <c r="D152" s="305">
        <v>0</v>
      </c>
      <c r="E152" s="305">
        <v>0</v>
      </c>
      <c r="F152" s="304">
        <v>0</v>
      </c>
      <c r="G152" s="305">
        <v>0</v>
      </c>
      <c r="H152" s="305">
        <v>0</v>
      </c>
      <c r="I152" s="305">
        <v>0</v>
      </c>
      <c r="J152" s="305">
        <v>0</v>
      </c>
      <c r="K152" s="305">
        <v>0</v>
      </c>
      <c r="L152" s="309">
        <v>1062823</v>
      </c>
      <c r="Q152" s="266">
        <v>6</v>
      </c>
      <c r="R152" s="272">
        <v>1</v>
      </c>
      <c r="S152" s="272">
        <v>1</v>
      </c>
      <c r="T152" s="272">
        <v>60021</v>
      </c>
      <c r="U152" s="272" t="s">
        <v>1054</v>
      </c>
      <c r="V152" s="274">
        <v>20089889</v>
      </c>
      <c r="W152" s="274">
        <v>20475248</v>
      </c>
      <c r="X152" s="274">
        <v>-385359</v>
      </c>
      <c r="Y152" s="273">
        <v>19131688</v>
      </c>
      <c r="AB152">
        <v>2</v>
      </c>
      <c r="AC152">
        <v>6</v>
      </c>
      <c r="AD152">
        <v>4</v>
      </c>
      <c r="AE152" t="s">
        <v>193</v>
      </c>
    </row>
    <row r="153" spans="1:31">
      <c r="A153" s="304" t="s">
        <v>781</v>
      </c>
      <c r="B153" s="304">
        <v>59</v>
      </c>
      <c r="C153" s="309">
        <v>764643</v>
      </c>
      <c r="D153" s="309">
        <v>356921</v>
      </c>
      <c r="E153" s="309">
        <v>19392</v>
      </c>
      <c r="F153" s="309">
        <v>8141</v>
      </c>
      <c r="G153" s="309">
        <v>10079</v>
      </c>
      <c r="H153" s="305">
        <v>0</v>
      </c>
      <c r="I153" s="305">
        <v>0</v>
      </c>
      <c r="J153" s="309">
        <v>1159177</v>
      </c>
      <c r="K153" s="309">
        <v>1159177</v>
      </c>
      <c r="L153" s="309">
        <v>1127385</v>
      </c>
      <c r="Q153" s="266">
        <v>6</v>
      </c>
      <c r="R153" s="272">
        <v>1</v>
      </c>
      <c r="S153" s="272">
        <v>1</v>
      </c>
      <c r="T153" s="272">
        <v>61011</v>
      </c>
      <c r="U153" s="272" t="s">
        <v>1055</v>
      </c>
      <c r="V153" s="274">
        <v>45363243</v>
      </c>
      <c r="W153" s="274">
        <v>49175974</v>
      </c>
      <c r="X153" s="274">
        <v>-3812731</v>
      </c>
      <c r="Y153" s="273">
        <v>47469456</v>
      </c>
      <c r="AA153">
        <v>48101</v>
      </c>
      <c r="AB153">
        <v>2</v>
      </c>
      <c r="AC153">
        <v>6</v>
      </c>
      <c r="AD153">
        <v>4</v>
      </c>
      <c r="AE153" t="s">
        <v>193</v>
      </c>
    </row>
    <row r="154" spans="1:31">
      <c r="A154" s="304" t="s">
        <v>837</v>
      </c>
      <c r="B154" s="304">
        <v>60</v>
      </c>
      <c r="C154" s="305">
        <v>0</v>
      </c>
      <c r="D154" s="309">
        <v>3747931</v>
      </c>
      <c r="E154" s="305">
        <v>0</v>
      </c>
      <c r="F154" s="304">
        <v>0</v>
      </c>
      <c r="G154" s="305">
        <v>0</v>
      </c>
      <c r="H154" s="309">
        <v>281085178</v>
      </c>
      <c r="I154" s="309">
        <v>553351657</v>
      </c>
      <c r="J154" s="309">
        <v>838184766</v>
      </c>
      <c r="K154" s="309">
        <v>960857378</v>
      </c>
      <c r="L154" s="309">
        <v>798298379</v>
      </c>
      <c r="Q154" s="266">
        <v>6</v>
      </c>
      <c r="R154" s="272">
        <v>1</v>
      </c>
      <c r="S154" s="272">
        <v>1</v>
      </c>
      <c r="T154" s="272">
        <v>61012</v>
      </c>
      <c r="U154" s="272" t="s">
        <v>1056</v>
      </c>
      <c r="V154" s="274">
        <v>58074410</v>
      </c>
      <c r="W154" s="274">
        <v>58803859</v>
      </c>
      <c r="X154" s="274">
        <v>-729449</v>
      </c>
      <c r="Y154" s="273">
        <v>56691389</v>
      </c>
      <c r="AB154">
        <v>3</v>
      </c>
      <c r="AC154">
        <v>6</v>
      </c>
      <c r="AD154">
        <v>4</v>
      </c>
      <c r="AE154" t="s">
        <v>157</v>
      </c>
    </row>
    <row r="155" spans="1:31">
      <c r="A155" s="304" t="s">
        <v>784</v>
      </c>
      <c r="B155" s="304">
        <v>65</v>
      </c>
      <c r="C155" s="309">
        <v>14756024</v>
      </c>
      <c r="D155" s="309">
        <v>6381502</v>
      </c>
      <c r="E155" s="309">
        <v>1333706</v>
      </c>
      <c r="F155" s="309">
        <v>166577</v>
      </c>
      <c r="G155" s="309">
        <v>350453</v>
      </c>
      <c r="H155" s="305">
        <v>0</v>
      </c>
      <c r="I155" s="309">
        <v>5000</v>
      </c>
      <c r="J155" s="309">
        <v>22993263</v>
      </c>
      <c r="K155" s="309">
        <v>23552053</v>
      </c>
      <c r="L155" s="309">
        <v>23801986</v>
      </c>
      <c r="Q155" s="266">
        <v>6</v>
      </c>
      <c r="R155" s="272">
        <v>1</v>
      </c>
      <c r="S155" s="272">
        <v>1</v>
      </c>
      <c r="T155" s="272">
        <v>61021</v>
      </c>
      <c r="U155" s="272" t="s">
        <v>1057</v>
      </c>
      <c r="V155" s="274">
        <v>24587785</v>
      </c>
      <c r="W155" s="274">
        <v>26725731</v>
      </c>
      <c r="X155" s="274">
        <v>-2137946</v>
      </c>
      <c r="Y155" s="273">
        <v>25821003</v>
      </c>
      <c r="AA155">
        <v>48501</v>
      </c>
      <c r="AB155">
        <v>3</v>
      </c>
      <c r="AC155">
        <v>6</v>
      </c>
      <c r="AD155">
        <v>4</v>
      </c>
      <c r="AE155" t="s">
        <v>157</v>
      </c>
    </row>
    <row r="156" spans="1:31">
      <c r="A156" s="304" t="s">
        <v>868</v>
      </c>
      <c r="B156" s="304">
        <v>66</v>
      </c>
      <c r="C156" s="309">
        <v>3820593</v>
      </c>
      <c r="D156" s="309">
        <v>2586705</v>
      </c>
      <c r="E156" s="309">
        <v>47124</v>
      </c>
      <c r="F156" s="309">
        <v>16955</v>
      </c>
      <c r="G156" s="309">
        <v>155591</v>
      </c>
      <c r="H156" s="309">
        <v>850000</v>
      </c>
      <c r="I156" s="309">
        <v>196000</v>
      </c>
      <c r="J156" s="309">
        <v>7672969</v>
      </c>
      <c r="K156" s="309">
        <v>7673000</v>
      </c>
      <c r="L156" s="309">
        <v>9635613</v>
      </c>
      <c r="Q156" s="266">
        <v>6</v>
      </c>
      <c r="R156" s="272">
        <v>1</v>
      </c>
      <c r="S156" s="272">
        <v>1</v>
      </c>
      <c r="T156" s="272">
        <v>61022</v>
      </c>
      <c r="U156" s="272" t="s">
        <v>1058</v>
      </c>
      <c r="V156" s="274">
        <v>3746176</v>
      </c>
      <c r="W156" s="274">
        <v>4032911</v>
      </c>
      <c r="X156" s="274">
        <v>-286735</v>
      </c>
      <c r="Y156" s="273">
        <v>3735671</v>
      </c>
      <c r="AC156">
        <v>7</v>
      </c>
      <c r="AD156">
        <v>4</v>
      </c>
      <c r="AE156" t="s">
        <v>726</v>
      </c>
    </row>
    <row r="157" spans="1:31">
      <c r="A157" s="304" t="s">
        <v>841</v>
      </c>
      <c r="B157" s="304">
        <v>67</v>
      </c>
      <c r="C157" s="309">
        <v>108623</v>
      </c>
      <c r="D157" s="309">
        <v>104457</v>
      </c>
      <c r="E157" s="309">
        <v>6110</v>
      </c>
      <c r="F157" s="309">
        <v>57727</v>
      </c>
      <c r="G157" s="309">
        <v>2470</v>
      </c>
      <c r="H157" s="305">
        <v>0</v>
      </c>
      <c r="I157" s="305">
        <v>0</v>
      </c>
      <c r="J157" s="309">
        <v>279388</v>
      </c>
      <c r="K157" s="309">
        <v>279388</v>
      </c>
      <c r="L157" s="309">
        <v>61887</v>
      </c>
      <c r="Q157" s="266">
        <v>6</v>
      </c>
      <c r="R157" s="272">
        <v>1</v>
      </c>
      <c r="S157" s="272">
        <v>1</v>
      </c>
      <c r="T157" s="272">
        <v>61031</v>
      </c>
      <c r="U157" s="272" t="s">
        <v>1059</v>
      </c>
      <c r="V157" s="274">
        <v>40959553</v>
      </c>
      <c r="W157" s="274">
        <v>47060073</v>
      </c>
      <c r="X157" s="274">
        <v>-6100520</v>
      </c>
      <c r="Y157" s="273">
        <v>44345283</v>
      </c>
      <c r="AB157">
        <v>1</v>
      </c>
      <c r="AC157">
        <v>7</v>
      </c>
      <c r="AD157">
        <v>4</v>
      </c>
      <c r="AE157" t="s">
        <v>158</v>
      </c>
    </row>
    <row r="158" spans="1:31">
      <c r="A158" s="304" t="s">
        <v>869</v>
      </c>
      <c r="B158" s="304">
        <v>68</v>
      </c>
      <c r="C158" s="309">
        <v>2345863</v>
      </c>
      <c r="D158" s="309">
        <v>780529</v>
      </c>
      <c r="E158" s="309">
        <v>43170</v>
      </c>
      <c r="F158" s="309">
        <v>99487</v>
      </c>
      <c r="G158" s="309">
        <v>92068</v>
      </c>
      <c r="H158" s="305">
        <v>0</v>
      </c>
      <c r="I158" s="305">
        <v>0</v>
      </c>
      <c r="J158" s="309">
        <v>3361118</v>
      </c>
      <c r="K158" s="309">
        <v>3361118</v>
      </c>
      <c r="L158" s="305">
        <v>0</v>
      </c>
      <c r="Q158" s="266">
        <v>6</v>
      </c>
      <c r="R158" s="272">
        <v>1</v>
      </c>
      <c r="S158" s="272">
        <v>1</v>
      </c>
      <c r="T158" s="272">
        <v>61032</v>
      </c>
      <c r="U158" s="272" t="s">
        <v>1060</v>
      </c>
      <c r="V158" s="274">
        <v>99816</v>
      </c>
      <c r="W158" s="274">
        <v>1810</v>
      </c>
      <c r="X158" s="274">
        <v>98006</v>
      </c>
      <c r="Y158" s="325">
        <v>7316</v>
      </c>
      <c r="AA158">
        <v>49011</v>
      </c>
      <c r="AB158">
        <v>1</v>
      </c>
      <c r="AC158">
        <v>7</v>
      </c>
      <c r="AD158">
        <v>4</v>
      </c>
      <c r="AE158" t="s">
        <v>161</v>
      </c>
    </row>
    <row r="159" spans="1:31">
      <c r="A159" s="304" t="s">
        <v>870</v>
      </c>
      <c r="B159" s="304">
        <v>70</v>
      </c>
      <c r="C159" s="309">
        <v>841890</v>
      </c>
      <c r="D159" s="309">
        <v>311111</v>
      </c>
      <c r="E159" s="309">
        <v>57111</v>
      </c>
      <c r="F159" s="309">
        <v>56236</v>
      </c>
      <c r="G159" s="309">
        <v>5024</v>
      </c>
      <c r="H159" s="305">
        <v>0</v>
      </c>
      <c r="I159" s="309">
        <v>45000</v>
      </c>
      <c r="J159" s="309">
        <v>1316372</v>
      </c>
      <c r="K159" s="309">
        <v>1860000</v>
      </c>
      <c r="L159" s="309">
        <v>814906</v>
      </c>
      <c r="Q159" s="266">
        <v>6</v>
      </c>
      <c r="R159" s="272">
        <v>1</v>
      </c>
      <c r="S159" s="272">
        <v>1</v>
      </c>
      <c r="T159" s="272">
        <v>61033</v>
      </c>
      <c r="U159" s="272" t="s">
        <v>1061</v>
      </c>
      <c r="V159" s="274">
        <v>5400</v>
      </c>
      <c r="W159" s="274">
        <v>2500</v>
      </c>
      <c r="X159" s="274">
        <v>2900</v>
      </c>
      <c r="Y159" s="325">
        <v>5700</v>
      </c>
      <c r="AA159">
        <v>49021</v>
      </c>
      <c r="AB159">
        <v>1</v>
      </c>
      <c r="AC159">
        <v>7</v>
      </c>
      <c r="AD159">
        <v>4</v>
      </c>
      <c r="AE159" t="s">
        <v>159</v>
      </c>
    </row>
    <row r="160" spans="1:31">
      <c r="A160" s="304" t="s">
        <v>844</v>
      </c>
      <c r="B160" s="304">
        <v>71</v>
      </c>
      <c r="C160" s="309">
        <v>1181724</v>
      </c>
      <c r="D160" s="309">
        <v>209409</v>
      </c>
      <c r="E160" s="309">
        <v>17688</v>
      </c>
      <c r="F160" s="309">
        <v>17474</v>
      </c>
      <c r="G160" s="309">
        <v>3271</v>
      </c>
      <c r="H160" s="305">
        <v>0</v>
      </c>
      <c r="I160" s="305">
        <v>0</v>
      </c>
      <c r="J160" s="309">
        <v>1429566</v>
      </c>
      <c r="K160" s="309">
        <v>1566000</v>
      </c>
      <c r="L160" s="309">
        <v>1362258</v>
      </c>
      <c r="Q160" s="266">
        <v>6</v>
      </c>
      <c r="R160" s="272">
        <v>1</v>
      </c>
      <c r="S160" s="272">
        <v>1</v>
      </c>
      <c r="T160" s="272">
        <v>61034</v>
      </c>
      <c r="U160" s="272" t="s">
        <v>1062</v>
      </c>
      <c r="V160" s="274">
        <v>59920</v>
      </c>
      <c r="W160" s="274">
        <v>71800</v>
      </c>
      <c r="X160" s="274">
        <v>-11880</v>
      </c>
      <c r="Y160" s="273">
        <v>81600</v>
      </c>
      <c r="AA160">
        <v>49031</v>
      </c>
      <c r="AB160">
        <v>1</v>
      </c>
      <c r="AC160">
        <v>7</v>
      </c>
      <c r="AD160">
        <v>4</v>
      </c>
      <c r="AE160" t="s">
        <v>162</v>
      </c>
    </row>
    <row r="161" spans="1:31">
      <c r="A161" s="304" t="s">
        <v>787</v>
      </c>
      <c r="B161" s="304">
        <v>72</v>
      </c>
      <c r="C161" s="309">
        <v>5119423</v>
      </c>
      <c r="D161" s="309">
        <v>738039</v>
      </c>
      <c r="E161" s="309">
        <v>24571</v>
      </c>
      <c r="F161" s="309">
        <v>13622</v>
      </c>
      <c r="G161" s="309">
        <v>21174</v>
      </c>
      <c r="H161" s="305">
        <v>0</v>
      </c>
      <c r="I161" s="305">
        <v>0</v>
      </c>
      <c r="J161" s="309">
        <v>5916829</v>
      </c>
      <c r="K161" s="309">
        <v>5916829</v>
      </c>
      <c r="L161" s="309">
        <v>6189898</v>
      </c>
      <c r="Q161" s="266">
        <v>6</v>
      </c>
      <c r="R161" s="272">
        <v>1</v>
      </c>
      <c r="S161" s="272">
        <v>1</v>
      </c>
      <c r="T161" s="272">
        <v>61035</v>
      </c>
      <c r="U161" s="272" t="s">
        <v>1063</v>
      </c>
      <c r="V161" s="274">
        <v>2615766</v>
      </c>
      <c r="W161" s="274">
        <v>2921255</v>
      </c>
      <c r="X161" s="274">
        <v>-305489</v>
      </c>
      <c r="Y161" s="273">
        <v>2778740</v>
      </c>
      <c r="AA161">
        <v>49051</v>
      </c>
      <c r="AB161">
        <v>1</v>
      </c>
      <c r="AC161">
        <v>7</v>
      </c>
      <c r="AD161">
        <v>4</v>
      </c>
      <c r="AE161" t="s">
        <v>163</v>
      </c>
    </row>
    <row r="162" spans="1:31">
      <c r="A162" s="306" t="s">
        <v>788</v>
      </c>
      <c r="B162" s="306">
        <v>73</v>
      </c>
      <c r="C162" s="310">
        <v>5918408</v>
      </c>
      <c r="D162" s="310">
        <v>1188837</v>
      </c>
      <c r="E162" s="310">
        <v>1349496</v>
      </c>
      <c r="F162" s="310">
        <v>129396</v>
      </c>
      <c r="G162" s="310">
        <v>430701</v>
      </c>
      <c r="H162" s="306">
        <v>0</v>
      </c>
      <c r="I162" s="306">
        <v>0</v>
      </c>
      <c r="J162" s="310">
        <v>9016838</v>
      </c>
      <c r="K162" s="308">
        <v>8614000</v>
      </c>
      <c r="L162" s="308">
        <v>8684943</v>
      </c>
      <c r="Q162" s="266">
        <v>6</v>
      </c>
      <c r="R162" s="272">
        <v>1</v>
      </c>
      <c r="S162" s="272">
        <v>1</v>
      </c>
      <c r="T162" s="272">
        <v>61036</v>
      </c>
      <c r="U162" s="272" t="s">
        <v>1064</v>
      </c>
      <c r="V162" s="274">
        <v>3513447</v>
      </c>
      <c r="W162" s="274">
        <v>3790432</v>
      </c>
      <c r="X162" s="274">
        <v>-276985</v>
      </c>
      <c r="Y162" s="273">
        <v>3513447</v>
      </c>
      <c r="AA162">
        <v>49052</v>
      </c>
      <c r="AB162">
        <v>1</v>
      </c>
      <c r="AC162">
        <v>7</v>
      </c>
      <c r="AD162">
        <v>4</v>
      </c>
      <c r="AE162" t="s">
        <v>164</v>
      </c>
    </row>
    <row r="163" spans="1:31">
      <c r="A163" s="307" t="s">
        <v>845</v>
      </c>
      <c r="B163" s="307">
        <v>74</v>
      </c>
      <c r="C163" s="311">
        <v>514178</v>
      </c>
      <c r="D163" s="311">
        <v>10978</v>
      </c>
      <c r="E163" s="311">
        <v>8805</v>
      </c>
      <c r="F163" s="311">
        <v>1367</v>
      </c>
      <c r="G163" s="307">
        <v>0</v>
      </c>
      <c r="H163" s="307">
        <v>0</v>
      </c>
      <c r="I163" s="307">
        <v>0</v>
      </c>
      <c r="J163" s="311">
        <v>535328</v>
      </c>
      <c r="K163" s="309">
        <v>581000</v>
      </c>
      <c r="L163" s="309">
        <v>499590</v>
      </c>
      <c r="Q163" s="266">
        <v>6</v>
      </c>
      <c r="R163" s="272">
        <v>1</v>
      </c>
      <c r="S163" s="272">
        <v>1</v>
      </c>
      <c r="T163" s="272">
        <v>61038</v>
      </c>
      <c r="U163" s="272" t="s">
        <v>1065</v>
      </c>
      <c r="V163" s="274">
        <v>1507600</v>
      </c>
      <c r="W163" s="274">
        <v>1147798</v>
      </c>
      <c r="X163" s="274">
        <v>359802</v>
      </c>
      <c r="Y163" s="273">
        <v>1107656</v>
      </c>
      <c r="AA163">
        <v>49061</v>
      </c>
      <c r="AB163">
        <v>1</v>
      </c>
      <c r="AC163">
        <v>7</v>
      </c>
      <c r="AD163">
        <v>4</v>
      </c>
      <c r="AE163" t="s">
        <v>160</v>
      </c>
    </row>
    <row r="164" spans="1:31">
      <c r="A164" s="307" t="s">
        <v>871</v>
      </c>
      <c r="B164" s="307">
        <v>75</v>
      </c>
      <c r="C164" s="311">
        <v>639321</v>
      </c>
      <c r="D164" s="311">
        <v>224779</v>
      </c>
      <c r="E164" s="311">
        <v>39523</v>
      </c>
      <c r="F164" s="311">
        <v>10332</v>
      </c>
      <c r="G164" s="311">
        <v>6110</v>
      </c>
      <c r="H164" s="311">
        <v>10235645</v>
      </c>
      <c r="I164" s="311">
        <v>19905</v>
      </c>
      <c r="J164" s="311">
        <v>11175615</v>
      </c>
      <c r="K164" s="309">
        <v>11184000</v>
      </c>
      <c r="L164" s="309">
        <v>14995639</v>
      </c>
      <c r="Q164" s="266">
        <v>6</v>
      </c>
      <c r="R164" s="272">
        <v>1</v>
      </c>
      <c r="S164" s="272">
        <v>1</v>
      </c>
      <c r="T164" s="272">
        <v>61039</v>
      </c>
      <c r="U164" s="272" t="s">
        <v>1066</v>
      </c>
      <c r="V164" s="274">
        <v>558600</v>
      </c>
      <c r="W164" s="274">
        <v>499269</v>
      </c>
      <c r="X164" s="274">
        <v>59331</v>
      </c>
      <c r="Y164" s="273">
        <v>466412</v>
      </c>
      <c r="AB164">
        <v>2</v>
      </c>
      <c r="AC164">
        <v>7</v>
      </c>
      <c r="AD164">
        <v>4</v>
      </c>
      <c r="AE164" t="s">
        <v>727</v>
      </c>
    </row>
    <row r="165" spans="1:31">
      <c r="A165" s="307" t="s">
        <v>847</v>
      </c>
      <c r="B165" s="307">
        <v>76</v>
      </c>
      <c r="C165" s="311">
        <v>11776232</v>
      </c>
      <c r="D165" s="311">
        <v>1177699</v>
      </c>
      <c r="E165" s="311">
        <v>34668</v>
      </c>
      <c r="F165" s="311">
        <v>11382</v>
      </c>
      <c r="G165" s="311">
        <v>9314</v>
      </c>
      <c r="H165" s="307">
        <v>0</v>
      </c>
      <c r="I165" s="307">
        <v>0</v>
      </c>
      <c r="J165" s="311">
        <v>13009294</v>
      </c>
      <c r="K165" s="309">
        <v>12608000</v>
      </c>
      <c r="L165" s="309">
        <v>12311351</v>
      </c>
      <c r="Q165" s="266">
        <v>6</v>
      </c>
      <c r="R165" s="272">
        <v>1</v>
      </c>
      <c r="S165" s="272">
        <v>1</v>
      </c>
      <c r="T165" s="272">
        <v>61043</v>
      </c>
      <c r="U165" s="272" t="s">
        <v>1067</v>
      </c>
      <c r="V165" s="274">
        <v>6642</v>
      </c>
      <c r="W165" s="274">
        <v>3330</v>
      </c>
      <c r="X165" s="274">
        <v>3312</v>
      </c>
      <c r="Y165" s="273">
        <v>36716</v>
      </c>
      <c r="AA165">
        <v>31012</v>
      </c>
      <c r="AB165">
        <v>2</v>
      </c>
      <c r="AC165">
        <v>7</v>
      </c>
      <c r="AD165">
        <v>4</v>
      </c>
      <c r="AE165" t="s">
        <v>165</v>
      </c>
    </row>
    <row r="166" spans="1:31">
      <c r="A166" s="307" t="s">
        <v>856</v>
      </c>
      <c r="B166" s="307">
        <v>77</v>
      </c>
      <c r="C166" s="311">
        <v>1838119</v>
      </c>
      <c r="D166" s="311">
        <v>2323525</v>
      </c>
      <c r="E166" s="311">
        <v>10980</v>
      </c>
      <c r="F166" s="311">
        <v>28038</v>
      </c>
      <c r="G166" s="311">
        <v>55280</v>
      </c>
      <c r="H166" s="307">
        <v>0</v>
      </c>
      <c r="I166" s="307">
        <v>0</v>
      </c>
      <c r="J166" s="311">
        <v>4255942</v>
      </c>
      <c r="K166" s="309">
        <v>4255942</v>
      </c>
      <c r="L166" s="309">
        <v>4579012</v>
      </c>
      <c r="Q166" s="266">
        <v>6</v>
      </c>
      <c r="R166" s="272">
        <v>1</v>
      </c>
      <c r="S166" s="272">
        <v>1</v>
      </c>
      <c r="T166" s="272">
        <v>61044</v>
      </c>
      <c r="U166" s="272" t="s">
        <v>1068</v>
      </c>
      <c r="V166" s="274">
        <v>4355625</v>
      </c>
      <c r="W166" s="274">
        <v>3743807</v>
      </c>
      <c r="X166" s="274">
        <v>611818</v>
      </c>
      <c r="Y166" s="273">
        <v>3599143</v>
      </c>
      <c r="AA166">
        <v>49901</v>
      </c>
      <c r="AB166">
        <v>2</v>
      </c>
      <c r="AC166">
        <v>7</v>
      </c>
      <c r="AD166">
        <v>4</v>
      </c>
      <c r="AE166" t="s">
        <v>166</v>
      </c>
    </row>
    <row r="167" spans="1:31">
      <c r="A167" s="307" t="s">
        <v>792</v>
      </c>
      <c r="B167" s="307">
        <v>78</v>
      </c>
      <c r="C167" s="311">
        <v>5554580</v>
      </c>
      <c r="D167" s="311">
        <v>2731132</v>
      </c>
      <c r="E167" s="311">
        <v>75209</v>
      </c>
      <c r="F167" s="311">
        <v>147321</v>
      </c>
      <c r="G167" s="311">
        <v>148493</v>
      </c>
      <c r="H167" s="307">
        <v>0</v>
      </c>
      <c r="I167" s="307">
        <v>0</v>
      </c>
      <c r="J167" s="311">
        <v>8656734</v>
      </c>
      <c r="K167" s="309">
        <v>8656735</v>
      </c>
      <c r="L167" s="309">
        <v>6470564</v>
      </c>
      <c r="Q167" s="266">
        <v>6</v>
      </c>
      <c r="R167" s="272">
        <v>1</v>
      </c>
      <c r="S167" s="272">
        <v>1</v>
      </c>
      <c r="T167" s="272">
        <v>61991</v>
      </c>
      <c r="U167" s="272" t="s">
        <v>1069</v>
      </c>
      <c r="V167" s="274">
        <v>11543933</v>
      </c>
      <c r="W167" s="274">
        <v>14108484</v>
      </c>
      <c r="X167" s="274">
        <v>-2564551</v>
      </c>
      <c r="Y167" s="273">
        <v>12244994</v>
      </c>
      <c r="AA167">
        <v>49902</v>
      </c>
      <c r="AB167">
        <v>2</v>
      </c>
      <c r="AC167">
        <v>7</v>
      </c>
      <c r="AD167">
        <v>4</v>
      </c>
      <c r="AE167" t="s">
        <v>167</v>
      </c>
    </row>
    <row r="168" spans="1:31">
      <c r="A168" s="307" t="s">
        <v>872</v>
      </c>
      <c r="B168" s="307">
        <v>79</v>
      </c>
      <c r="C168" s="311">
        <v>4667</v>
      </c>
      <c r="D168" s="311">
        <v>42476</v>
      </c>
      <c r="E168" s="311">
        <v>3432</v>
      </c>
      <c r="F168" s="307">
        <v>105</v>
      </c>
      <c r="G168" s="307">
        <v>0</v>
      </c>
      <c r="H168" s="307">
        <v>0</v>
      </c>
      <c r="I168" s="311">
        <v>184500</v>
      </c>
      <c r="J168" s="311">
        <v>235180</v>
      </c>
      <c r="K168" s="309">
        <v>279000</v>
      </c>
      <c r="L168" s="305">
        <v>0</v>
      </c>
      <c r="Q168" s="266">
        <v>6</v>
      </c>
      <c r="R168" s="272">
        <v>1</v>
      </c>
      <c r="S168" s="272">
        <v>2</v>
      </c>
      <c r="T168" s="272">
        <v>60011</v>
      </c>
      <c r="U168" s="272" t="s">
        <v>1053</v>
      </c>
      <c r="V168" s="274">
        <v>143743688</v>
      </c>
      <c r="W168" s="274">
        <v>77858448</v>
      </c>
      <c r="X168" s="274">
        <v>65885240</v>
      </c>
      <c r="Y168" s="273">
        <v>76943058</v>
      </c>
      <c r="AA168">
        <v>49903</v>
      </c>
      <c r="AB168">
        <v>2</v>
      </c>
      <c r="AC168">
        <v>7</v>
      </c>
      <c r="AD168">
        <v>4</v>
      </c>
      <c r="AE168" t="s">
        <v>168</v>
      </c>
    </row>
    <row r="169" spans="1:31">
      <c r="A169" s="307" t="s">
        <v>793</v>
      </c>
      <c r="B169" s="307">
        <v>81</v>
      </c>
      <c r="C169" s="311">
        <v>6280923</v>
      </c>
      <c r="D169" s="311">
        <v>1218033</v>
      </c>
      <c r="E169" s="311">
        <v>70810</v>
      </c>
      <c r="F169" s="311">
        <v>145671</v>
      </c>
      <c r="G169" s="311">
        <v>224493</v>
      </c>
      <c r="H169" s="307">
        <v>0</v>
      </c>
      <c r="I169" s="307">
        <v>0</v>
      </c>
      <c r="J169" s="311">
        <v>7939930</v>
      </c>
      <c r="K169" s="309">
        <v>8004000</v>
      </c>
      <c r="L169" s="309">
        <v>7874089</v>
      </c>
      <c r="Q169" s="266">
        <v>6</v>
      </c>
      <c r="R169" s="272">
        <v>1</v>
      </c>
      <c r="S169" s="272">
        <v>2</v>
      </c>
      <c r="T169" s="272">
        <v>60021</v>
      </c>
      <c r="U169" s="272" t="s">
        <v>1054</v>
      </c>
      <c r="V169" s="274">
        <v>2707068</v>
      </c>
      <c r="W169" s="274">
        <v>3315661</v>
      </c>
      <c r="X169" s="274">
        <v>-608593</v>
      </c>
      <c r="Y169" s="273">
        <v>2920736</v>
      </c>
      <c r="AA169">
        <v>49905</v>
      </c>
      <c r="AB169">
        <v>2</v>
      </c>
      <c r="AC169">
        <v>7</v>
      </c>
      <c r="AD169">
        <v>4</v>
      </c>
      <c r="AE169" t="s">
        <v>696</v>
      </c>
    </row>
    <row r="170" spans="1:31">
      <c r="A170" s="307" t="s">
        <v>794</v>
      </c>
      <c r="B170" s="307">
        <v>83</v>
      </c>
      <c r="C170" s="311">
        <v>12624248</v>
      </c>
      <c r="D170" s="311">
        <v>799730</v>
      </c>
      <c r="E170" s="311">
        <v>184383</v>
      </c>
      <c r="F170" s="311">
        <v>137928</v>
      </c>
      <c r="G170" s="311">
        <v>106135</v>
      </c>
      <c r="H170" s="307">
        <v>0</v>
      </c>
      <c r="I170" s="307">
        <v>0</v>
      </c>
      <c r="J170" s="311">
        <v>13852424</v>
      </c>
      <c r="K170" s="309">
        <v>15110000</v>
      </c>
      <c r="L170" s="309">
        <v>17035966</v>
      </c>
      <c r="Q170" s="266">
        <v>6</v>
      </c>
      <c r="R170" s="272">
        <v>1</v>
      </c>
      <c r="S170" s="272">
        <v>2</v>
      </c>
      <c r="T170" s="272">
        <v>61011</v>
      </c>
      <c r="U170" s="272" t="s">
        <v>1055</v>
      </c>
      <c r="V170" s="274">
        <v>5976812</v>
      </c>
      <c r="W170" s="274">
        <v>4089127</v>
      </c>
      <c r="X170" s="274">
        <v>1887685</v>
      </c>
      <c r="Y170" s="273">
        <v>3542170</v>
      </c>
      <c r="AA170">
        <v>49906</v>
      </c>
      <c r="AB170">
        <v>2</v>
      </c>
      <c r="AC170">
        <v>7</v>
      </c>
      <c r="AD170">
        <v>4</v>
      </c>
      <c r="AE170" t="s">
        <v>555</v>
      </c>
    </row>
    <row r="171" spans="1:31">
      <c r="A171" s="307" t="s">
        <v>873</v>
      </c>
      <c r="B171" s="307">
        <v>88</v>
      </c>
      <c r="C171" s="311">
        <v>25963291</v>
      </c>
      <c r="D171" s="311">
        <v>1788300</v>
      </c>
      <c r="E171" s="311">
        <v>8714846</v>
      </c>
      <c r="F171" s="311">
        <v>3297012</v>
      </c>
      <c r="G171" s="311">
        <v>1397060</v>
      </c>
      <c r="H171" s="307">
        <v>0</v>
      </c>
      <c r="I171" s="307">
        <v>0</v>
      </c>
      <c r="J171" s="311">
        <v>41160509</v>
      </c>
      <c r="K171" s="309">
        <v>37930000</v>
      </c>
      <c r="L171" s="309">
        <v>39247354</v>
      </c>
      <c r="Q171" s="266">
        <v>6</v>
      </c>
      <c r="R171" s="272">
        <v>1</v>
      </c>
      <c r="S171" s="272">
        <v>2</v>
      </c>
      <c r="T171" s="272">
        <v>61012</v>
      </c>
      <c r="U171" s="272" t="s">
        <v>1056</v>
      </c>
      <c r="V171" s="274">
        <v>51715</v>
      </c>
      <c r="W171" s="274">
        <v>59205</v>
      </c>
      <c r="X171" s="274">
        <v>-7490</v>
      </c>
      <c r="Y171" s="273">
        <v>54053</v>
      </c>
      <c r="AA171">
        <v>49999</v>
      </c>
      <c r="AB171">
        <v>2</v>
      </c>
      <c r="AC171">
        <v>7</v>
      </c>
      <c r="AD171">
        <v>4</v>
      </c>
      <c r="AE171" t="s">
        <v>170</v>
      </c>
    </row>
    <row r="172" spans="1:31">
      <c r="A172" s="126" t="s">
        <v>883</v>
      </c>
      <c r="B172" s="124" t="s">
        <v>881</v>
      </c>
      <c r="C172" s="127">
        <f>SUM(C132,C134,C136,C138,C139)</f>
        <v>451376</v>
      </c>
      <c r="D172" s="127">
        <f t="shared" ref="D172:K172" si="0">SUM(D132,D134,D136,D138,D139)</f>
        <v>94016</v>
      </c>
      <c r="E172" s="127">
        <f t="shared" si="0"/>
        <v>1848</v>
      </c>
      <c r="F172" s="127">
        <f t="shared" si="0"/>
        <v>1813</v>
      </c>
      <c r="G172" s="127">
        <f t="shared" si="0"/>
        <v>3582</v>
      </c>
      <c r="H172" s="127">
        <f t="shared" si="0"/>
        <v>0</v>
      </c>
      <c r="I172" s="127">
        <f t="shared" si="0"/>
        <v>0</v>
      </c>
      <c r="J172" s="127">
        <f t="shared" si="0"/>
        <v>552636</v>
      </c>
      <c r="K172" s="127">
        <f t="shared" si="0"/>
        <v>587144</v>
      </c>
      <c r="L172" s="125"/>
      <c r="Q172" s="266">
        <v>6</v>
      </c>
      <c r="R172" s="272">
        <v>1</v>
      </c>
      <c r="S172" s="272">
        <v>2</v>
      </c>
      <c r="T172" s="272">
        <v>61021</v>
      </c>
      <c r="U172" s="272" t="s">
        <v>1057</v>
      </c>
      <c r="V172" s="274">
        <v>3268148</v>
      </c>
      <c r="W172" s="274">
        <v>1601990</v>
      </c>
      <c r="X172" s="274">
        <v>1666158</v>
      </c>
      <c r="Y172" s="273">
        <v>1540284</v>
      </c>
      <c r="AB172">
        <v>3</v>
      </c>
      <c r="AC172">
        <v>7</v>
      </c>
      <c r="AD172">
        <v>4</v>
      </c>
      <c r="AE172" t="s">
        <v>564</v>
      </c>
    </row>
    <row r="173" spans="1:31">
      <c r="A173" s="126" t="s">
        <v>880</v>
      </c>
      <c r="B173" s="124" t="s">
        <v>882</v>
      </c>
      <c r="C173" s="127">
        <f>SUM(C122,C131,C143,C163)</f>
        <v>2664380</v>
      </c>
      <c r="D173" s="127">
        <f t="shared" ref="D173:K173" si="1">SUM(D122,D131,D143,D163)</f>
        <v>537594</v>
      </c>
      <c r="E173" s="127">
        <f t="shared" si="1"/>
        <v>53480</v>
      </c>
      <c r="F173" s="127">
        <f t="shared" si="1"/>
        <v>10166</v>
      </c>
      <c r="G173" s="127">
        <f t="shared" si="1"/>
        <v>16499</v>
      </c>
      <c r="H173" s="127">
        <f t="shared" si="1"/>
        <v>0</v>
      </c>
      <c r="I173" s="127">
        <f t="shared" si="1"/>
        <v>0</v>
      </c>
      <c r="J173" s="127">
        <f t="shared" si="1"/>
        <v>3282120</v>
      </c>
      <c r="K173" s="127">
        <f t="shared" si="1"/>
        <v>3642126</v>
      </c>
      <c r="L173" s="125"/>
      <c r="Q173" s="266">
        <v>6</v>
      </c>
      <c r="R173" s="272">
        <v>1</v>
      </c>
      <c r="S173" s="272">
        <v>2</v>
      </c>
      <c r="T173" s="272">
        <v>61022</v>
      </c>
      <c r="U173" s="272" t="s">
        <v>1058</v>
      </c>
      <c r="V173" s="274">
        <v>193589</v>
      </c>
      <c r="W173" s="274">
        <v>245348</v>
      </c>
      <c r="X173" s="274">
        <v>-51759</v>
      </c>
      <c r="Y173" s="273">
        <v>192106</v>
      </c>
      <c r="AA173">
        <v>49907</v>
      </c>
      <c r="AB173">
        <v>3</v>
      </c>
      <c r="AC173">
        <v>7</v>
      </c>
      <c r="AD173">
        <v>4</v>
      </c>
      <c r="AE173" t="s">
        <v>565</v>
      </c>
    </row>
    <row r="174" spans="1:31">
      <c r="Q174" s="266">
        <v>6</v>
      </c>
      <c r="R174" s="272">
        <v>1</v>
      </c>
      <c r="S174" s="272">
        <v>2</v>
      </c>
      <c r="T174" s="272">
        <v>61031</v>
      </c>
      <c r="U174" s="272" t="s">
        <v>1059</v>
      </c>
      <c r="V174" s="274">
        <v>12635456</v>
      </c>
      <c r="W174" s="274">
        <v>4934774</v>
      </c>
      <c r="X174" s="274">
        <v>7700682</v>
      </c>
      <c r="Y174" s="273">
        <v>5869462</v>
      </c>
      <c r="AA174">
        <v>49908</v>
      </c>
      <c r="AB174">
        <v>3</v>
      </c>
      <c r="AC174">
        <v>7</v>
      </c>
      <c r="AD174">
        <v>4</v>
      </c>
      <c r="AE174" t="s">
        <v>566</v>
      </c>
    </row>
    <row r="175" spans="1:31" ht="15">
      <c r="A175" s="315" t="s">
        <v>749</v>
      </c>
      <c r="B175" s="315" t="s">
        <v>874</v>
      </c>
      <c r="C175" s="315" t="s">
        <v>759</v>
      </c>
      <c r="D175" s="315" t="s">
        <v>875</v>
      </c>
      <c r="E175" s="315" t="s">
        <v>876</v>
      </c>
      <c r="Q175" s="266">
        <v>6</v>
      </c>
      <c r="R175" s="272">
        <v>1</v>
      </c>
      <c r="S175" s="272">
        <v>2</v>
      </c>
      <c r="T175" s="272">
        <v>61034</v>
      </c>
      <c r="U175" s="272" t="s">
        <v>1062</v>
      </c>
      <c r="V175" s="274">
        <v>2200</v>
      </c>
      <c r="W175" s="274">
        <v>21800</v>
      </c>
      <c r="X175" s="274">
        <v>-19600</v>
      </c>
      <c r="Y175" s="273">
        <v>16400</v>
      </c>
      <c r="AA175">
        <v>48012</v>
      </c>
      <c r="AB175">
        <v>1</v>
      </c>
      <c r="AC175">
        <v>6</v>
      </c>
      <c r="AD175">
        <v>4</v>
      </c>
      <c r="AE175" t="s">
        <v>153</v>
      </c>
    </row>
    <row r="176" spans="1:31">
      <c r="A176" s="312" t="s">
        <v>762</v>
      </c>
      <c r="B176" s="316">
        <v>13</v>
      </c>
      <c r="C176" s="314">
        <v>38755028</v>
      </c>
      <c r="D176" s="314">
        <v>31276833</v>
      </c>
      <c r="E176" s="314">
        <v>19650560</v>
      </c>
      <c r="Q176" s="266">
        <v>6</v>
      </c>
      <c r="R176" s="272">
        <v>1</v>
      </c>
      <c r="S176" s="272">
        <v>2</v>
      </c>
      <c r="T176" s="272">
        <v>61035</v>
      </c>
      <c r="U176" s="272" t="s">
        <v>1063</v>
      </c>
      <c r="V176" s="274">
        <v>38906</v>
      </c>
      <c r="W176" s="274">
        <v>34336</v>
      </c>
      <c r="X176" s="274">
        <v>4570</v>
      </c>
      <c r="Y176" s="273">
        <v>38906</v>
      </c>
      <c r="AA176">
        <v>48013</v>
      </c>
      <c r="AB176">
        <v>1</v>
      </c>
      <c r="AC176">
        <v>6</v>
      </c>
      <c r="AD176">
        <v>4</v>
      </c>
      <c r="AE176" t="s">
        <v>155</v>
      </c>
    </row>
    <row r="177" spans="1:31" ht="15">
      <c r="A177" s="312" t="s">
        <v>763</v>
      </c>
      <c r="B177" s="316">
        <v>14</v>
      </c>
      <c r="C177" s="265"/>
      <c r="D177" s="265"/>
      <c r="E177" s="314">
        <v>208000</v>
      </c>
      <c r="Q177" s="266">
        <v>6</v>
      </c>
      <c r="R177" s="272">
        <v>1</v>
      </c>
      <c r="S177" s="272">
        <v>2</v>
      </c>
      <c r="T177" s="272">
        <v>61041</v>
      </c>
      <c r="U177" s="272" t="s">
        <v>1070</v>
      </c>
      <c r="V177" s="274">
        <v>291849</v>
      </c>
      <c r="W177" s="274">
        <v>378266</v>
      </c>
      <c r="X177" s="274">
        <v>-86417</v>
      </c>
      <c r="Y177" s="273">
        <v>193456</v>
      </c>
      <c r="AA177">
        <v>48014</v>
      </c>
      <c r="AB177">
        <v>1</v>
      </c>
      <c r="AC177">
        <v>6</v>
      </c>
      <c r="AD177">
        <v>4</v>
      </c>
      <c r="AE177" t="s">
        <v>156</v>
      </c>
    </row>
    <row r="178" spans="1:31" ht="15">
      <c r="A178" s="312" t="s">
        <v>764</v>
      </c>
      <c r="B178" s="316">
        <v>15</v>
      </c>
      <c r="C178" s="265"/>
      <c r="D178" s="265"/>
      <c r="E178" s="314">
        <v>137000</v>
      </c>
      <c r="Q178" s="266">
        <v>6</v>
      </c>
      <c r="R178" s="272">
        <v>1</v>
      </c>
      <c r="S178" s="272">
        <v>2</v>
      </c>
      <c r="T178" s="272">
        <v>61042</v>
      </c>
      <c r="U178" s="272" t="s">
        <v>1071</v>
      </c>
      <c r="V178" s="274">
        <v>24743512</v>
      </c>
      <c r="W178" s="274">
        <v>14775083</v>
      </c>
      <c r="X178" s="274">
        <v>9968429</v>
      </c>
      <c r="Y178" s="273">
        <v>17489791</v>
      </c>
      <c r="AA178">
        <v>48015</v>
      </c>
      <c r="AB178">
        <v>1</v>
      </c>
      <c r="AC178">
        <v>6</v>
      </c>
      <c r="AD178">
        <v>4</v>
      </c>
      <c r="AE178" t="s">
        <v>1359</v>
      </c>
    </row>
    <row r="179" spans="1:31">
      <c r="A179" s="312" t="s">
        <v>765</v>
      </c>
      <c r="B179" s="316">
        <v>16</v>
      </c>
      <c r="C179" s="314">
        <v>2185198</v>
      </c>
      <c r="D179" s="314">
        <v>987912</v>
      </c>
      <c r="E179" s="314">
        <v>215690</v>
      </c>
      <c r="Q179" s="266">
        <v>6</v>
      </c>
      <c r="R179" s="272">
        <v>1</v>
      </c>
      <c r="S179" s="272">
        <v>2</v>
      </c>
      <c r="T179" s="272">
        <v>61043</v>
      </c>
      <c r="U179" s="272" t="s">
        <v>1067</v>
      </c>
      <c r="V179" s="274">
        <v>14852568</v>
      </c>
      <c r="W179" s="274">
        <v>16422102</v>
      </c>
      <c r="X179" s="274">
        <v>-1569534</v>
      </c>
      <c r="Y179" s="273">
        <v>15954010</v>
      </c>
      <c r="AA179">
        <v>48101</v>
      </c>
      <c r="AB179">
        <v>2</v>
      </c>
      <c r="AC179">
        <v>6</v>
      </c>
      <c r="AD179">
        <v>4</v>
      </c>
      <c r="AE179" t="s">
        <v>1360</v>
      </c>
    </row>
    <row r="180" spans="1:31">
      <c r="A180" s="312" t="s">
        <v>803</v>
      </c>
      <c r="B180" s="316">
        <v>17</v>
      </c>
      <c r="C180" s="314">
        <v>15000</v>
      </c>
      <c r="D180" s="314">
        <v>15000</v>
      </c>
      <c r="E180" s="314">
        <v>44200</v>
      </c>
      <c r="Q180" s="266">
        <v>6</v>
      </c>
      <c r="R180" s="272">
        <v>1</v>
      </c>
      <c r="S180" s="272">
        <v>2</v>
      </c>
      <c r="T180" s="272">
        <v>61991</v>
      </c>
      <c r="U180" s="272" t="s">
        <v>1069</v>
      </c>
      <c r="V180" s="274">
        <v>5356258</v>
      </c>
      <c r="W180" s="274">
        <v>10122207</v>
      </c>
      <c r="X180" s="274">
        <v>-4765949</v>
      </c>
      <c r="Y180" s="273">
        <v>6206341</v>
      </c>
      <c r="AB180">
        <v>3</v>
      </c>
      <c r="AC180">
        <v>6</v>
      </c>
      <c r="AD180">
        <v>4</v>
      </c>
      <c r="AE180" t="s">
        <v>157</v>
      </c>
    </row>
    <row r="181" spans="1:31">
      <c r="A181" s="312" t="s">
        <v>804</v>
      </c>
      <c r="B181" s="316">
        <v>18</v>
      </c>
      <c r="C181" s="314">
        <v>1894583</v>
      </c>
      <c r="D181" s="314">
        <v>200090</v>
      </c>
      <c r="E181" s="314">
        <v>690458</v>
      </c>
      <c r="Q181" s="266">
        <v>6</v>
      </c>
      <c r="R181" s="272">
        <v>1</v>
      </c>
      <c r="S181" s="272">
        <v>2</v>
      </c>
      <c r="T181" s="272">
        <v>64021</v>
      </c>
      <c r="U181" s="272" t="s">
        <v>1072</v>
      </c>
      <c r="V181" s="274">
        <v>2141</v>
      </c>
      <c r="W181" s="274">
        <v>18875</v>
      </c>
      <c r="X181" s="274">
        <v>-16734</v>
      </c>
      <c r="Y181" s="325">
        <v>4163</v>
      </c>
      <c r="AA181">
        <v>48501</v>
      </c>
      <c r="AB181">
        <v>3</v>
      </c>
      <c r="AC181">
        <v>6</v>
      </c>
      <c r="AD181">
        <v>4</v>
      </c>
      <c r="AE181" t="s">
        <v>157</v>
      </c>
    </row>
    <row r="182" spans="1:31">
      <c r="A182" s="312" t="s">
        <v>767</v>
      </c>
      <c r="B182" s="316">
        <v>21</v>
      </c>
      <c r="C182" s="314">
        <v>13608151</v>
      </c>
      <c r="D182" s="314">
        <v>4432953</v>
      </c>
      <c r="E182" s="314">
        <v>6576258</v>
      </c>
      <c r="Q182" s="266">
        <v>6</v>
      </c>
      <c r="R182" s="272">
        <v>1</v>
      </c>
      <c r="S182" s="272">
        <v>3</v>
      </c>
      <c r="T182" s="272">
        <v>60011</v>
      </c>
      <c r="U182" s="272" t="s">
        <v>1053</v>
      </c>
      <c r="V182" s="274">
        <v>2805311</v>
      </c>
      <c r="W182" s="274">
        <v>2935311</v>
      </c>
      <c r="X182" s="274">
        <v>-130000</v>
      </c>
      <c r="Y182" s="273">
        <v>2833924</v>
      </c>
      <c r="AC182">
        <v>7</v>
      </c>
      <c r="AD182">
        <v>4</v>
      </c>
      <c r="AE182" t="s">
        <v>1361</v>
      </c>
    </row>
    <row r="183" spans="1:31">
      <c r="A183" s="312" t="s">
        <v>768</v>
      </c>
      <c r="B183" s="316">
        <v>22</v>
      </c>
      <c r="C183" s="314">
        <v>16238207</v>
      </c>
      <c r="D183" s="314">
        <v>8570086</v>
      </c>
      <c r="E183" s="314">
        <v>11635577</v>
      </c>
      <c r="Q183" s="266">
        <v>6</v>
      </c>
      <c r="R183" s="272">
        <v>1</v>
      </c>
      <c r="S183" s="272">
        <v>3</v>
      </c>
      <c r="T183" s="272">
        <v>60021</v>
      </c>
      <c r="U183" s="272" t="s">
        <v>1054</v>
      </c>
      <c r="V183" s="274">
        <v>5641</v>
      </c>
      <c r="W183" s="274">
        <v>6574</v>
      </c>
      <c r="X183" s="272">
        <v>-933</v>
      </c>
      <c r="Y183" s="325">
        <v>7366</v>
      </c>
      <c r="AB183">
        <v>1</v>
      </c>
      <c r="AC183">
        <v>7</v>
      </c>
      <c r="AD183">
        <v>4</v>
      </c>
      <c r="AE183" t="s">
        <v>158</v>
      </c>
    </row>
    <row r="184" spans="1:31">
      <c r="A184" s="312" t="s">
        <v>807</v>
      </c>
      <c r="B184" s="316">
        <v>23</v>
      </c>
      <c r="C184" s="314">
        <v>16079981</v>
      </c>
      <c r="D184" s="314">
        <v>8548357</v>
      </c>
      <c r="E184" s="314">
        <v>9089225</v>
      </c>
      <c r="Q184" s="266">
        <v>6</v>
      </c>
      <c r="R184" s="272">
        <v>1</v>
      </c>
      <c r="S184" s="272">
        <v>3</v>
      </c>
      <c r="T184" s="272">
        <v>61011</v>
      </c>
      <c r="U184" s="272" t="s">
        <v>1055</v>
      </c>
      <c r="V184" s="274">
        <v>19385</v>
      </c>
      <c r="W184" s="274">
        <v>17856</v>
      </c>
      <c r="X184" s="274">
        <v>1529</v>
      </c>
      <c r="Y184" s="273">
        <v>11710</v>
      </c>
      <c r="AA184">
        <v>49011</v>
      </c>
      <c r="AB184">
        <v>1</v>
      </c>
      <c r="AC184">
        <v>7</v>
      </c>
      <c r="AD184">
        <v>4</v>
      </c>
      <c r="AE184" t="s">
        <v>161</v>
      </c>
    </row>
    <row r="185" spans="1:31">
      <c r="A185" s="312" t="s">
        <v>808</v>
      </c>
      <c r="B185" s="316">
        <v>24</v>
      </c>
      <c r="C185" s="314">
        <v>398945</v>
      </c>
      <c r="D185" s="314">
        <v>181466</v>
      </c>
      <c r="E185" s="314">
        <v>137191</v>
      </c>
      <c r="Q185" s="266">
        <v>6</v>
      </c>
      <c r="R185" s="272">
        <v>1</v>
      </c>
      <c r="S185" s="272">
        <v>3</v>
      </c>
      <c r="T185" s="272">
        <v>61021</v>
      </c>
      <c r="U185" s="272" t="s">
        <v>1057</v>
      </c>
      <c r="V185" s="274">
        <v>7887</v>
      </c>
      <c r="W185" s="274">
        <v>6124</v>
      </c>
      <c r="X185" s="274">
        <v>1763</v>
      </c>
      <c r="Y185" s="325">
        <v>4685</v>
      </c>
      <c r="AA185">
        <v>49021</v>
      </c>
      <c r="AB185">
        <v>1</v>
      </c>
      <c r="AC185">
        <v>7</v>
      </c>
      <c r="AD185">
        <v>4</v>
      </c>
      <c r="AE185" t="s">
        <v>159</v>
      </c>
    </row>
    <row r="186" spans="1:31" ht="15">
      <c r="A186" s="312" t="s">
        <v>771</v>
      </c>
      <c r="B186" s="316">
        <v>26</v>
      </c>
      <c r="C186" s="314">
        <v>11020786</v>
      </c>
      <c r="D186" s="314">
        <v>6911289</v>
      </c>
      <c r="E186" s="314">
        <v>6154567</v>
      </c>
      <c r="Q186" s="266">
        <v>6</v>
      </c>
      <c r="R186" s="272">
        <v>1</v>
      </c>
      <c r="S186" s="272">
        <v>3</v>
      </c>
      <c r="T186" s="272">
        <v>61022</v>
      </c>
      <c r="U186" s="272" t="s">
        <v>1058</v>
      </c>
      <c r="V186" s="272">
        <v>300</v>
      </c>
      <c r="W186" s="272">
        <v>300</v>
      </c>
      <c r="X186" s="272">
        <v>0</v>
      </c>
      <c r="Y186" s="265"/>
      <c r="AA186">
        <v>49031</v>
      </c>
      <c r="AB186">
        <v>1</v>
      </c>
      <c r="AC186">
        <v>7</v>
      </c>
      <c r="AD186">
        <v>4</v>
      </c>
      <c r="AE186" t="s">
        <v>162</v>
      </c>
    </row>
    <row r="187" spans="1:31">
      <c r="A187" s="312" t="s">
        <v>811</v>
      </c>
      <c r="B187" s="316">
        <v>28</v>
      </c>
      <c r="C187" s="314">
        <v>296478</v>
      </c>
      <c r="D187" s="314">
        <v>261070</v>
      </c>
      <c r="E187" s="314">
        <v>124662</v>
      </c>
      <c r="Q187" s="266">
        <v>6</v>
      </c>
      <c r="R187" s="272">
        <v>1</v>
      </c>
      <c r="S187" s="272">
        <v>3</v>
      </c>
      <c r="T187" s="272">
        <v>61031</v>
      </c>
      <c r="U187" s="272" t="s">
        <v>1059</v>
      </c>
      <c r="V187" s="274">
        <v>1345</v>
      </c>
      <c r="W187" s="272">
        <v>349</v>
      </c>
      <c r="X187" s="272">
        <v>996</v>
      </c>
      <c r="Y187" s="325">
        <v>2136</v>
      </c>
      <c r="AA187">
        <v>49051</v>
      </c>
      <c r="AB187">
        <v>1</v>
      </c>
      <c r="AC187">
        <v>7</v>
      </c>
      <c r="AD187">
        <v>4</v>
      </c>
      <c r="AE187" t="s">
        <v>163</v>
      </c>
    </row>
    <row r="188" spans="1:31" ht="15">
      <c r="A188" s="312" t="s">
        <v>772</v>
      </c>
      <c r="B188" s="316">
        <v>29</v>
      </c>
      <c r="C188" s="314">
        <v>2049023</v>
      </c>
      <c r="D188" s="314">
        <v>970328</v>
      </c>
      <c r="E188" s="314">
        <v>535785</v>
      </c>
      <c r="Q188" s="266">
        <v>6</v>
      </c>
      <c r="R188" s="272">
        <v>1</v>
      </c>
      <c r="S188" s="272">
        <v>3</v>
      </c>
      <c r="T188" s="272">
        <v>61991</v>
      </c>
      <c r="U188" s="272" t="s">
        <v>1069</v>
      </c>
      <c r="V188" s="319"/>
      <c r="W188" s="274">
        <v>3400</v>
      </c>
      <c r="X188" s="274">
        <v>-3400</v>
      </c>
      <c r="Y188" s="273">
        <v>10900</v>
      </c>
      <c r="AA188">
        <v>49052</v>
      </c>
      <c r="AB188">
        <v>1</v>
      </c>
      <c r="AC188">
        <v>7</v>
      </c>
      <c r="AD188">
        <v>4</v>
      </c>
      <c r="AE188" t="s">
        <v>164</v>
      </c>
    </row>
    <row r="189" spans="1:31">
      <c r="A189" s="312" t="s">
        <v>773</v>
      </c>
      <c r="B189" s="316">
        <v>34</v>
      </c>
      <c r="C189" s="314">
        <v>13482609</v>
      </c>
      <c r="D189" s="314">
        <v>4793449</v>
      </c>
      <c r="E189" s="314">
        <v>9157618</v>
      </c>
      <c r="Q189" s="266">
        <v>6</v>
      </c>
      <c r="R189" s="272">
        <v>1</v>
      </c>
      <c r="S189" s="272">
        <v>4</v>
      </c>
      <c r="T189" s="272">
        <v>60011</v>
      </c>
      <c r="U189" s="272" t="s">
        <v>1053</v>
      </c>
      <c r="V189" s="274">
        <v>43451</v>
      </c>
      <c r="W189" s="274">
        <v>19594</v>
      </c>
      <c r="X189" s="274">
        <v>23857</v>
      </c>
      <c r="Y189" s="273">
        <v>334286</v>
      </c>
      <c r="AA189">
        <v>49061</v>
      </c>
      <c r="AB189">
        <v>1</v>
      </c>
      <c r="AC189">
        <v>7</v>
      </c>
      <c r="AD189">
        <v>4</v>
      </c>
      <c r="AE189" t="s">
        <v>160</v>
      </c>
    </row>
    <row r="190" spans="1:31">
      <c r="A190" s="312" t="s">
        <v>774</v>
      </c>
      <c r="B190" s="316">
        <v>36</v>
      </c>
      <c r="C190" s="314">
        <v>171582617</v>
      </c>
      <c r="D190" s="314">
        <v>141827915</v>
      </c>
      <c r="E190" s="314">
        <v>120389470</v>
      </c>
      <c r="Q190" s="266">
        <v>6</v>
      </c>
      <c r="R190" s="272">
        <v>1</v>
      </c>
      <c r="S190" s="272">
        <v>4</v>
      </c>
      <c r="T190" s="272">
        <v>60021</v>
      </c>
      <c r="U190" s="272" t="s">
        <v>1054</v>
      </c>
      <c r="V190" s="274">
        <v>2297</v>
      </c>
      <c r="W190" s="272">
        <v>693</v>
      </c>
      <c r="X190" s="274">
        <v>1604</v>
      </c>
      <c r="Y190" s="325">
        <v>2552</v>
      </c>
      <c r="AB190">
        <v>2</v>
      </c>
      <c r="AC190">
        <v>7</v>
      </c>
      <c r="AD190">
        <v>4</v>
      </c>
      <c r="AE190" t="s">
        <v>1362</v>
      </c>
    </row>
    <row r="191" spans="1:31">
      <c r="A191" s="312" t="s">
        <v>821</v>
      </c>
      <c r="B191" s="316">
        <v>41</v>
      </c>
      <c r="C191" s="314">
        <v>900753</v>
      </c>
      <c r="D191" s="314">
        <v>211391</v>
      </c>
      <c r="E191" s="314">
        <v>278975</v>
      </c>
      <c r="Q191" s="266">
        <v>6</v>
      </c>
      <c r="R191" s="272">
        <v>1</v>
      </c>
      <c r="S191" s="272">
        <v>4</v>
      </c>
      <c r="T191" s="272">
        <v>61011</v>
      </c>
      <c r="U191" s="272" t="s">
        <v>1055</v>
      </c>
      <c r="V191" s="274">
        <v>4403</v>
      </c>
      <c r="W191" s="274">
        <v>1907</v>
      </c>
      <c r="X191" s="274">
        <v>2496</v>
      </c>
      <c r="Y191" s="325">
        <v>4559</v>
      </c>
      <c r="AA191">
        <v>31012</v>
      </c>
      <c r="AB191">
        <v>2</v>
      </c>
      <c r="AC191">
        <v>7</v>
      </c>
      <c r="AD191">
        <v>4</v>
      </c>
      <c r="AE191" t="s">
        <v>165</v>
      </c>
    </row>
    <row r="192" spans="1:31">
      <c r="A192" s="312" t="s">
        <v>826</v>
      </c>
      <c r="B192" s="316">
        <v>46</v>
      </c>
      <c r="C192" s="314">
        <v>119104897</v>
      </c>
      <c r="D192" s="314">
        <v>86617663</v>
      </c>
      <c r="E192" s="314">
        <v>90937940</v>
      </c>
      <c r="Q192" s="266">
        <v>6</v>
      </c>
      <c r="R192" s="272">
        <v>1</v>
      </c>
      <c r="S192" s="272">
        <v>4</v>
      </c>
      <c r="T192" s="272">
        <v>61021</v>
      </c>
      <c r="U192" s="272" t="s">
        <v>1057</v>
      </c>
      <c r="V192" s="274">
        <v>1536</v>
      </c>
      <c r="W192" s="272">
        <v>693</v>
      </c>
      <c r="X192" s="272">
        <v>843</v>
      </c>
      <c r="Y192" s="325">
        <v>1707</v>
      </c>
      <c r="AA192">
        <v>49062</v>
      </c>
      <c r="AB192">
        <v>2</v>
      </c>
      <c r="AC192">
        <v>7</v>
      </c>
      <c r="AD192">
        <v>4</v>
      </c>
      <c r="AE192" t="s">
        <v>169</v>
      </c>
    </row>
    <row r="193" spans="1:31">
      <c r="A193" s="312" t="s">
        <v>828</v>
      </c>
      <c r="B193" s="316">
        <v>48</v>
      </c>
      <c r="C193" s="314">
        <v>8478946</v>
      </c>
      <c r="D193" s="314">
        <v>4039329</v>
      </c>
      <c r="E193" s="314">
        <v>3702149</v>
      </c>
      <c r="Q193" s="266">
        <v>6</v>
      </c>
      <c r="R193" s="272">
        <v>1</v>
      </c>
      <c r="S193" s="272">
        <v>5</v>
      </c>
      <c r="T193" s="272">
        <v>61051</v>
      </c>
      <c r="U193" s="272" t="s">
        <v>1073</v>
      </c>
      <c r="V193" s="274">
        <v>122559</v>
      </c>
      <c r="W193" s="274">
        <v>126184</v>
      </c>
      <c r="X193" s="274">
        <v>-3625</v>
      </c>
      <c r="Y193" s="273">
        <v>177962</v>
      </c>
      <c r="AA193">
        <v>49901</v>
      </c>
      <c r="AB193">
        <v>2</v>
      </c>
      <c r="AC193">
        <v>7</v>
      </c>
      <c r="AD193">
        <v>4</v>
      </c>
      <c r="AE193" t="s">
        <v>166</v>
      </c>
    </row>
    <row r="194" spans="1:31" ht="15">
      <c r="A194" s="312" t="s">
        <v>830</v>
      </c>
      <c r="B194" s="316">
        <v>50</v>
      </c>
      <c r="C194" s="314">
        <v>6000000</v>
      </c>
      <c r="D194" s="314">
        <v>5953424</v>
      </c>
      <c r="E194" s="314">
        <v>1941835</v>
      </c>
      <c r="Q194" s="266">
        <v>6</v>
      </c>
      <c r="R194" s="272">
        <v>1</v>
      </c>
      <c r="S194" s="272">
        <v>5</v>
      </c>
      <c r="T194" s="272">
        <v>61052</v>
      </c>
      <c r="U194" s="272" t="s">
        <v>1074</v>
      </c>
      <c r="V194" s="274">
        <v>2950</v>
      </c>
      <c r="W194" s="319"/>
      <c r="X194" s="274">
        <v>2950</v>
      </c>
      <c r="Y194" s="265"/>
      <c r="AA194">
        <v>49902</v>
      </c>
      <c r="AB194">
        <v>2</v>
      </c>
      <c r="AC194">
        <v>7</v>
      </c>
      <c r="AD194">
        <v>4</v>
      </c>
      <c r="AE194" t="s">
        <v>167</v>
      </c>
    </row>
    <row r="195" spans="1:31" ht="15">
      <c r="A195" s="312" t="s">
        <v>832</v>
      </c>
      <c r="B195" s="316"/>
      <c r="C195" s="265"/>
      <c r="D195" s="265"/>
      <c r="E195" s="314">
        <v>288856</v>
      </c>
      <c r="Q195" s="266">
        <v>6</v>
      </c>
      <c r="R195" s="272">
        <v>1</v>
      </c>
      <c r="S195" s="272">
        <v>5</v>
      </c>
      <c r="T195" s="272">
        <v>62011</v>
      </c>
      <c r="U195" s="272" t="s">
        <v>1075</v>
      </c>
      <c r="V195" s="273">
        <v>7163308</v>
      </c>
      <c r="W195" s="274">
        <v>9262210</v>
      </c>
      <c r="X195" s="274">
        <v>-2098902</v>
      </c>
      <c r="Y195" s="273">
        <v>8336543</v>
      </c>
      <c r="AA195">
        <v>49903</v>
      </c>
      <c r="AB195">
        <v>2</v>
      </c>
      <c r="AC195">
        <v>7</v>
      </c>
      <c r="AD195">
        <v>4</v>
      </c>
      <c r="AE195" t="s">
        <v>168</v>
      </c>
    </row>
    <row r="196" spans="1:31" ht="15">
      <c r="A196" s="312" t="s">
        <v>834</v>
      </c>
      <c r="B196" s="316">
        <v>55</v>
      </c>
      <c r="C196" s="314">
        <v>1432483</v>
      </c>
      <c r="D196" s="314">
        <v>1091600</v>
      </c>
      <c r="E196" s="265"/>
      <c r="Q196" s="266">
        <v>6</v>
      </c>
      <c r="R196" s="272">
        <v>1</v>
      </c>
      <c r="S196" s="272">
        <v>5</v>
      </c>
      <c r="T196" s="272">
        <v>62012</v>
      </c>
      <c r="U196" s="272" t="s">
        <v>1076</v>
      </c>
      <c r="V196" s="273">
        <v>20550</v>
      </c>
      <c r="W196" s="272">
        <v>36</v>
      </c>
      <c r="X196" s="274">
        <v>20514</v>
      </c>
      <c r="Y196" s="267">
        <v>734</v>
      </c>
      <c r="AA196">
        <v>49999</v>
      </c>
      <c r="AB196">
        <v>2</v>
      </c>
      <c r="AC196">
        <v>7</v>
      </c>
      <c r="AD196">
        <v>4</v>
      </c>
      <c r="AE196" t="s">
        <v>170</v>
      </c>
    </row>
    <row r="197" spans="1:31">
      <c r="A197" s="312" t="s">
        <v>781</v>
      </c>
      <c r="B197" s="316">
        <v>59</v>
      </c>
      <c r="C197" s="314">
        <v>200000</v>
      </c>
      <c r="D197" s="314">
        <v>114432</v>
      </c>
      <c r="E197" s="314">
        <v>113684</v>
      </c>
      <c r="Q197" s="266">
        <v>6</v>
      </c>
      <c r="R197" s="272">
        <v>1</v>
      </c>
      <c r="S197" s="272">
        <v>5</v>
      </c>
      <c r="T197" s="272">
        <v>62014</v>
      </c>
      <c r="U197" s="272" t="s">
        <v>1077</v>
      </c>
      <c r="V197" s="273">
        <v>18495</v>
      </c>
      <c r="W197" s="274">
        <v>4180</v>
      </c>
      <c r="X197" s="274">
        <v>14315</v>
      </c>
      <c r="Y197" s="273">
        <v>30049</v>
      </c>
    </row>
    <row r="198" spans="1:31">
      <c r="A198" s="312" t="s">
        <v>837</v>
      </c>
      <c r="B198" s="316">
        <v>60</v>
      </c>
      <c r="C198" s="314">
        <v>146536854</v>
      </c>
      <c r="D198" s="314">
        <v>100302253</v>
      </c>
      <c r="E198" s="314">
        <v>112090556</v>
      </c>
      <c r="Q198" s="266">
        <v>6</v>
      </c>
      <c r="R198" s="272">
        <v>1</v>
      </c>
      <c r="S198" s="272">
        <v>5</v>
      </c>
      <c r="T198" s="272">
        <v>62024</v>
      </c>
      <c r="U198" s="272" t="s">
        <v>1078</v>
      </c>
      <c r="V198" s="273">
        <v>107348</v>
      </c>
      <c r="W198" s="274">
        <v>68242</v>
      </c>
      <c r="X198" s="274">
        <v>39106</v>
      </c>
      <c r="Y198" s="273">
        <v>89678</v>
      </c>
      <c r="AA198" t="s">
        <v>171</v>
      </c>
      <c r="AE198" t="s">
        <v>199</v>
      </c>
    </row>
    <row r="199" spans="1:31">
      <c r="A199" s="312" t="s">
        <v>784</v>
      </c>
      <c r="B199" s="316">
        <v>65</v>
      </c>
      <c r="C199" s="314">
        <v>12647048</v>
      </c>
      <c r="D199" s="314">
        <v>7511345</v>
      </c>
      <c r="E199" s="314">
        <v>10218255</v>
      </c>
      <c r="Q199" s="266">
        <v>6</v>
      </c>
      <c r="R199" s="272">
        <v>1</v>
      </c>
      <c r="S199" s="272">
        <v>5</v>
      </c>
      <c r="T199" s="272">
        <v>74021</v>
      </c>
      <c r="U199" s="272" t="s">
        <v>1079</v>
      </c>
      <c r="V199" s="273">
        <v>15074</v>
      </c>
      <c r="W199" s="274">
        <v>12118</v>
      </c>
      <c r="X199" s="274">
        <v>2956</v>
      </c>
      <c r="Y199" s="273">
        <v>18827</v>
      </c>
      <c r="AA199" t="s">
        <v>750</v>
      </c>
    </row>
    <row r="200" spans="1:31" ht="15">
      <c r="A200" s="312" t="s">
        <v>840</v>
      </c>
      <c r="B200" s="316">
        <v>66</v>
      </c>
      <c r="C200" s="314">
        <v>10208947</v>
      </c>
      <c r="D200" s="314">
        <v>4650195</v>
      </c>
      <c r="E200" s="314">
        <v>19073668</v>
      </c>
      <c r="Q200" s="266">
        <v>6</v>
      </c>
      <c r="R200" s="272">
        <v>1</v>
      </c>
      <c r="S200" s="272">
        <v>5</v>
      </c>
      <c r="T200" s="272">
        <v>74022</v>
      </c>
      <c r="U200" s="272" t="s">
        <v>1080</v>
      </c>
      <c r="V200" s="265"/>
      <c r="W200" s="274">
        <v>14515</v>
      </c>
      <c r="X200" s="274">
        <v>-14515</v>
      </c>
      <c r="Y200" s="265"/>
      <c r="AA200" t="s">
        <v>172</v>
      </c>
      <c r="AB200" t="s">
        <v>173</v>
      </c>
      <c r="AC200" t="s">
        <v>174</v>
      </c>
      <c r="AD200" t="s">
        <v>175</v>
      </c>
    </row>
    <row r="201" spans="1:31">
      <c r="A201" s="312" t="s">
        <v>841</v>
      </c>
      <c r="B201" s="316">
        <v>67</v>
      </c>
      <c r="C201" s="314">
        <v>465611</v>
      </c>
      <c r="D201" s="314">
        <v>237637</v>
      </c>
      <c r="E201" s="314">
        <v>94389</v>
      </c>
      <c r="Q201" s="266">
        <v>6</v>
      </c>
      <c r="R201" s="272">
        <v>1</v>
      </c>
      <c r="S201" s="272">
        <v>6</v>
      </c>
      <c r="T201" s="272">
        <v>61051</v>
      </c>
      <c r="U201" s="272" t="s">
        <v>1073</v>
      </c>
      <c r="V201" s="273">
        <v>11013580</v>
      </c>
      <c r="W201" s="274">
        <v>12161086</v>
      </c>
      <c r="X201" s="274">
        <v>-1147506</v>
      </c>
      <c r="Y201" s="273">
        <v>11227181</v>
      </c>
      <c r="AA201" t="s">
        <v>1049</v>
      </c>
      <c r="AB201" t="s">
        <v>1356</v>
      </c>
      <c r="AC201" t="s">
        <v>1357</v>
      </c>
      <c r="AD201" t="s">
        <v>1358</v>
      </c>
    </row>
    <row r="202" spans="1:31">
      <c r="A202" s="312" t="s">
        <v>843</v>
      </c>
      <c r="B202" s="316">
        <v>70</v>
      </c>
      <c r="C202" s="314">
        <v>3000000</v>
      </c>
      <c r="D202" s="314">
        <v>3000000</v>
      </c>
      <c r="E202" s="314">
        <v>6000000</v>
      </c>
      <c r="Q202" s="266">
        <v>6</v>
      </c>
      <c r="R202" s="272">
        <v>1</v>
      </c>
      <c r="S202" s="272">
        <v>6</v>
      </c>
      <c r="T202" s="272">
        <v>61052</v>
      </c>
      <c r="U202" s="272" t="s">
        <v>1074</v>
      </c>
      <c r="V202" s="273">
        <v>1000</v>
      </c>
      <c r="W202" s="274">
        <v>1200</v>
      </c>
      <c r="X202" s="272">
        <v>-200</v>
      </c>
      <c r="Y202" s="267">
        <v>684</v>
      </c>
      <c r="AC202">
        <v>1</v>
      </c>
      <c r="AD202">
        <v>6</v>
      </c>
      <c r="AE202" t="s">
        <v>285</v>
      </c>
    </row>
    <row r="203" spans="1:31">
      <c r="A203" s="312" t="s">
        <v>787</v>
      </c>
      <c r="B203" s="316">
        <v>72</v>
      </c>
      <c r="C203" s="314">
        <v>859506</v>
      </c>
      <c r="D203" s="314">
        <v>134694</v>
      </c>
      <c r="E203" s="314">
        <v>213833</v>
      </c>
      <c r="Q203" s="266">
        <v>6</v>
      </c>
      <c r="R203" s="272">
        <v>1</v>
      </c>
      <c r="S203" s="272">
        <v>6</v>
      </c>
      <c r="T203" s="272">
        <v>61059</v>
      </c>
      <c r="U203" s="272" t="s">
        <v>1081</v>
      </c>
      <c r="V203" s="273">
        <v>191415</v>
      </c>
      <c r="W203" s="274">
        <v>215622</v>
      </c>
      <c r="X203" s="274">
        <v>-24207</v>
      </c>
      <c r="Y203" s="273">
        <v>230994</v>
      </c>
      <c r="AB203">
        <v>1</v>
      </c>
      <c r="AC203">
        <v>1</v>
      </c>
      <c r="AD203">
        <v>6</v>
      </c>
      <c r="AE203" t="s">
        <v>286</v>
      </c>
    </row>
    <row r="204" spans="1:31" ht="15">
      <c r="A204" s="312" t="s">
        <v>788</v>
      </c>
      <c r="B204" s="316">
        <v>73</v>
      </c>
      <c r="C204" s="314">
        <v>6287379</v>
      </c>
      <c r="D204" s="314">
        <v>4768215</v>
      </c>
      <c r="E204" s="314">
        <v>1449195</v>
      </c>
      <c r="Q204" s="266">
        <v>6</v>
      </c>
      <c r="R204" s="272">
        <v>1</v>
      </c>
      <c r="S204" s="272">
        <v>6</v>
      </c>
      <c r="T204" s="272">
        <v>61992</v>
      </c>
      <c r="U204" s="272" t="s">
        <v>1082</v>
      </c>
      <c r="V204" s="265"/>
      <c r="W204" s="319"/>
      <c r="X204" s="272">
        <v>0</v>
      </c>
      <c r="Y204" s="265"/>
      <c r="AA204">
        <v>60011</v>
      </c>
      <c r="AB204">
        <v>1</v>
      </c>
      <c r="AC204">
        <v>1</v>
      </c>
      <c r="AD204">
        <v>6</v>
      </c>
      <c r="AE204" t="s">
        <v>287</v>
      </c>
    </row>
    <row r="205" spans="1:31">
      <c r="A205" s="312" t="s">
        <v>847</v>
      </c>
      <c r="B205" s="316">
        <v>76</v>
      </c>
      <c r="C205" s="314">
        <v>236087</v>
      </c>
      <c r="D205" s="314">
        <v>123848</v>
      </c>
      <c r="E205" s="314">
        <v>184630</v>
      </c>
      <c r="Q205" s="266">
        <v>6</v>
      </c>
      <c r="R205" s="272">
        <v>1</v>
      </c>
      <c r="S205" s="272">
        <v>6</v>
      </c>
      <c r="T205" s="272">
        <v>62011</v>
      </c>
      <c r="U205" s="272" t="s">
        <v>1075</v>
      </c>
      <c r="V205" s="273">
        <v>7882087</v>
      </c>
      <c r="W205" s="274">
        <v>8145482</v>
      </c>
      <c r="X205" s="274">
        <v>-263395</v>
      </c>
      <c r="Y205" s="273">
        <v>9399710</v>
      </c>
      <c r="AA205">
        <v>60021</v>
      </c>
      <c r="AB205">
        <v>1</v>
      </c>
      <c r="AC205">
        <v>1</v>
      </c>
      <c r="AD205">
        <v>6</v>
      </c>
      <c r="AE205" t="s">
        <v>288</v>
      </c>
    </row>
    <row r="206" spans="1:31" ht="15">
      <c r="A206" s="312" t="s">
        <v>848</v>
      </c>
      <c r="B206" s="316">
        <v>77</v>
      </c>
      <c r="C206" s="314">
        <v>1588824</v>
      </c>
      <c r="D206" s="314">
        <v>1037004</v>
      </c>
      <c r="E206" s="314">
        <v>2608839</v>
      </c>
      <c r="Q206" s="266">
        <v>6</v>
      </c>
      <c r="R206" s="272">
        <v>1</v>
      </c>
      <c r="S206" s="272">
        <v>6</v>
      </c>
      <c r="T206" s="272">
        <v>62012</v>
      </c>
      <c r="U206" s="272" t="s">
        <v>1076</v>
      </c>
      <c r="V206" s="273">
        <v>1142</v>
      </c>
      <c r="W206" s="319"/>
      <c r="X206" s="274">
        <v>1142</v>
      </c>
      <c r="Y206" s="267">
        <v>393</v>
      </c>
      <c r="AA206">
        <v>61011</v>
      </c>
      <c r="AB206">
        <v>1</v>
      </c>
      <c r="AC206">
        <v>1</v>
      </c>
      <c r="AD206">
        <v>6</v>
      </c>
      <c r="AE206" t="s">
        <v>1373</v>
      </c>
    </row>
    <row r="207" spans="1:31" ht="15">
      <c r="A207" s="312" t="s">
        <v>792</v>
      </c>
      <c r="B207" s="316">
        <v>78</v>
      </c>
      <c r="C207" s="314">
        <v>2314215</v>
      </c>
      <c r="D207" s="314">
        <v>543113</v>
      </c>
      <c r="E207" s="314">
        <v>1776817</v>
      </c>
      <c r="Q207" s="266">
        <v>6</v>
      </c>
      <c r="R207" s="272">
        <v>1</v>
      </c>
      <c r="S207" s="272">
        <v>6</v>
      </c>
      <c r="T207" s="272">
        <v>62014</v>
      </c>
      <c r="U207" s="272" t="s">
        <v>1077</v>
      </c>
      <c r="V207" s="273">
        <v>1116</v>
      </c>
      <c r="W207" s="319"/>
      <c r="X207" s="274">
        <v>1116</v>
      </c>
      <c r="Y207" s="273">
        <v>2119</v>
      </c>
      <c r="AA207">
        <v>61012</v>
      </c>
      <c r="AB207">
        <v>1</v>
      </c>
      <c r="AC207">
        <v>1</v>
      </c>
      <c r="AD207">
        <v>6</v>
      </c>
      <c r="AE207" t="s">
        <v>1374</v>
      </c>
    </row>
    <row r="208" spans="1:31">
      <c r="A208" s="312" t="s">
        <v>793</v>
      </c>
      <c r="B208" s="316">
        <v>81</v>
      </c>
      <c r="C208" s="314">
        <v>2500000</v>
      </c>
      <c r="D208" s="314">
        <v>2483482</v>
      </c>
      <c r="E208" s="314">
        <v>1255961</v>
      </c>
      <c r="Q208" s="266">
        <v>6</v>
      </c>
      <c r="R208" s="272">
        <v>1</v>
      </c>
      <c r="S208" s="272">
        <v>6</v>
      </c>
      <c r="T208" s="272">
        <v>62024</v>
      </c>
      <c r="U208" s="272" t="s">
        <v>1078</v>
      </c>
      <c r="V208" s="273">
        <v>68282</v>
      </c>
      <c r="W208" s="274">
        <v>34658</v>
      </c>
      <c r="X208" s="274">
        <v>33624</v>
      </c>
      <c r="Y208" s="273">
        <v>38484</v>
      </c>
      <c r="AA208">
        <v>61021</v>
      </c>
      <c r="AB208">
        <v>1</v>
      </c>
      <c r="AC208">
        <v>1</v>
      </c>
      <c r="AD208">
        <v>6</v>
      </c>
      <c r="AE208" t="s">
        <v>289</v>
      </c>
    </row>
    <row r="209" spans="1:31">
      <c r="A209" s="312" t="s">
        <v>794</v>
      </c>
      <c r="B209" s="316">
        <v>83</v>
      </c>
      <c r="C209" s="314">
        <v>3474254</v>
      </c>
      <c r="D209" s="314">
        <v>1648470</v>
      </c>
      <c r="E209" s="314">
        <v>1626679</v>
      </c>
      <c r="Q209" s="266">
        <v>6</v>
      </c>
      <c r="R209" s="272">
        <v>1</v>
      </c>
      <c r="S209" s="272">
        <v>6</v>
      </c>
      <c r="T209" s="272">
        <v>64021</v>
      </c>
      <c r="U209" s="272" t="s">
        <v>1072</v>
      </c>
      <c r="V209" s="273">
        <v>4480766</v>
      </c>
      <c r="W209" s="274">
        <v>5047424</v>
      </c>
      <c r="X209" s="274">
        <v>-566658</v>
      </c>
      <c r="Y209" s="273">
        <v>4904193</v>
      </c>
      <c r="AA209">
        <v>61022</v>
      </c>
      <c r="AB209">
        <v>1</v>
      </c>
      <c r="AC209">
        <v>1</v>
      </c>
      <c r="AD209">
        <v>6</v>
      </c>
      <c r="AE209" t="s">
        <v>1375</v>
      </c>
    </row>
    <row r="210" spans="1:31">
      <c r="A210" s="312" t="s">
        <v>873</v>
      </c>
      <c r="B210" s="316">
        <v>88</v>
      </c>
      <c r="C210" s="313">
        <v>16157590</v>
      </c>
      <c r="D210" s="313">
        <v>10234270</v>
      </c>
      <c r="E210" s="313">
        <v>9702410</v>
      </c>
      <c r="Q210" s="266">
        <v>6</v>
      </c>
      <c r="R210" s="272">
        <v>1</v>
      </c>
      <c r="S210" s="272">
        <v>6</v>
      </c>
      <c r="T210" s="272">
        <v>64022</v>
      </c>
      <c r="U210" s="272" t="s">
        <v>1083</v>
      </c>
      <c r="V210" s="266">
        <v>226</v>
      </c>
      <c r="W210" s="272">
        <v>190</v>
      </c>
      <c r="X210" s="272">
        <v>36</v>
      </c>
      <c r="Y210" s="273">
        <v>1479</v>
      </c>
      <c r="AA210">
        <v>61031</v>
      </c>
      <c r="AB210">
        <v>1</v>
      </c>
      <c r="AC210">
        <v>1</v>
      </c>
      <c r="AD210">
        <v>6</v>
      </c>
      <c r="AE210" t="s">
        <v>290</v>
      </c>
    </row>
    <row r="211" spans="1:31">
      <c r="Q211" s="266">
        <v>6</v>
      </c>
      <c r="R211" s="272">
        <v>1</v>
      </c>
      <c r="S211" s="272">
        <v>6</v>
      </c>
      <c r="T211" s="272">
        <v>74021</v>
      </c>
      <c r="U211" s="272" t="s">
        <v>1079</v>
      </c>
      <c r="V211" s="273">
        <v>6472</v>
      </c>
      <c r="W211" s="274">
        <v>10518</v>
      </c>
      <c r="X211" s="274">
        <v>-4046</v>
      </c>
      <c r="Y211" s="273">
        <v>6216</v>
      </c>
      <c r="AA211">
        <v>61032</v>
      </c>
      <c r="AB211">
        <v>1</v>
      </c>
      <c r="AC211">
        <v>1</v>
      </c>
      <c r="AD211">
        <v>6</v>
      </c>
      <c r="AE211" t="s">
        <v>506</v>
      </c>
    </row>
    <row r="212" spans="1:31">
      <c r="Q212" s="266">
        <v>6</v>
      </c>
      <c r="R212" s="272">
        <v>1</v>
      </c>
      <c r="S212" s="272">
        <v>7</v>
      </c>
      <c r="T212" s="272">
        <v>63011</v>
      </c>
      <c r="U212" s="272" t="s">
        <v>1084</v>
      </c>
      <c r="V212" s="273">
        <v>80848146</v>
      </c>
      <c r="W212" s="274">
        <v>79271352</v>
      </c>
      <c r="X212" s="274">
        <v>1576794</v>
      </c>
      <c r="Y212" s="273">
        <v>77583171</v>
      </c>
      <c r="AA212">
        <v>61033</v>
      </c>
      <c r="AB212">
        <v>1</v>
      </c>
      <c r="AC212">
        <v>1</v>
      </c>
      <c r="AD212">
        <v>6</v>
      </c>
      <c r="AE212" t="s">
        <v>699</v>
      </c>
    </row>
    <row r="213" spans="1:31">
      <c r="Q213" s="266">
        <v>6</v>
      </c>
      <c r="R213" s="272">
        <v>1</v>
      </c>
      <c r="S213" s="272">
        <v>7</v>
      </c>
      <c r="T213" s="272">
        <v>63012</v>
      </c>
      <c r="U213" s="272" t="s">
        <v>1085</v>
      </c>
      <c r="V213" s="273">
        <v>58745000</v>
      </c>
      <c r="W213" s="274">
        <v>56700811</v>
      </c>
      <c r="X213" s="274">
        <v>2044189</v>
      </c>
      <c r="Y213" s="273">
        <v>53526614</v>
      </c>
      <c r="AA213">
        <v>61034</v>
      </c>
      <c r="AB213">
        <v>1</v>
      </c>
      <c r="AC213">
        <v>1</v>
      </c>
      <c r="AD213">
        <v>6</v>
      </c>
      <c r="AE213" t="s">
        <v>1376</v>
      </c>
    </row>
    <row r="214" spans="1:31">
      <c r="Q214" s="266">
        <v>6</v>
      </c>
      <c r="R214" s="272">
        <v>1</v>
      </c>
      <c r="S214" s="272">
        <v>7</v>
      </c>
      <c r="T214" s="272">
        <v>63013</v>
      </c>
      <c r="U214" s="272" t="s">
        <v>1086</v>
      </c>
      <c r="V214" s="273">
        <v>7650000</v>
      </c>
      <c r="W214" s="274">
        <v>6738839</v>
      </c>
      <c r="X214" s="274">
        <v>911161</v>
      </c>
      <c r="Y214" s="273">
        <v>6503393</v>
      </c>
      <c r="AA214">
        <v>61035</v>
      </c>
      <c r="AB214">
        <v>1</v>
      </c>
      <c r="AC214">
        <v>1</v>
      </c>
      <c r="AD214">
        <v>6</v>
      </c>
      <c r="AE214" t="s">
        <v>1377</v>
      </c>
    </row>
    <row r="215" spans="1:31">
      <c r="Q215" s="266">
        <v>6</v>
      </c>
      <c r="R215" s="272">
        <v>1</v>
      </c>
      <c r="S215" s="272">
        <v>7</v>
      </c>
      <c r="T215" s="272">
        <v>63014</v>
      </c>
      <c r="U215" s="272" t="s">
        <v>1087</v>
      </c>
      <c r="V215" s="273">
        <v>8332390</v>
      </c>
      <c r="W215" s="274">
        <v>8706551</v>
      </c>
      <c r="X215" s="274">
        <v>-374161</v>
      </c>
      <c r="Y215" s="273">
        <v>8696457</v>
      </c>
      <c r="AA215">
        <v>61036</v>
      </c>
      <c r="AB215">
        <v>1</v>
      </c>
      <c r="AC215">
        <v>1</v>
      </c>
      <c r="AD215">
        <v>6</v>
      </c>
      <c r="AE215" t="s">
        <v>1378</v>
      </c>
    </row>
    <row r="216" spans="1:31">
      <c r="Q216" s="266">
        <v>6</v>
      </c>
      <c r="R216" s="272">
        <v>1</v>
      </c>
      <c r="S216" s="272">
        <v>7</v>
      </c>
      <c r="T216" s="272">
        <v>63015</v>
      </c>
      <c r="U216" s="272" t="s">
        <v>1088</v>
      </c>
      <c r="V216" s="273">
        <v>3688499</v>
      </c>
      <c r="W216" s="274">
        <v>3524493</v>
      </c>
      <c r="X216" s="274">
        <v>164006</v>
      </c>
      <c r="Y216" s="273">
        <v>2883236</v>
      </c>
      <c r="AA216">
        <v>61038</v>
      </c>
      <c r="AB216">
        <v>1</v>
      </c>
      <c r="AC216">
        <v>1</v>
      </c>
      <c r="AD216">
        <v>6</v>
      </c>
      <c r="AE216" t="s">
        <v>612</v>
      </c>
    </row>
    <row r="217" spans="1:31">
      <c r="Q217" s="266">
        <v>6</v>
      </c>
      <c r="R217" s="272">
        <v>1</v>
      </c>
      <c r="S217" s="272">
        <v>7</v>
      </c>
      <c r="T217" s="272">
        <v>75031</v>
      </c>
      <c r="U217" s="272" t="s">
        <v>1089</v>
      </c>
      <c r="V217" s="273">
        <v>7084437</v>
      </c>
      <c r="W217" s="274">
        <v>7177923</v>
      </c>
      <c r="X217" s="274">
        <v>-93486</v>
      </c>
      <c r="Y217" s="273">
        <v>6620725</v>
      </c>
      <c r="AA217">
        <v>61039</v>
      </c>
      <c r="AB217">
        <v>1</v>
      </c>
      <c r="AC217">
        <v>1</v>
      </c>
      <c r="AD217">
        <v>6</v>
      </c>
      <c r="AE217" t="s">
        <v>571</v>
      </c>
    </row>
    <row r="218" spans="1:31">
      <c r="Q218" s="266">
        <v>6</v>
      </c>
      <c r="R218" s="272">
        <v>1</v>
      </c>
      <c r="S218" s="272">
        <v>7</v>
      </c>
      <c r="T218" s="272">
        <v>75033</v>
      </c>
      <c r="U218" s="272" t="s">
        <v>1090</v>
      </c>
      <c r="V218" s="273">
        <v>12126611</v>
      </c>
      <c r="W218" s="274">
        <v>19519860</v>
      </c>
      <c r="X218" s="274">
        <v>-7393249</v>
      </c>
      <c r="Y218" s="273">
        <v>19784142</v>
      </c>
      <c r="AA218">
        <v>61043</v>
      </c>
      <c r="AB218">
        <v>1</v>
      </c>
      <c r="AC218">
        <v>1</v>
      </c>
      <c r="AD218">
        <v>6</v>
      </c>
      <c r="AE218" t="s">
        <v>292</v>
      </c>
    </row>
    <row r="219" spans="1:31">
      <c r="Q219" s="266">
        <v>6</v>
      </c>
      <c r="R219" s="272">
        <v>1</v>
      </c>
      <c r="S219" s="272">
        <v>8</v>
      </c>
      <c r="T219" s="272">
        <v>65041</v>
      </c>
      <c r="U219" s="272" t="s">
        <v>1091</v>
      </c>
      <c r="V219" s="273">
        <v>1110892</v>
      </c>
      <c r="W219" s="274">
        <v>803731</v>
      </c>
      <c r="X219" s="274">
        <v>307161</v>
      </c>
      <c r="Y219" s="273">
        <v>1029255</v>
      </c>
      <c r="AA219">
        <v>61044</v>
      </c>
      <c r="AB219">
        <v>1</v>
      </c>
      <c r="AC219">
        <v>1</v>
      </c>
      <c r="AD219">
        <v>6</v>
      </c>
      <c r="AE219" t="s">
        <v>458</v>
      </c>
    </row>
    <row r="220" spans="1:31">
      <c r="Q220" s="266">
        <v>6</v>
      </c>
      <c r="R220" s="272">
        <v>1</v>
      </c>
      <c r="S220" s="272">
        <v>8</v>
      </c>
      <c r="T220" s="272">
        <v>65042</v>
      </c>
      <c r="U220" s="272" t="s">
        <v>1092</v>
      </c>
      <c r="V220" s="273">
        <v>4264798</v>
      </c>
      <c r="W220" s="274">
        <v>3891843</v>
      </c>
      <c r="X220" s="274">
        <v>372955</v>
      </c>
      <c r="Y220" s="273">
        <v>5057038</v>
      </c>
      <c r="AA220">
        <v>61991</v>
      </c>
      <c r="AB220">
        <v>1</v>
      </c>
      <c r="AC220">
        <v>1</v>
      </c>
      <c r="AD220">
        <v>6</v>
      </c>
      <c r="AE220" t="s">
        <v>1379</v>
      </c>
    </row>
    <row r="221" spans="1:31">
      <c r="Q221" s="266">
        <v>6</v>
      </c>
      <c r="R221" s="272">
        <v>2</v>
      </c>
      <c r="S221" s="272">
        <v>1</v>
      </c>
      <c r="T221" s="272">
        <v>62021</v>
      </c>
      <c r="U221" s="272" t="s">
        <v>1093</v>
      </c>
      <c r="V221" s="273">
        <v>962252</v>
      </c>
      <c r="W221" s="274">
        <v>934821</v>
      </c>
      <c r="X221" s="274">
        <v>27431</v>
      </c>
      <c r="Y221" s="273">
        <v>1269265</v>
      </c>
      <c r="AB221">
        <v>2</v>
      </c>
      <c r="AC221">
        <v>1</v>
      </c>
      <c r="AD221">
        <v>6</v>
      </c>
      <c r="AE221" t="s">
        <v>293</v>
      </c>
    </row>
    <row r="222" spans="1:31">
      <c r="Q222" s="266">
        <v>6</v>
      </c>
      <c r="R222" s="272">
        <v>2</v>
      </c>
      <c r="S222" s="272">
        <v>1</v>
      </c>
      <c r="T222" s="272">
        <v>62022</v>
      </c>
      <c r="U222" s="272" t="s">
        <v>1094</v>
      </c>
      <c r="V222" s="273">
        <v>7773789</v>
      </c>
      <c r="W222" s="274">
        <v>11672476</v>
      </c>
      <c r="X222" s="274">
        <v>-3898687</v>
      </c>
      <c r="Y222" s="273">
        <v>12382979</v>
      </c>
      <c r="AA222">
        <v>60011</v>
      </c>
      <c r="AB222">
        <v>2</v>
      </c>
      <c r="AC222">
        <v>1</v>
      </c>
      <c r="AD222">
        <v>6</v>
      </c>
      <c r="AE222" t="s">
        <v>287</v>
      </c>
    </row>
    <row r="223" spans="1:31">
      <c r="Q223" s="266">
        <v>6</v>
      </c>
      <c r="R223" s="272">
        <v>2</v>
      </c>
      <c r="S223" s="272">
        <v>1</v>
      </c>
      <c r="T223" s="272">
        <v>62023</v>
      </c>
      <c r="U223" s="272" t="s">
        <v>1095</v>
      </c>
      <c r="V223" s="273">
        <v>171408</v>
      </c>
      <c r="W223" s="274">
        <v>146314</v>
      </c>
      <c r="X223" s="274">
        <v>25094</v>
      </c>
      <c r="Y223" s="273">
        <v>77041</v>
      </c>
      <c r="AA223">
        <v>60021</v>
      </c>
      <c r="AB223">
        <v>2</v>
      </c>
      <c r="AC223">
        <v>1</v>
      </c>
      <c r="AD223">
        <v>6</v>
      </c>
      <c r="AE223" t="s">
        <v>288</v>
      </c>
    </row>
    <row r="224" spans="1:31">
      <c r="Q224" s="266">
        <v>6</v>
      </c>
      <c r="R224" s="272">
        <v>2</v>
      </c>
      <c r="S224" s="272">
        <v>1</v>
      </c>
      <c r="T224" s="272">
        <v>62031</v>
      </c>
      <c r="U224" s="272" t="s">
        <v>1096</v>
      </c>
      <c r="V224" s="273">
        <v>2030978</v>
      </c>
      <c r="W224" s="274">
        <v>1995027</v>
      </c>
      <c r="X224" s="274">
        <v>35951</v>
      </c>
      <c r="Y224" s="273">
        <v>3537224</v>
      </c>
      <c r="AA224">
        <v>61011</v>
      </c>
      <c r="AB224">
        <v>2</v>
      </c>
      <c r="AC224">
        <v>1</v>
      </c>
      <c r="AD224">
        <v>6</v>
      </c>
      <c r="AE224" t="s">
        <v>1373</v>
      </c>
    </row>
    <row r="225" spans="17:31">
      <c r="Q225" s="266">
        <v>6</v>
      </c>
      <c r="R225" s="272">
        <v>2</v>
      </c>
      <c r="S225" s="272">
        <v>1</v>
      </c>
      <c r="T225" s="272">
        <v>62041</v>
      </c>
      <c r="U225" s="272" t="s">
        <v>1097</v>
      </c>
      <c r="V225" s="273">
        <v>23000</v>
      </c>
      <c r="W225" s="274">
        <v>20524</v>
      </c>
      <c r="X225" s="274">
        <v>2476</v>
      </c>
      <c r="Y225" s="273">
        <v>41287</v>
      </c>
      <c r="AA225">
        <v>61012</v>
      </c>
      <c r="AB225">
        <v>2</v>
      </c>
      <c r="AC225">
        <v>1</v>
      </c>
      <c r="AD225">
        <v>6</v>
      </c>
      <c r="AE225" t="s">
        <v>1374</v>
      </c>
    </row>
    <row r="226" spans="17:31">
      <c r="Q226" s="266">
        <v>6</v>
      </c>
      <c r="R226" s="272">
        <v>2</v>
      </c>
      <c r="S226" s="272">
        <v>1</v>
      </c>
      <c r="T226" s="272">
        <v>62042</v>
      </c>
      <c r="U226" s="272" t="s">
        <v>1098</v>
      </c>
      <c r="V226" s="273">
        <v>910180</v>
      </c>
      <c r="W226" s="274">
        <v>907532</v>
      </c>
      <c r="X226" s="274">
        <v>2648</v>
      </c>
      <c r="Y226" s="273">
        <v>801174</v>
      </c>
      <c r="AA226">
        <v>61021</v>
      </c>
      <c r="AB226">
        <v>2</v>
      </c>
      <c r="AC226">
        <v>1</v>
      </c>
      <c r="AD226">
        <v>6</v>
      </c>
      <c r="AE226" t="s">
        <v>289</v>
      </c>
    </row>
    <row r="227" spans="17:31">
      <c r="Q227" s="266">
        <v>6</v>
      </c>
      <c r="R227" s="272">
        <v>2</v>
      </c>
      <c r="S227" s="272">
        <v>1</v>
      </c>
      <c r="T227" s="272">
        <v>68021</v>
      </c>
      <c r="U227" s="272" t="s">
        <v>1099</v>
      </c>
      <c r="V227" s="273">
        <v>4422532</v>
      </c>
      <c r="W227" s="274">
        <v>3732131</v>
      </c>
      <c r="X227" s="274">
        <v>690401</v>
      </c>
      <c r="Y227" s="273">
        <v>4620069</v>
      </c>
      <c r="AA227">
        <v>61022</v>
      </c>
      <c r="AB227">
        <v>2</v>
      </c>
      <c r="AC227">
        <v>1</v>
      </c>
      <c r="AD227">
        <v>6</v>
      </c>
      <c r="AE227" t="s">
        <v>1375</v>
      </c>
    </row>
    <row r="228" spans="17:31">
      <c r="Q228" s="266">
        <v>6</v>
      </c>
      <c r="R228" s="272">
        <v>2</v>
      </c>
      <c r="S228" s="272">
        <v>2</v>
      </c>
      <c r="T228" s="272">
        <v>66011</v>
      </c>
      <c r="U228" s="272" t="s">
        <v>1100</v>
      </c>
      <c r="V228" s="273">
        <v>7524423</v>
      </c>
      <c r="W228" s="274">
        <v>8276759</v>
      </c>
      <c r="X228" s="274">
        <v>-752336</v>
      </c>
      <c r="Y228" s="273">
        <v>8698631</v>
      </c>
      <c r="AA228">
        <v>61031</v>
      </c>
      <c r="AB228">
        <v>2</v>
      </c>
      <c r="AC228">
        <v>1</v>
      </c>
      <c r="AD228">
        <v>6</v>
      </c>
      <c r="AE228" t="s">
        <v>290</v>
      </c>
    </row>
    <row r="229" spans="17:31" ht="15">
      <c r="Q229" s="266">
        <v>6</v>
      </c>
      <c r="R229" s="272">
        <v>2</v>
      </c>
      <c r="S229" s="272">
        <v>2</v>
      </c>
      <c r="T229" s="272">
        <v>66021</v>
      </c>
      <c r="U229" s="272" t="s">
        <v>1101</v>
      </c>
      <c r="V229" s="265"/>
      <c r="W229" s="274">
        <v>7369</v>
      </c>
      <c r="X229" s="274">
        <v>-7369</v>
      </c>
      <c r="Y229" s="265"/>
      <c r="AA229">
        <v>61034</v>
      </c>
      <c r="AB229">
        <v>2</v>
      </c>
      <c r="AC229">
        <v>1</v>
      </c>
      <c r="AD229">
        <v>6</v>
      </c>
      <c r="AE229" t="s">
        <v>1363</v>
      </c>
    </row>
    <row r="230" spans="17:31">
      <c r="Q230" s="266">
        <v>6</v>
      </c>
      <c r="R230" s="272">
        <v>2</v>
      </c>
      <c r="S230" s="272">
        <v>2</v>
      </c>
      <c r="T230" s="272">
        <v>66031</v>
      </c>
      <c r="U230" s="272" t="s">
        <v>1102</v>
      </c>
      <c r="V230" s="273">
        <v>16163</v>
      </c>
      <c r="W230" s="274">
        <v>2106</v>
      </c>
      <c r="X230" s="274">
        <v>14057</v>
      </c>
      <c r="Y230" s="273">
        <v>5750</v>
      </c>
      <c r="AA230">
        <v>61035</v>
      </c>
      <c r="AB230">
        <v>2</v>
      </c>
      <c r="AC230">
        <v>1</v>
      </c>
      <c r="AD230">
        <v>6</v>
      </c>
      <c r="AE230" t="s">
        <v>1377</v>
      </c>
    </row>
    <row r="231" spans="17:31">
      <c r="Q231" s="266">
        <v>6</v>
      </c>
      <c r="R231" s="272">
        <v>2</v>
      </c>
      <c r="S231" s="272">
        <v>2</v>
      </c>
      <c r="T231" s="272">
        <v>66032</v>
      </c>
      <c r="U231" s="272" t="s">
        <v>1103</v>
      </c>
      <c r="V231" s="273">
        <v>37100</v>
      </c>
      <c r="W231" s="274">
        <v>39749</v>
      </c>
      <c r="X231" s="274">
        <v>-2649</v>
      </c>
      <c r="Y231" s="273">
        <v>7103</v>
      </c>
      <c r="AA231">
        <v>61041</v>
      </c>
      <c r="AB231">
        <v>2</v>
      </c>
      <c r="AC231">
        <v>1</v>
      </c>
      <c r="AD231">
        <v>6</v>
      </c>
      <c r="AE231" t="s">
        <v>294</v>
      </c>
    </row>
    <row r="232" spans="17:31">
      <c r="Q232" s="266">
        <v>6</v>
      </c>
      <c r="R232" s="272">
        <v>2</v>
      </c>
      <c r="S232" s="272">
        <v>2</v>
      </c>
      <c r="T232" s="272">
        <v>66033</v>
      </c>
      <c r="U232" s="272" t="s">
        <v>1104</v>
      </c>
      <c r="V232" s="273">
        <v>22735</v>
      </c>
      <c r="W232" s="274">
        <v>17375</v>
      </c>
      <c r="X232" s="274">
        <v>5360</v>
      </c>
      <c r="Y232" s="273">
        <v>37854</v>
      </c>
      <c r="AA232">
        <v>61042</v>
      </c>
      <c r="AB232">
        <v>2</v>
      </c>
      <c r="AC232">
        <v>1</v>
      </c>
      <c r="AD232">
        <v>6</v>
      </c>
      <c r="AE232" t="s">
        <v>502</v>
      </c>
    </row>
    <row r="233" spans="17:31">
      <c r="Q233" s="266">
        <v>6</v>
      </c>
      <c r="R233" s="272">
        <v>2</v>
      </c>
      <c r="S233" s="272">
        <v>2</v>
      </c>
      <c r="T233" s="272">
        <v>66034</v>
      </c>
      <c r="U233" s="272" t="s">
        <v>1105</v>
      </c>
      <c r="V233" s="273">
        <v>294417</v>
      </c>
      <c r="W233" s="274">
        <v>231940</v>
      </c>
      <c r="X233" s="274">
        <v>62477</v>
      </c>
      <c r="Y233" s="273">
        <v>280521</v>
      </c>
      <c r="AA233">
        <v>61043</v>
      </c>
      <c r="AB233">
        <v>2</v>
      </c>
      <c r="AC233">
        <v>1</v>
      </c>
      <c r="AD233">
        <v>6</v>
      </c>
      <c r="AE233" t="s">
        <v>292</v>
      </c>
    </row>
    <row r="234" spans="17:31">
      <c r="Q234" s="266">
        <v>6</v>
      </c>
      <c r="R234" s="272">
        <v>2</v>
      </c>
      <c r="S234" s="272">
        <v>2</v>
      </c>
      <c r="T234" s="272">
        <v>66041</v>
      </c>
      <c r="U234" s="272" t="s">
        <v>1106</v>
      </c>
      <c r="V234" s="273">
        <v>391796</v>
      </c>
      <c r="W234" s="274">
        <v>977735</v>
      </c>
      <c r="X234" s="274">
        <v>-585939</v>
      </c>
      <c r="Y234" s="273">
        <v>506184</v>
      </c>
      <c r="AA234">
        <v>61991</v>
      </c>
      <c r="AB234">
        <v>2</v>
      </c>
      <c r="AC234">
        <v>1</v>
      </c>
      <c r="AD234">
        <v>6</v>
      </c>
      <c r="AE234" t="s">
        <v>613</v>
      </c>
    </row>
    <row r="235" spans="17:31">
      <c r="Q235" s="266">
        <v>6</v>
      </c>
      <c r="R235" s="272">
        <v>2</v>
      </c>
      <c r="S235" s="272">
        <v>2</v>
      </c>
      <c r="T235" s="272">
        <v>66042</v>
      </c>
      <c r="U235" s="272" t="s">
        <v>1107</v>
      </c>
      <c r="V235" s="273">
        <v>95384</v>
      </c>
      <c r="W235" s="274">
        <v>156443</v>
      </c>
      <c r="X235" s="274">
        <v>-61059</v>
      </c>
      <c r="Y235" s="273">
        <v>285636</v>
      </c>
      <c r="AA235">
        <v>64021</v>
      </c>
      <c r="AB235">
        <v>2</v>
      </c>
      <c r="AC235">
        <v>1</v>
      </c>
      <c r="AD235">
        <v>6</v>
      </c>
      <c r="AE235" t="s">
        <v>304</v>
      </c>
    </row>
    <row r="236" spans="17:31">
      <c r="Q236" s="266">
        <v>6</v>
      </c>
      <c r="R236" s="272">
        <v>2</v>
      </c>
      <c r="S236" s="272">
        <v>2</v>
      </c>
      <c r="T236" s="272">
        <v>66043</v>
      </c>
      <c r="U236" s="272" t="s">
        <v>1108</v>
      </c>
      <c r="V236" s="273">
        <v>590414</v>
      </c>
      <c r="W236" s="274">
        <v>552853</v>
      </c>
      <c r="X236" s="274">
        <v>37561</v>
      </c>
      <c r="Y236" s="273">
        <v>531543</v>
      </c>
      <c r="AB236">
        <v>3</v>
      </c>
      <c r="AC236">
        <v>1</v>
      </c>
      <c r="AD236">
        <v>6</v>
      </c>
      <c r="AE236" t="s">
        <v>296</v>
      </c>
    </row>
    <row r="237" spans="17:31">
      <c r="Q237" s="266">
        <v>6</v>
      </c>
      <c r="R237" s="272">
        <v>2</v>
      </c>
      <c r="S237" s="272">
        <v>2</v>
      </c>
      <c r="T237" s="272">
        <v>66044</v>
      </c>
      <c r="U237" s="272" t="s">
        <v>1109</v>
      </c>
      <c r="V237" s="273">
        <v>510341</v>
      </c>
      <c r="W237" s="274">
        <v>486214</v>
      </c>
      <c r="X237" s="274">
        <v>24127</v>
      </c>
      <c r="Y237" s="273">
        <v>502941</v>
      </c>
      <c r="AA237">
        <v>60011</v>
      </c>
      <c r="AB237">
        <v>3</v>
      </c>
      <c r="AC237">
        <v>1</v>
      </c>
      <c r="AD237">
        <v>6</v>
      </c>
      <c r="AE237" t="s">
        <v>287</v>
      </c>
    </row>
    <row r="238" spans="17:31">
      <c r="Q238" s="266">
        <v>6</v>
      </c>
      <c r="R238" s="272">
        <v>2</v>
      </c>
      <c r="S238" s="272">
        <v>2</v>
      </c>
      <c r="T238" s="272">
        <v>66045</v>
      </c>
      <c r="U238" s="272" t="s">
        <v>1110</v>
      </c>
      <c r="V238" s="273">
        <v>163845</v>
      </c>
      <c r="W238" s="274">
        <v>127279</v>
      </c>
      <c r="X238" s="274">
        <v>36566</v>
      </c>
      <c r="Y238" s="273">
        <v>177054</v>
      </c>
      <c r="AA238">
        <v>60021</v>
      </c>
      <c r="AB238">
        <v>3</v>
      </c>
      <c r="AC238">
        <v>1</v>
      </c>
      <c r="AD238">
        <v>6</v>
      </c>
      <c r="AE238" t="s">
        <v>288</v>
      </c>
    </row>
    <row r="239" spans="17:31">
      <c r="Q239" s="266">
        <v>6</v>
      </c>
      <c r="R239" s="272">
        <v>2</v>
      </c>
      <c r="S239" s="272">
        <v>2</v>
      </c>
      <c r="T239" s="272">
        <v>66046</v>
      </c>
      <c r="U239" s="272" t="s">
        <v>1111</v>
      </c>
      <c r="V239" s="274">
        <v>23400</v>
      </c>
      <c r="W239" s="274">
        <v>32765</v>
      </c>
      <c r="X239" s="274">
        <v>-9365</v>
      </c>
      <c r="Y239" s="273">
        <v>37846</v>
      </c>
      <c r="AA239">
        <v>61011</v>
      </c>
      <c r="AB239">
        <v>3</v>
      </c>
      <c r="AC239">
        <v>1</v>
      </c>
      <c r="AD239">
        <v>6</v>
      </c>
      <c r="AE239" t="s">
        <v>1373</v>
      </c>
    </row>
    <row r="240" spans="17:31">
      <c r="Q240" s="266">
        <v>6</v>
      </c>
      <c r="R240" s="272">
        <v>2</v>
      </c>
      <c r="S240" s="272">
        <v>2</v>
      </c>
      <c r="T240" s="272">
        <v>66047</v>
      </c>
      <c r="U240" s="272" t="s">
        <v>1112</v>
      </c>
      <c r="V240" s="274">
        <v>68426</v>
      </c>
      <c r="W240" s="274">
        <v>104338</v>
      </c>
      <c r="X240" s="274">
        <v>-35912</v>
      </c>
      <c r="Y240" s="273">
        <v>94415</v>
      </c>
      <c r="AA240">
        <v>61021</v>
      </c>
      <c r="AB240">
        <v>3</v>
      </c>
      <c r="AC240">
        <v>1</v>
      </c>
      <c r="AD240">
        <v>6</v>
      </c>
      <c r="AE240" t="s">
        <v>289</v>
      </c>
    </row>
    <row r="241" spans="17:31">
      <c r="Q241" s="266">
        <v>6</v>
      </c>
      <c r="R241" s="272">
        <v>2</v>
      </c>
      <c r="S241" s="272">
        <v>2</v>
      </c>
      <c r="T241" s="272">
        <v>66048</v>
      </c>
      <c r="U241" s="272" t="s">
        <v>1113</v>
      </c>
      <c r="V241" s="274">
        <v>785927</v>
      </c>
      <c r="W241" s="274">
        <v>789176</v>
      </c>
      <c r="X241" s="274">
        <v>-3249</v>
      </c>
      <c r="Y241" s="273">
        <v>445147</v>
      </c>
      <c r="AA241">
        <v>61022</v>
      </c>
      <c r="AB241">
        <v>3</v>
      </c>
      <c r="AC241">
        <v>1</v>
      </c>
      <c r="AD241">
        <v>6</v>
      </c>
      <c r="AE241" t="s">
        <v>1375</v>
      </c>
    </row>
    <row r="242" spans="17:31">
      <c r="Q242" s="266">
        <v>6</v>
      </c>
      <c r="R242" s="272">
        <v>2</v>
      </c>
      <c r="S242" s="272">
        <v>2</v>
      </c>
      <c r="T242" s="272">
        <v>66049</v>
      </c>
      <c r="U242" s="272" t="s">
        <v>1114</v>
      </c>
      <c r="V242" s="274">
        <v>10000</v>
      </c>
      <c r="W242" s="274">
        <v>4736</v>
      </c>
      <c r="X242" s="274">
        <v>5264</v>
      </c>
      <c r="Y242" s="273">
        <v>1500</v>
      </c>
      <c r="AA242">
        <v>61031</v>
      </c>
      <c r="AB242">
        <v>3</v>
      </c>
      <c r="AC242">
        <v>1</v>
      </c>
      <c r="AD242">
        <v>6</v>
      </c>
      <c r="AE242" t="s">
        <v>290</v>
      </c>
    </row>
    <row r="243" spans="17:31">
      <c r="Q243" s="266">
        <v>6</v>
      </c>
      <c r="R243" s="272">
        <v>2</v>
      </c>
      <c r="S243" s="272">
        <v>2</v>
      </c>
      <c r="T243" s="272">
        <v>67011</v>
      </c>
      <c r="U243" s="272" t="s">
        <v>1115</v>
      </c>
      <c r="V243" s="274">
        <v>230801</v>
      </c>
      <c r="W243" s="274">
        <v>194584</v>
      </c>
      <c r="X243" s="274">
        <v>36217</v>
      </c>
      <c r="Y243" s="273">
        <v>252552</v>
      </c>
      <c r="AA243">
        <v>61991</v>
      </c>
      <c r="AB243">
        <v>3</v>
      </c>
      <c r="AC243">
        <v>1</v>
      </c>
      <c r="AD243">
        <v>6</v>
      </c>
      <c r="AE243" t="s">
        <v>613</v>
      </c>
    </row>
    <row r="244" spans="17:31">
      <c r="Q244" s="266">
        <v>6</v>
      </c>
      <c r="R244" s="272">
        <v>2</v>
      </c>
      <c r="S244" s="272">
        <v>3</v>
      </c>
      <c r="T244" s="272">
        <v>69011</v>
      </c>
      <c r="U244" s="272" t="s">
        <v>1116</v>
      </c>
      <c r="V244" s="274">
        <v>2723228</v>
      </c>
      <c r="W244" s="274">
        <v>1851253</v>
      </c>
      <c r="X244" s="274">
        <v>871975</v>
      </c>
      <c r="Y244" s="273">
        <v>2146301</v>
      </c>
      <c r="AB244">
        <v>4</v>
      </c>
      <c r="AC244">
        <v>1</v>
      </c>
      <c r="AD244">
        <v>6</v>
      </c>
      <c r="AE244" t="s">
        <v>297</v>
      </c>
    </row>
    <row r="245" spans="17:31">
      <c r="Q245" s="266">
        <v>6</v>
      </c>
      <c r="R245" s="272">
        <v>2</v>
      </c>
      <c r="S245" s="272">
        <v>3</v>
      </c>
      <c r="T245" s="272">
        <v>69021</v>
      </c>
      <c r="U245" s="272" t="s">
        <v>1117</v>
      </c>
      <c r="V245" s="274">
        <v>11748142</v>
      </c>
      <c r="W245" s="274">
        <v>16886891</v>
      </c>
      <c r="X245" s="274">
        <v>-5138749</v>
      </c>
      <c r="Y245" s="273">
        <v>16611507</v>
      </c>
      <c r="AA245">
        <v>60011</v>
      </c>
      <c r="AB245">
        <v>4</v>
      </c>
      <c r="AC245">
        <v>1</v>
      </c>
      <c r="AD245">
        <v>6</v>
      </c>
      <c r="AE245" t="s">
        <v>287</v>
      </c>
    </row>
    <row r="246" spans="17:31">
      <c r="Q246" s="266">
        <v>6</v>
      </c>
      <c r="R246" s="272">
        <v>2</v>
      </c>
      <c r="S246" s="272">
        <v>3</v>
      </c>
      <c r="T246" s="272">
        <v>69026</v>
      </c>
      <c r="U246" s="272" t="s">
        <v>1118</v>
      </c>
      <c r="V246" s="274">
        <v>3689</v>
      </c>
      <c r="W246" s="274">
        <v>4014</v>
      </c>
      <c r="X246" s="272">
        <v>-325</v>
      </c>
      <c r="Y246" s="273">
        <v>1212195</v>
      </c>
      <c r="AA246">
        <v>60021</v>
      </c>
      <c r="AB246">
        <v>4</v>
      </c>
      <c r="AC246">
        <v>1</v>
      </c>
      <c r="AD246">
        <v>6</v>
      </c>
      <c r="AE246" t="s">
        <v>288</v>
      </c>
    </row>
    <row r="247" spans="17:31">
      <c r="Q247" s="266">
        <v>6</v>
      </c>
      <c r="R247" s="272">
        <v>2</v>
      </c>
      <c r="S247" s="272">
        <v>3</v>
      </c>
      <c r="T247" s="272">
        <v>69039</v>
      </c>
      <c r="U247" s="272" t="s">
        <v>1119</v>
      </c>
      <c r="V247" s="274">
        <v>499796</v>
      </c>
      <c r="W247" s="274">
        <v>486743</v>
      </c>
      <c r="X247" s="274">
        <v>13053</v>
      </c>
      <c r="Y247" s="273">
        <v>491772</v>
      </c>
      <c r="AA247">
        <v>61011</v>
      </c>
      <c r="AB247">
        <v>4</v>
      </c>
      <c r="AC247">
        <v>1</v>
      </c>
      <c r="AD247">
        <v>6</v>
      </c>
      <c r="AE247" t="s">
        <v>1373</v>
      </c>
    </row>
    <row r="248" spans="17:31">
      <c r="Q248" s="266">
        <v>6</v>
      </c>
      <c r="R248" s="272">
        <v>2</v>
      </c>
      <c r="S248" s="272">
        <v>4</v>
      </c>
      <c r="T248" s="272">
        <v>70011</v>
      </c>
      <c r="U248" s="272" t="s">
        <v>1120</v>
      </c>
      <c r="V248" s="274">
        <v>548555</v>
      </c>
      <c r="W248" s="274">
        <v>713814</v>
      </c>
      <c r="X248" s="274">
        <v>-165259</v>
      </c>
      <c r="Y248" s="273">
        <v>643961</v>
      </c>
      <c r="AA248">
        <v>61021</v>
      </c>
      <c r="AB248">
        <v>4</v>
      </c>
      <c r="AC248">
        <v>1</v>
      </c>
      <c r="AD248">
        <v>6</v>
      </c>
      <c r="AE248" t="s">
        <v>289</v>
      </c>
    </row>
    <row r="249" spans="17:31">
      <c r="Q249" s="266">
        <v>6</v>
      </c>
      <c r="R249" s="272">
        <v>2</v>
      </c>
      <c r="S249" s="272">
        <v>4</v>
      </c>
      <c r="T249" s="272">
        <v>70012</v>
      </c>
      <c r="U249" s="272" t="s">
        <v>1121</v>
      </c>
      <c r="V249" s="274">
        <v>8884768</v>
      </c>
      <c r="W249" s="274">
        <v>9598464</v>
      </c>
      <c r="X249" s="274">
        <v>-713696</v>
      </c>
      <c r="Y249" s="273">
        <v>10163363</v>
      </c>
      <c r="AB249">
        <v>5</v>
      </c>
      <c r="AC249">
        <v>1</v>
      </c>
      <c r="AD249">
        <v>6</v>
      </c>
      <c r="AE249" t="s">
        <v>298</v>
      </c>
    </row>
    <row r="250" spans="17:31">
      <c r="Q250" s="266">
        <v>6</v>
      </c>
      <c r="R250" s="272">
        <v>2</v>
      </c>
      <c r="S250" s="272">
        <v>4</v>
      </c>
      <c r="T250" s="272">
        <v>70014</v>
      </c>
      <c r="U250" s="272" t="s">
        <v>1122</v>
      </c>
      <c r="V250" s="274">
        <v>18173552</v>
      </c>
      <c r="W250" s="274">
        <v>18844222</v>
      </c>
      <c r="X250" s="274">
        <v>-670670</v>
      </c>
      <c r="Y250" s="273">
        <v>2451540</v>
      </c>
      <c r="AA250">
        <v>61051</v>
      </c>
      <c r="AB250">
        <v>5</v>
      </c>
      <c r="AC250">
        <v>1</v>
      </c>
      <c r="AD250">
        <v>6</v>
      </c>
      <c r="AE250" t="s">
        <v>299</v>
      </c>
    </row>
    <row r="251" spans="17:31" ht="15">
      <c r="Q251" s="266">
        <v>6</v>
      </c>
      <c r="R251" s="272">
        <v>2</v>
      </c>
      <c r="S251" s="272">
        <v>4</v>
      </c>
      <c r="T251" s="272">
        <v>70021</v>
      </c>
      <c r="U251" s="272" t="s">
        <v>1123</v>
      </c>
      <c r="V251" s="319"/>
      <c r="W251" s="274">
        <v>177906</v>
      </c>
      <c r="X251" s="274">
        <v>-177906</v>
      </c>
      <c r="Y251" s="273">
        <v>1427117</v>
      </c>
      <c r="AA251">
        <v>61052</v>
      </c>
      <c r="AB251">
        <v>5</v>
      </c>
      <c r="AC251">
        <v>1</v>
      </c>
      <c r="AD251">
        <v>6</v>
      </c>
      <c r="AE251" t="s">
        <v>617</v>
      </c>
    </row>
    <row r="252" spans="17:31" ht="15">
      <c r="Q252" s="266">
        <v>6</v>
      </c>
      <c r="R252" s="272">
        <v>2</v>
      </c>
      <c r="S252" s="272">
        <v>4</v>
      </c>
      <c r="T252" s="272">
        <v>70022</v>
      </c>
      <c r="U252" s="272" t="s">
        <v>1124</v>
      </c>
      <c r="V252" s="319"/>
      <c r="W252" s="274">
        <v>227454</v>
      </c>
      <c r="X252" s="274">
        <v>-227454</v>
      </c>
      <c r="Y252" s="273">
        <v>263295</v>
      </c>
      <c r="AA252">
        <v>62011</v>
      </c>
      <c r="AB252">
        <v>5</v>
      </c>
      <c r="AC252">
        <v>1</v>
      </c>
      <c r="AD252">
        <v>6</v>
      </c>
      <c r="AE252" t="s">
        <v>615</v>
      </c>
    </row>
    <row r="253" spans="17:31">
      <c r="Q253" s="266">
        <v>6</v>
      </c>
      <c r="R253" s="272">
        <v>2</v>
      </c>
      <c r="S253" s="272">
        <v>4</v>
      </c>
      <c r="T253" s="272">
        <v>70023</v>
      </c>
      <c r="U253" s="272" t="s">
        <v>1125</v>
      </c>
      <c r="V253" s="274">
        <v>2000</v>
      </c>
      <c r="W253" s="274">
        <v>217933</v>
      </c>
      <c r="X253" s="274">
        <v>-215933</v>
      </c>
      <c r="Y253" s="273">
        <v>824068</v>
      </c>
      <c r="AA253">
        <v>62012</v>
      </c>
      <c r="AB253">
        <v>5</v>
      </c>
      <c r="AC253">
        <v>1</v>
      </c>
      <c r="AD253">
        <v>6</v>
      </c>
      <c r="AE253" t="s">
        <v>300</v>
      </c>
    </row>
    <row r="254" spans="17:31" ht="15">
      <c r="Q254" s="266">
        <v>6</v>
      </c>
      <c r="R254" s="272">
        <v>2</v>
      </c>
      <c r="S254" s="272">
        <v>4</v>
      </c>
      <c r="T254" s="272">
        <v>70024</v>
      </c>
      <c r="U254" s="272" t="s">
        <v>1126</v>
      </c>
      <c r="V254" s="319"/>
      <c r="W254" s="272">
        <v>456</v>
      </c>
      <c r="X254" s="272">
        <v>-456</v>
      </c>
      <c r="Y254" s="267">
        <v>225</v>
      </c>
      <c r="AA254">
        <v>62014</v>
      </c>
      <c r="AB254">
        <v>5</v>
      </c>
      <c r="AC254">
        <v>1</v>
      </c>
      <c r="AD254">
        <v>6</v>
      </c>
      <c r="AE254" t="s">
        <v>572</v>
      </c>
    </row>
    <row r="255" spans="17:31">
      <c r="Q255" s="266">
        <v>6</v>
      </c>
      <c r="R255" s="272">
        <v>2</v>
      </c>
      <c r="S255" s="272">
        <v>4</v>
      </c>
      <c r="T255" s="272">
        <v>70025</v>
      </c>
      <c r="U255" s="272" t="s">
        <v>1127</v>
      </c>
      <c r="V255" s="274">
        <v>3692200</v>
      </c>
      <c r="W255" s="274">
        <v>2248126</v>
      </c>
      <c r="X255" s="274">
        <v>1444074</v>
      </c>
      <c r="Y255" s="273">
        <v>30168</v>
      </c>
      <c r="AA255">
        <v>62024</v>
      </c>
      <c r="AB255">
        <v>5</v>
      </c>
      <c r="AC255">
        <v>1</v>
      </c>
      <c r="AD255">
        <v>6</v>
      </c>
      <c r="AE255" t="s">
        <v>616</v>
      </c>
    </row>
    <row r="256" spans="17:31">
      <c r="Q256" s="266">
        <v>6</v>
      </c>
      <c r="R256" s="272">
        <v>2</v>
      </c>
      <c r="S256" s="272">
        <v>4</v>
      </c>
      <c r="T256" s="272">
        <v>70031</v>
      </c>
      <c r="U256" s="272" t="s">
        <v>1128</v>
      </c>
      <c r="V256" s="274">
        <v>10797456</v>
      </c>
      <c r="W256" s="274">
        <v>13897341</v>
      </c>
      <c r="X256" s="274">
        <v>-3099885</v>
      </c>
      <c r="Y256" s="273">
        <v>14091043</v>
      </c>
      <c r="AA256">
        <v>74021</v>
      </c>
      <c r="AB256">
        <v>5</v>
      </c>
      <c r="AC256">
        <v>1</v>
      </c>
      <c r="AD256">
        <v>6</v>
      </c>
      <c r="AE256" t="s">
        <v>301</v>
      </c>
    </row>
    <row r="257" spans="17:31">
      <c r="Q257" s="266">
        <v>6</v>
      </c>
      <c r="R257" s="272">
        <v>2</v>
      </c>
      <c r="S257" s="272">
        <v>4</v>
      </c>
      <c r="T257" s="272">
        <v>70032</v>
      </c>
      <c r="U257" s="272" t="s">
        <v>1129</v>
      </c>
      <c r="V257" s="274">
        <v>308796</v>
      </c>
      <c r="W257" s="274">
        <v>422295</v>
      </c>
      <c r="X257" s="274">
        <v>-113499</v>
      </c>
      <c r="Y257" s="273">
        <v>377918</v>
      </c>
      <c r="AA257">
        <v>74022</v>
      </c>
      <c r="AB257">
        <v>5</v>
      </c>
      <c r="AC257">
        <v>1</v>
      </c>
      <c r="AD257">
        <v>6</v>
      </c>
      <c r="AE257" t="s">
        <v>573</v>
      </c>
    </row>
    <row r="258" spans="17:31">
      <c r="Q258" s="266">
        <v>6</v>
      </c>
      <c r="R258" s="272">
        <v>2</v>
      </c>
      <c r="S258" s="272">
        <v>4</v>
      </c>
      <c r="T258" s="272">
        <v>70039</v>
      </c>
      <c r="U258" s="272" t="s">
        <v>1130</v>
      </c>
      <c r="V258" s="274">
        <v>297519</v>
      </c>
      <c r="W258" s="274">
        <v>293659</v>
      </c>
      <c r="X258" s="274">
        <v>3860</v>
      </c>
      <c r="Y258" s="273">
        <v>605935</v>
      </c>
      <c r="AB258">
        <v>6</v>
      </c>
      <c r="AC258">
        <v>1</v>
      </c>
      <c r="AD258">
        <v>6</v>
      </c>
      <c r="AE258" t="s">
        <v>302</v>
      </c>
    </row>
    <row r="259" spans="17:31">
      <c r="Q259" s="266">
        <v>6</v>
      </c>
      <c r="R259" s="272">
        <v>2</v>
      </c>
      <c r="S259" s="272">
        <v>5</v>
      </c>
      <c r="T259" s="272">
        <v>65011</v>
      </c>
      <c r="U259" s="272" t="s">
        <v>1131</v>
      </c>
      <c r="V259" s="274">
        <v>11486421</v>
      </c>
      <c r="W259" s="274">
        <v>15793034</v>
      </c>
      <c r="X259" s="274">
        <v>-4306613</v>
      </c>
      <c r="Y259" s="273">
        <v>15178002</v>
      </c>
      <c r="AA259">
        <v>61051</v>
      </c>
      <c r="AB259">
        <v>6</v>
      </c>
      <c r="AC259">
        <v>1</v>
      </c>
      <c r="AD259">
        <v>6</v>
      </c>
      <c r="AE259" t="s">
        <v>299</v>
      </c>
    </row>
    <row r="260" spans="17:31">
      <c r="Q260" s="266">
        <v>6</v>
      </c>
      <c r="R260" s="272">
        <v>2</v>
      </c>
      <c r="S260" s="272">
        <v>5</v>
      </c>
      <c r="T260" s="272">
        <v>67029</v>
      </c>
      <c r="U260" s="272" t="s">
        <v>1132</v>
      </c>
      <c r="V260" s="274">
        <v>1797094</v>
      </c>
      <c r="W260" s="274">
        <v>1472047</v>
      </c>
      <c r="X260" s="274">
        <v>325047</v>
      </c>
      <c r="Y260" s="273">
        <v>1835349</v>
      </c>
      <c r="AA260">
        <v>61052</v>
      </c>
      <c r="AB260">
        <v>6</v>
      </c>
      <c r="AC260">
        <v>1</v>
      </c>
      <c r="AD260">
        <v>6</v>
      </c>
      <c r="AE260" t="s">
        <v>617</v>
      </c>
    </row>
    <row r="261" spans="17:31">
      <c r="Q261" s="266">
        <v>6</v>
      </c>
      <c r="R261" s="272">
        <v>2</v>
      </c>
      <c r="S261" s="272">
        <v>5</v>
      </c>
      <c r="T261" s="272">
        <v>71011</v>
      </c>
      <c r="U261" s="272" t="s">
        <v>1133</v>
      </c>
      <c r="V261" s="272">
        <v>500</v>
      </c>
      <c r="W261" s="272">
        <v>230</v>
      </c>
      <c r="X261" s="272">
        <v>270</v>
      </c>
      <c r="Y261" s="267">
        <v>230</v>
      </c>
      <c r="AA261">
        <v>61059</v>
      </c>
      <c r="AB261">
        <v>6</v>
      </c>
      <c r="AC261">
        <v>1</v>
      </c>
      <c r="AD261">
        <v>6</v>
      </c>
      <c r="AE261" t="s">
        <v>303</v>
      </c>
    </row>
    <row r="262" spans="17:31">
      <c r="Q262" s="266">
        <v>6</v>
      </c>
      <c r="R262" s="272">
        <v>2</v>
      </c>
      <c r="S262" s="272">
        <v>5</v>
      </c>
      <c r="T262" s="272">
        <v>71012</v>
      </c>
      <c r="U262" s="272" t="s">
        <v>1134</v>
      </c>
      <c r="V262" s="274">
        <v>443420</v>
      </c>
      <c r="W262" s="274">
        <v>662415</v>
      </c>
      <c r="X262" s="274">
        <v>-218995</v>
      </c>
      <c r="Y262" s="273">
        <v>807180</v>
      </c>
      <c r="AA262">
        <v>62011</v>
      </c>
      <c r="AB262">
        <v>6</v>
      </c>
      <c r="AC262">
        <v>1</v>
      </c>
      <c r="AD262">
        <v>6</v>
      </c>
      <c r="AE262" t="s">
        <v>615</v>
      </c>
    </row>
    <row r="263" spans="17:31">
      <c r="Q263" s="266">
        <v>6</v>
      </c>
      <c r="R263" s="272">
        <v>2</v>
      </c>
      <c r="S263" s="272">
        <v>5</v>
      </c>
      <c r="T263" s="272">
        <v>71021</v>
      </c>
      <c r="U263" s="272" t="s">
        <v>1135</v>
      </c>
      <c r="V263" s="274">
        <v>88800</v>
      </c>
      <c r="W263" s="274">
        <v>61565</v>
      </c>
      <c r="X263" s="274">
        <v>27235</v>
      </c>
      <c r="Y263" s="273">
        <v>25785</v>
      </c>
      <c r="AA263">
        <v>62012</v>
      </c>
      <c r="AB263">
        <v>6</v>
      </c>
      <c r="AC263">
        <v>1</v>
      </c>
      <c r="AD263">
        <v>6</v>
      </c>
      <c r="AE263" t="s">
        <v>300</v>
      </c>
    </row>
    <row r="264" spans="17:31">
      <c r="Q264" s="266">
        <v>6</v>
      </c>
      <c r="R264" s="272">
        <v>2</v>
      </c>
      <c r="S264" s="272">
        <v>5</v>
      </c>
      <c r="T264" s="272">
        <v>71031</v>
      </c>
      <c r="U264" s="272" t="s">
        <v>1136</v>
      </c>
      <c r="V264" s="274">
        <v>565500</v>
      </c>
      <c r="W264" s="274">
        <v>494820</v>
      </c>
      <c r="X264" s="274">
        <v>70681</v>
      </c>
      <c r="Y264" s="273">
        <v>451506</v>
      </c>
      <c r="AA264">
        <v>62014</v>
      </c>
      <c r="AB264">
        <v>6</v>
      </c>
      <c r="AC264">
        <v>1</v>
      </c>
      <c r="AD264">
        <v>6</v>
      </c>
      <c r="AE264" t="s">
        <v>572</v>
      </c>
    </row>
    <row r="265" spans="17:31">
      <c r="Q265" s="266">
        <v>6</v>
      </c>
      <c r="R265" s="272">
        <v>2</v>
      </c>
      <c r="S265" s="272">
        <v>5</v>
      </c>
      <c r="T265" s="272">
        <v>71032</v>
      </c>
      <c r="U265" s="272" t="s">
        <v>1137</v>
      </c>
      <c r="V265" s="274">
        <v>875000</v>
      </c>
      <c r="W265" s="274">
        <v>1082361</v>
      </c>
      <c r="X265" s="274">
        <v>-207361</v>
      </c>
      <c r="Y265" s="273">
        <v>915207</v>
      </c>
      <c r="AA265">
        <v>62024</v>
      </c>
      <c r="AB265">
        <v>6</v>
      </c>
      <c r="AC265">
        <v>1</v>
      </c>
      <c r="AD265">
        <v>6</v>
      </c>
      <c r="AE265" t="s">
        <v>616</v>
      </c>
    </row>
    <row r="266" spans="17:31">
      <c r="Q266" s="266">
        <v>6</v>
      </c>
      <c r="R266" s="272">
        <v>2</v>
      </c>
      <c r="S266" s="272">
        <v>6</v>
      </c>
      <c r="T266" s="272">
        <v>72019</v>
      </c>
      <c r="U266" s="272" t="s">
        <v>1138</v>
      </c>
      <c r="V266" s="274">
        <v>566536</v>
      </c>
      <c r="W266" s="274">
        <v>682854</v>
      </c>
      <c r="X266" s="274">
        <v>-116318</v>
      </c>
      <c r="Y266" s="273">
        <v>774686</v>
      </c>
      <c r="AA266">
        <v>64021</v>
      </c>
      <c r="AB266">
        <v>6</v>
      </c>
      <c r="AC266">
        <v>1</v>
      </c>
      <c r="AD266">
        <v>6</v>
      </c>
      <c r="AE266" t="s">
        <v>304</v>
      </c>
    </row>
    <row r="267" spans="17:31">
      <c r="Q267" s="266">
        <v>6</v>
      </c>
      <c r="R267" s="272">
        <v>2</v>
      </c>
      <c r="S267" s="272">
        <v>6</v>
      </c>
      <c r="T267" s="272">
        <v>72021</v>
      </c>
      <c r="U267" s="272" t="s">
        <v>1139</v>
      </c>
      <c r="V267" s="274">
        <v>657319</v>
      </c>
      <c r="W267" s="274">
        <v>560865</v>
      </c>
      <c r="X267" s="274">
        <v>96454</v>
      </c>
      <c r="Y267" s="273">
        <v>609940</v>
      </c>
      <c r="AA267">
        <v>64022</v>
      </c>
      <c r="AB267">
        <v>6</v>
      </c>
      <c r="AC267">
        <v>1</v>
      </c>
      <c r="AD267">
        <v>6</v>
      </c>
      <c r="AE267" t="s">
        <v>619</v>
      </c>
    </row>
    <row r="268" spans="17:31">
      <c r="Q268" s="266">
        <v>6</v>
      </c>
      <c r="R268" s="272">
        <v>2</v>
      </c>
      <c r="S268" s="272">
        <v>6</v>
      </c>
      <c r="T268" s="272">
        <v>72022</v>
      </c>
      <c r="U268" s="272" t="s">
        <v>1140</v>
      </c>
      <c r="V268" s="274">
        <v>34134</v>
      </c>
      <c r="W268" s="274">
        <v>55880</v>
      </c>
      <c r="X268" s="274">
        <v>-21746</v>
      </c>
      <c r="Y268" s="273">
        <v>22082</v>
      </c>
      <c r="AA268">
        <v>74021</v>
      </c>
      <c r="AB268">
        <v>6</v>
      </c>
      <c r="AC268">
        <v>1</v>
      </c>
      <c r="AD268">
        <v>6</v>
      </c>
      <c r="AE268" t="s">
        <v>301</v>
      </c>
    </row>
    <row r="269" spans="17:31">
      <c r="Q269" s="266">
        <v>6</v>
      </c>
      <c r="R269" s="272">
        <v>2</v>
      </c>
      <c r="S269" s="272">
        <v>6</v>
      </c>
      <c r="T269" s="272">
        <v>72023</v>
      </c>
      <c r="U269" s="272" t="s">
        <v>1141</v>
      </c>
      <c r="V269" s="274">
        <v>828800</v>
      </c>
      <c r="W269" s="274">
        <v>856367</v>
      </c>
      <c r="X269" s="274">
        <v>-27567</v>
      </c>
      <c r="Y269" s="273">
        <v>740230</v>
      </c>
      <c r="AB269">
        <v>7</v>
      </c>
      <c r="AC269">
        <v>1</v>
      </c>
      <c r="AD269">
        <v>6</v>
      </c>
      <c r="AE269" t="s">
        <v>306</v>
      </c>
    </row>
    <row r="270" spans="17:31">
      <c r="Q270" s="266">
        <v>6</v>
      </c>
      <c r="R270" s="272">
        <v>2</v>
      </c>
      <c r="S270" s="272">
        <v>6</v>
      </c>
      <c r="T270" s="272">
        <v>72024</v>
      </c>
      <c r="U270" s="272" t="s">
        <v>1142</v>
      </c>
      <c r="V270" s="274">
        <v>3679324</v>
      </c>
      <c r="W270" s="274">
        <v>7211398</v>
      </c>
      <c r="X270" s="274">
        <v>-3532074</v>
      </c>
      <c r="Y270" s="273">
        <v>3990645</v>
      </c>
      <c r="AA270">
        <v>63011</v>
      </c>
      <c r="AB270">
        <v>7</v>
      </c>
      <c r="AC270">
        <v>1</v>
      </c>
      <c r="AD270">
        <v>6</v>
      </c>
      <c r="AE270" t="s">
        <v>620</v>
      </c>
    </row>
    <row r="271" spans="17:31">
      <c r="Q271" s="266">
        <v>6</v>
      </c>
      <c r="R271" s="272">
        <v>2</v>
      </c>
      <c r="S271" s="272">
        <v>6</v>
      </c>
      <c r="T271" s="272">
        <v>72025</v>
      </c>
      <c r="U271" s="272" t="s">
        <v>1143</v>
      </c>
      <c r="V271" s="274">
        <v>400000</v>
      </c>
      <c r="W271" s="274">
        <v>410268</v>
      </c>
      <c r="X271" s="274">
        <v>-10268</v>
      </c>
      <c r="Y271" s="273">
        <v>392997</v>
      </c>
      <c r="AA271">
        <v>63012</v>
      </c>
      <c r="AB271">
        <v>7</v>
      </c>
      <c r="AC271">
        <v>1</v>
      </c>
      <c r="AD271">
        <v>6</v>
      </c>
      <c r="AE271" t="s">
        <v>307</v>
      </c>
    </row>
    <row r="272" spans="17:31">
      <c r="Q272" s="266">
        <v>6</v>
      </c>
      <c r="R272" s="272">
        <v>2</v>
      </c>
      <c r="S272" s="272">
        <v>6</v>
      </c>
      <c r="T272" s="272">
        <v>72031</v>
      </c>
      <c r="U272" s="272" t="s">
        <v>1144</v>
      </c>
      <c r="V272" s="274">
        <v>1728118</v>
      </c>
      <c r="W272" s="274">
        <v>2252113</v>
      </c>
      <c r="X272" s="274">
        <v>-523995</v>
      </c>
      <c r="Y272" s="273">
        <v>2577631</v>
      </c>
      <c r="AA272">
        <v>63013</v>
      </c>
      <c r="AB272">
        <v>7</v>
      </c>
      <c r="AC272">
        <v>1</v>
      </c>
      <c r="AD272">
        <v>6</v>
      </c>
      <c r="AE272" t="s">
        <v>308</v>
      </c>
    </row>
    <row r="273" spans="17:31">
      <c r="Q273" s="266">
        <v>6</v>
      </c>
      <c r="R273" s="272">
        <v>2</v>
      </c>
      <c r="S273" s="272">
        <v>7</v>
      </c>
      <c r="T273" s="272">
        <v>65031</v>
      </c>
      <c r="U273" s="272" t="s">
        <v>1145</v>
      </c>
      <c r="V273" s="274">
        <v>4975851</v>
      </c>
      <c r="W273" s="274">
        <v>5320637</v>
      </c>
      <c r="X273" s="274">
        <v>-344786</v>
      </c>
      <c r="Y273" s="273">
        <v>6472786</v>
      </c>
      <c r="AA273">
        <v>63014</v>
      </c>
      <c r="AB273">
        <v>7</v>
      </c>
      <c r="AC273">
        <v>1</v>
      </c>
      <c r="AD273">
        <v>6</v>
      </c>
      <c r="AE273" t="s">
        <v>621</v>
      </c>
    </row>
    <row r="274" spans="17:31">
      <c r="Q274" s="266">
        <v>6</v>
      </c>
      <c r="R274" s="272">
        <v>2</v>
      </c>
      <c r="S274" s="272">
        <v>7</v>
      </c>
      <c r="T274" s="272">
        <v>68011</v>
      </c>
      <c r="U274" s="272" t="s">
        <v>1146</v>
      </c>
      <c r="V274" s="274">
        <v>5719222</v>
      </c>
      <c r="W274" s="274">
        <v>8927723</v>
      </c>
      <c r="X274" s="274">
        <v>-3208501</v>
      </c>
      <c r="Y274" s="273">
        <v>7848193</v>
      </c>
      <c r="AA274">
        <v>63015</v>
      </c>
      <c r="AB274">
        <v>7</v>
      </c>
      <c r="AC274">
        <v>1</v>
      </c>
      <c r="AD274">
        <v>6</v>
      </c>
      <c r="AE274" t="s">
        <v>574</v>
      </c>
    </row>
    <row r="275" spans="17:31">
      <c r="Q275" s="266">
        <v>6</v>
      </c>
      <c r="R275" s="272">
        <v>2</v>
      </c>
      <c r="S275" s="272">
        <v>7</v>
      </c>
      <c r="T275" s="272">
        <v>68012</v>
      </c>
      <c r="U275" s="272" t="s">
        <v>1147</v>
      </c>
      <c r="V275" s="274">
        <v>23020</v>
      </c>
      <c r="W275" s="274">
        <v>14997</v>
      </c>
      <c r="X275" s="274">
        <v>8023</v>
      </c>
      <c r="Y275" s="273">
        <v>216905</v>
      </c>
      <c r="AA275">
        <v>75031</v>
      </c>
      <c r="AB275">
        <v>7</v>
      </c>
      <c r="AC275">
        <v>1</v>
      </c>
      <c r="AD275">
        <v>6</v>
      </c>
      <c r="AE275" t="s">
        <v>310</v>
      </c>
    </row>
    <row r="276" spans="17:31">
      <c r="Q276" s="266">
        <v>6</v>
      </c>
      <c r="R276" s="272">
        <v>2</v>
      </c>
      <c r="S276" s="272">
        <v>7</v>
      </c>
      <c r="T276" s="272">
        <v>68031</v>
      </c>
      <c r="U276" s="272" t="s">
        <v>1148</v>
      </c>
      <c r="V276" s="274">
        <v>2478995</v>
      </c>
      <c r="W276" s="274">
        <v>2928398</v>
      </c>
      <c r="X276" s="274">
        <v>-449403</v>
      </c>
      <c r="Y276" s="273">
        <v>2983293</v>
      </c>
      <c r="AA276">
        <v>75033</v>
      </c>
      <c r="AB276">
        <v>7</v>
      </c>
      <c r="AC276">
        <v>1</v>
      </c>
      <c r="AD276">
        <v>6</v>
      </c>
      <c r="AE276" t="s">
        <v>311</v>
      </c>
    </row>
    <row r="277" spans="17:31">
      <c r="Q277" s="266">
        <v>6</v>
      </c>
      <c r="R277" s="272">
        <v>2</v>
      </c>
      <c r="S277" s="272">
        <v>7</v>
      </c>
      <c r="T277" s="272">
        <v>73059</v>
      </c>
      <c r="U277" s="272" t="s">
        <v>1149</v>
      </c>
      <c r="V277" s="274">
        <v>8452036</v>
      </c>
      <c r="W277" s="274">
        <v>8346622</v>
      </c>
      <c r="X277" s="274">
        <v>105414</v>
      </c>
      <c r="Y277" s="273">
        <v>8438815</v>
      </c>
      <c r="AB277">
        <v>8</v>
      </c>
      <c r="AC277">
        <v>1</v>
      </c>
      <c r="AD277">
        <v>6</v>
      </c>
      <c r="AE277" t="s">
        <v>1380</v>
      </c>
    </row>
    <row r="278" spans="17:31">
      <c r="Q278" s="266">
        <v>6</v>
      </c>
      <c r="R278" s="272">
        <v>2</v>
      </c>
      <c r="S278" s="272">
        <v>7</v>
      </c>
      <c r="T278" s="272">
        <v>81991</v>
      </c>
      <c r="U278" s="272" t="s">
        <v>1150</v>
      </c>
      <c r="V278" s="274">
        <v>7083700</v>
      </c>
      <c r="W278" s="274">
        <v>13090354</v>
      </c>
      <c r="X278" s="274">
        <v>-6006654</v>
      </c>
      <c r="Y278" s="273">
        <v>12724278</v>
      </c>
      <c r="AA278">
        <v>65041</v>
      </c>
      <c r="AB278">
        <v>8</v>
      </c>
      <c r="AC278">
        <v>1</v>
      </c>
      <c r="AD278">
        <v>6</v>
      </c>
      <c r="AE278" t="s">
        <v>312</v>
      </c>
    </row>
    <row r="279" spans="17:31">
      <c r="Q279" s="266">
        <v>6</v>
      </c>
      <c r="R279" s="272">
        <v>2</v>
      </c>
      <c r="S279" s="272">
        <v>7</v>
      </c>
      <c r="T279" s="272">
        <v>81992</v>
      </c>
      <c r="U279" s="272" t="s">
        <v>1151</v>
      </c>
      <c r="V279" s="274">
        <v>26086000</v>
      </c>
      <c r="W279" s="274">
        <v>40103588</v>
      </c>
      <c r="X279" s="274">
        <v>-14017588</v>
      </c>
      <c r="Y279" s="273">
        <v>33757977</v>
      </c>
      <c r="AA279">
        <v>65042</v>
      </c>
      <c r="AB279">
        <v>8</v>
      </c>
      <c r="AC279">
        <v>1</v>
      </c>
      <c r="AD279">
        <v>6</v>
      </c>
      <c r="AE279" t="s">
        <v>313</v>
      </c>
    </row>
    <row r="280" spans="17:31">
      <c r="Q280" s="266">
        <v>6</v>
      </c>
      <c r="R280" s="272">
        <v>2</v>
      </c>
      <c r="S280" s="272">
        <v>7</v>
      </c>
      <c r="T280" s="272">
        <v>99991</v>
      </c>
      <c r="U280" s="272" t="s">
        <v>1152</v>
      </c>
      <c r="V280" s="274">
        <v>7757670</v>
      </c>
      <c r="W280" s="274">
        <v>8973770</v>
      </c>
      <c r="X280" s="274">
        <v>-1216100</v>
      </c>
      <c r="Y280" s="273">
        <v>5265949</v>
      </c>
      <c r="AC280">
        <v>2</v>
      </c>
      <c r="AD280">
        <v>6</v>
      </c>
      <c r="AE280" t="s">
        <v>314</v>
      </c>
    </row>
    <row r="281" spans="17:31">
      <c r="Q281" s="266">
        <v>6</v>
      </c>
      <c r="R281" s="272">
        <v>2</v>
      </c>
      <c r="S281" s="272">
        <v>7</v>
      </c>
      <c r="T281" s="272">
        <v>99993</v>
      </c>
      <c r="U281" s="272" t="s">
        <v>1153</v>
      </c>
      <c r="V281" s="274">
        <v>16646000</v>
      </c>
      <c r="W281" s="274">
        <v>21837865</v>
      </c>
      <c r="X281" s="274">
        <v>-5191865</v>
      </c>
      <c r="Y281" s="273">
        <v>31160005</v>
      </c>
      <c r="AB281">
        <v>1</v>
      </c>
      <c r="AC281">
        <v>2</v>
      </c>
      <c r="AD281">
        <v>6</v>
      </c>
      <c r="AE281" t="s">
        <v>622</v>
      </c>
    </row>
    <row r="282" spans="17:31">
      <c r="Q282" s="266">
        <v>6</v>
      </c>
      <c r="R282" s="272">
        <v>3</v>
      </c>
      <c r="S282" s="272">
        <v>1</v>
      </c>
      <c r="T282" s="272">
        <v>75011</v>
      </c>
      <c r="U282" s="272" t="s">
        <v>1154</v>
      </c>
      <c r="V282" s="274">
        <v>408960</v>
      </c>
      <c r="W282" s="274">
        <v>393804</v>
      </c>
      <c r="X282" s="274">
        <v>15156</v>
      </c>
      <c r="Y282" s="273">
        <v>366137</v>
      </c>
      <c r="AA282">
        <v>62021</v>
      </c>
      <c r="AB282">
        <v>1</v>
      </c>
      <c r="AC282">
        <v>2</v>
      </c>
      <c r="AD282">
        <v>6</v>
      </c>
      <c r="AE282" t="s">
        <v>315</v>
      </c>
    </row>
    <row r="283" spans="17:31">
      <c r="Q283" s="266">
        <v>6</v>
      </c>
      <c r="R283" s="272">
        <v>3</v>
      </c>
      <c r="S283" s="272">
        <v>1</v>
      </c>
      <c r="T283" s="272">
        <v>75019</v>
      </c>
      <c r="U283" s="272" t="s">
        <v>1155</v>
      </c>
      <c r="V283" s="273">
        <v>185790</v>
      </c>
      <c r="W283" s="274">
        <v>188473</v>
      </c>
      <c r="X283" s="274">
        <v>-2683</v>
      </c>
      <c r="Y283" s="273">
        <v>226448</v>
      </c>
      <c r="AA283">
        <v>62022</v>
      </c>
      <c r="AB283">
        <v>1</v>
      </c>
      <c r="AC283">
        <v>2</v>
      </c>
      <c r="AD283">
        <v>6</v>
      </c>
      <c r="AE283" t="s">
        <v>316</v>
      </c>
    </row>
    <row r="284" spans="17:31">
      <c r="Q284" s="266">
        <v>6</v>
      </c>
      <c r="R284" s="272">
        <v>3</v>
      </c>
      <c r="S284" s="272">
        <v>2</v>
      </c>
      <c r="T284" s="272">
        <v>75021</v>
      </c>
      <c r="U284" s="272" t="s">
        <v>1156</v>
      </c>
      <c r="V284" s="273">
        <v>115000</v>
      </c>
      <c r="W284" s="274">
        <v>107699</v>
      </c>
      <c r="X284" s="274">
        <v>7301</v>
      </c>
      <c r="Y284" s="273">
        <v>158285</v>
      </c>
      <c r="AA284">
        <v>62023</v>
      </c>
      <c r="AB284">
        <v>1</v>
      </c>
      <c r="AC284">
        <v>2</v>
      </c>
      <c r="AD284">
        <v>6</v>
      </c>
      <c r="AE284" t="s">
        <v>317</v>
      </c>
    </row>
    <row r="285" spans="17:31">
      <c r="Q285" s="266">
        <v>6</v>
      </c>
      <c r="R285" s="272">
        <v>3</v>
      </c>
      <c r="S285" s="272">
        <v>2</v>
      </c>
      <c r="T285" s="272">
        <v>75022</v>
      </c>
      <c r="U285" s="272" t="s">
        <v>1157</v>
      </c>
      <c r="V285" s="273">
        <v>2393685</v>
      </c>
      <c r="W285" s="274">
        <v>2911862</v>
      </c>
      <c r="X285" s="274">
        <v>-518177</v>
      </c>
      <c r="Y285" s="273">
        <v>3341606</v>
      </c>
      <c r="AA285">
        <v>62031</v>
      </c>
      <c r="AB285">
        <v>1</v>
      </c>
      <c r="AC285">
        <v>2</v>
      </c>
      <c r="AD285">
        <v>6</v>
      </c>
      <c r="AE285" t="s">
        <v>318</v>
      </c>
    </row>
    <row r="286" spans="17:31">
      <c r="Q286" s="266">
        <v>6</v>
      </c>
      <c r="R286" s="272">
        <v>3</v>
      </c>
      <c r="S286" s="272">
        <v>2</v>
      </c>
      <c r="T286" s="272">
        <v>75023</v>
      </c>
      <c r="U286" s="272" t="s">
        <v>1158</v>
      </c>
      <c r="V286" s="273">
        <v>82700</v>
      </c>
      <c r="W286" s="274">
        <v>76725</v>
      </c>
      <c r="X286" s="274">
        <v>5975</v>
      </c>
      <c r="Y286" s="273">
        <v>86410</v>
      </c>
      <c r="AA286">
        <v>62041</v>
      </c>
      <c r="AB286">
        <v>1</v>
      </c>
      <c r="AC286">
        <v>2</v>
      </c>
      <c r="AD286">
        <v>6</v>
      </c>
      <c r="AE286" t="s">
        <v>319</v>
      </c>
    </row>
    <row r="287" spans="17:31">
      <c r="Q287" s="266">
        <v>6</v>
      </c>
      <c r="R287" s="272">
        <v>3</v>
      </c>
      <c r="S287" s="272">
        <v>2</v>
      </c>
      <c r="T287" s="272">
        <v>75024</v>
      </c>
      <c r="U287" s="272" t="s">
        <v>1159</v>
      </c>
      <c r="V287" s="273">
        <v>1500000</v>
      </c>
      <c r="W287" s="274">
        <v>1576187</v>
      </c>
      <c r="X287" s="274">
        <v>-76187</v>
      </c>
      <c r="Y287" s="273">
        <v>1376979</v>
      </c>
      <c r="AA287">
        <v>62042</v>
      </c>
      <c r="AB287">
        <v>1</v>
      </c>
      <c r="AC287">
        <v>2</v>
      </c>
      <c r="AD287">
        <v>6</v>
      </c>
      <c r="AE287" t="s">
        <v>320</v>
      </c>
    </row>
    <row r="288" spans="17:31">
      <c r="Q288" s="266">
        <v>6</v>
      </c>
      <c r="R288" s="272">
        <v>3</v>
      </c>
      <c r="S288" s="272">
        <v>2</v>
      </c>
      <c r="T288" s="272">
        <v>75025</v>
      </c>
      <c r="U288" s="272" t="s">
        <v>1160</v>
      </c>
      <c r="V288" s="273">
        <v>480000</v>
      </c>
      <c r="W288" s="274">
        <v>346680</v>
      </c>
      <c r="X288" s="274">
        <v>133320</v>
      </c>
      <c r="Y288" s="273">
        <v>324877</v>
      </c>
      <c r="AA288">
        <v>68021</v>
      </c>
      <c r="AB288">
        <v>1</v>
      </c>
      <c r="AC288">
        <v>2</v>
      </c>
      <c r="AD288">
        <v>6</v>
      </c>
      <c r="AE288" t="s">
        <v>321</v>
      </c>
    </row>
    <row r="289" spans="17:31">
      <c r="Q289" s="266">
        <v>6</v>
      </c>
      <c r="R289" s="272">
        <v>3</v>
      </c>
      <c r="S289" s="272">
        <v>2</v>
      </c>
      <c r="T289" s="272">
        <v>75026</v>
      </c>
      <c r="U289" s="272" t="s">
        <v>1161</v>
      </c>
      <c r="V289" s="273">
        <v>2950000</v>
      </c>
      <c r="W289" s="274">
        <v>2352730</v>
      </c>
      <c r="X289" s="274">
        <v>597270</v>
      </c>
      <c r="Y289" s="273">
        <v>2743698</v>
      </c>
      <c r="AB289">
        <v>2</v>
      </c>
      <c r="AC289">
        <v>2</v>
      </c>
      <c r="AD289">
        <v>6</v>
      </c>
      <c r="AE289" t="s">
        <v>623</v>
      </c>
    </row>
    <row r="290" spans="17:31">
      <c r="Q290" s="266">
        <v>6</v>
      </c>
      <c r="R290" s="272">
        <v>3</v>
      </c>
      <c r="S290" s="272">
        <v>2</v>
      </c>
      <c r="T290" s="272">
        <v>75029</v>
      </c>
      <c r="U290" s="272" t="s">
        <v>1162</v>
      </c>
      <c r="V290" s="273">
        <v>51386</v>
      </c>
      <c r="W290" s="274">
        <v>190014</v>
      </c>
      <c r="X290" s="274">
        <v>-138628</v>
      </c>
      <c r="Y290" s="273">
        <v>495586</v>
      </c>
      <c r="AA290">
        <v>66011</v>
      </c>
      <c r="AB290">
        <v>2</v>
      </c>
      <c r="AC290">
        <v>2</v>
      </c>
      <c r="AD290">
        <v>6</v>
      </c>
      <c r="AE290" t="s">
        <v>322</v>
      </c>
    </row>
    <row r="291" spans="17:31">
      <c r="Q291" s="266">
        <v>6</v>
      </c>
      <c r="R291" s="272">
        <v>3</v>
      </c>
      <c r="S291" s="272">
        <v>3</v>
      </c>
      <c r="T291" s="272">
        <v>75032</v>
      </c>
      <c r="U291" s="272" t="s">
        <v>1163</v>
      </c>
      <c r="V291" s="273">
        <v>2222500</v>
      </c>
      <c r="W291" s="274">
        <v>2282540</v>
      </c>
      <c r="X291" s="274">
        <v>-60040</v>
      </c>
      <c r="Y291" s="273">
        <v>2477896</v>
      </c>
      <c r="AA291">
        <v>66021</v>
      </c>
      <c r="AB291">
        <v>2</v>
      </c>
      <c r="AC291">
        <v>2</v>
      </c>
      <c r="AD291">
        <v>6</v>
      </c>
      <c r="AE291" t="s">
        <v>323</v>
      </c>
    </row>
    <row r="292" spans="17:31">
      <c r="Q292" s="266">
        <v>6</v>
      </c>
      <c r="R292" s="272">
        <v>3</v>
      </c>
      <c r="S292" s="272">
        <v>3</v>
      </c>
      <c r="T292" s="272">
        <v>75035</v>
      </c>
      <c r="U292" s="272" t="s">
        <v>1164</v>
      </c>
      <c r="V292" s="273">
        <v>1242000</v>
      </c>
      <c r="W292" s="274">
        <v>1666543</v>
      </c>
      <c r="X292" s="274">
        <v>-424543</v>
      </c>
      <c r="Y292" s="273">
        <v>1387195</v>
      </c>
      <c r="AA292">
        <v>66031</v>
      </c>
      <c r="AB292">
        <v>2</v>
      </c>
      <c r="AC292">
        <v>2</v>
      </c>
      <c r="AD292">
        <v>6</v>
      </c>
      <c r="AE292" t="s">
        <v>624</v>
      </c>
    </row>
    <row r="293" spans="17:31">
      <c r="Q293" s="266">
        <v>6</v>
      </c>
      <c r="R293" s="272">
        <v>3</v>
      </c>
      <c r="S293" s="272">
        <v>3</v>
      </c>
      <c r="T293" s="272">
        <v>75041</v>
      </c>
      <c r="U293" s="272" t="s">
        <v>1165</v>
      </c>
      <c r="V293" s="273">
        <v>1139318</v>
      </c>
      <c r="W293" s="274">
        <v>1216556</v>
      </c>
      <c r="X293" s="274">
        <v>-77238</v>
      </c>
      <c r="Y293" s="273">
        <v>1607837</v>
      </c>
      <c r="AA293">
        <v>66032</v>
      </c>
      <c r="AB293">
        <v>2</v>
      </c>
      <c r="AC293">
        <v>2</v>
      </c>
      <c r="AD293">
        <v>6</v>
      </c>
      <c r="AE293" t="s">
        <v>324</v>
      </c>
    </row>
    <row r="294" spans="17:31">
      <c r="Q294" s="266">
        <v>6</v>
      </c>
      <c r="R294" s="272">
        <v>3</v>
      </c>
      <c r="S294" s="272">
        <v>3</v>
      </c>
      <c r="T294" s="272">
        <v>75042</v>
      </c>
      <c r="U294" s="272" t="s">
        <v>1166</v>
      </c>
      <c r="V294" s="273">
        <v>50000</v>
      </c>
      <c r="W294" s="274">
        <v>19413</v>
      </c>
      <c r="X294" s="274">
        <v>30587</v>
      </c>
      <c r="Y294" s="273">
        <v>47951</v>
      </c>
      <c r="AA294">
        <v>66033</v>
      </c>
      <c r="AB294">
        <v>2</v>
      </c>
      <c r="AC294">
        <v>2</v>
      </c>
      <c r="AD294">
        <v>6</v>
      </c>
      <c r="AE294" t="s">
        <v>625</v>
      </c>
    </row>
    <row r="295" spans="17:31">
      <c r="Q295" s="266">
        <v>6</v>
      </c>
      <c r="R295" s="272">
        <v>3</v>
      </c>
      <c r="S295" s="272">
        <v>3</v>
      </c>
      <c r="T295" s="272">
        <v>75051</v>
      </c>
      <c r="U295" s="272" t="s">
        <v>1167</v>
      </c>
      <c r="V295" s="273">
        <v>1661997</v>
      </c>
      <c r="W295" s="274">
        <v>2254388</v>
      </c>
      <c r="X295" s="274">
        <v>-592391</v>
      </c>
      <c r="Y295" s="273">
        <v>2676171</v>
      </c>
      <c r="AA295">
        <v>66034</v>
      </c>
      <c r="AB295">
        <v>2</v>
      </c>
      <c r="AC295">
        <v>2</v>
      </c>
      <c r="AD295">
        <v>6</v>
      </c>
      <c r="AE295" t="s">
        <v>1365</v>
      </c>
    </row>
    <row r="296" spans="17:31">
      <c r="Q296" s="266">
        <v>6</v>
      </c>
      <c r="R296" s="272">
        <v>3</v>
      </c>
      <c r="S296" s="272">
        <v>3</v>
      </c>
      <c r="T296" s="272">
        <v>75991</v>
      </c>
      <c r="U296" s="272" t="s">
        <v>1168</v>
      </c>
      <c r="V296" s="273">
        <v>851750</v>
      </c>
      <c r="W296" s="274">
        <v>682197</v>
      </c>
      <c r="X296" s="274">
        <v>169553</v>
      </c>
      <c r="Y296" s="273">
        <v>1987568</v>
      </c>
      <c r="AA296">
        <v>66041</v>
      </c>
      <c r="AB296">
        <v>2</v>
      </c>
      <c r="AC296">
        <v>2</v>
      </c>
      <c r="AD296">
        <v>6</v>
      </c>
      <c r="AE296" t="s">
        <v>575</v>
      </c>
    </row>
    <row r="297" spans="17:31">
      <c r="Q297" s="266">
        <v>6</v>
      </c>
      <c r="R297" s="272">
        <v>3</v>
      </c>
      <c r="S297" s="272">
        <v>3</v>
      </c>
      <c r="T297" s="272">
        <v>75999</v>
      </c>
      <c r="U297" s="272" t="s">
        <v>1169</v>
      </c>
      <c r="V297" s="273">
        <v>3878101</v>
      </c>
      <c r="W297" s="274">
        <v>3799877</v>
      </c>
      <c r="X297" s="274">
        <v>78224</v>
      </c>
      <c r="Y297" s="273">
        <v>3839326</v>
      </c>
      <c r="AA297">
        <v>66042</v>
      </c>
      <c r="AB297">
        <v>2</v>
      </c>
      <c r="AC297">
        <v>2</v>
      </c>
      <c r="AD297">
        <v>6</v>
      </c>
      <c r="AE297" t="s">
        <v>576</v>
      </c>
    </row>
    <row r="298" spans="17:31" ht="15">
      <c r="Q298" s="266">
        <v>6</v>
      </c>
      <c r="R298" s="272">
        <v>3</v>
      </c>
      <c r="S298" s="272">
        <v>3</v>
      </c>
      <c r="T298" s="272">
        <v>99012</v>
      </c>
      <c r="U298" s="272" t="s">
        <v>1170</v>
      </c>
      <c r="V298" s="265"/>
      <c r="W298" s="274">
        <v>12277</v>
      </c>
      <c r="X298" s="274">
        <v>-12277</v>
      </c>
      <c r="Y298" s="273">
        <v>10175</v>
      </c>
      <c r="AA298">
        <v>66043</v>
      </c>
      <c r="AB298">
        <v>2</v>
      </c>
      <c r="AC298">
        <v>2</v>
      </c>
      <c r="AD298">
        <v>6</v>
      </c>
      <c r="AE298" t="s">
        <v>577</v>
      </c>
    </row>
    <row r="299" spans="17:31" ht="15">
      <c r="Q299" s="266">
        <v>6</v>
      </c>
      <c r="R299" s="272">
        <v>3</v>
      </c>
      <c r="S299" s="272">
        <v>3</v>
      </c>
      <c r="T299" s="272">
        <v>99013</v>
      </c>
      <c r="U299" s="272" t="s">
        <v>1171</v>
      </c>
      <c r="V299" s="265"/>
      <c r="W299" s="272">
        <v>0</v>
      </c>
      <c r="X299" s="272">
        <v>0</v>
      </c>
      <c r="Y299" s="267">
        <v>-5</v>
      </c>
      <c r="AA299">
        <v>66044</v>
      </c>
      <c r="AB299">
        <v>2</v>
      </c>
      <c r="AC299">
        <v>2</v>
      </c>
      <c r="AD299">
        <v>6</v>
      </c>
      <c r="AE299" t="s">
        <v>700</v>
      </c>
    </row>
    <row r="300" spans="17:31">
      <c r="Q300" s="266">
        <v>6</v>
      </c>
      <c r="R300" s="272">
        <v>3</v>
      </c>
      <c r="S300" s="272">
        <v>3</v>
      </c>
      <c r="T300" s="272">
        <v>99042</v>
      </c>
      <c r="U300" s="272" t="s">
        <v>1172</v>
      </c>
      <c r="V300" s="273">
        <v>200000</v>
      </c>
      <c r="W300" s="274">
        <v>470566</v>
      </c>
      <c r="X300" s="274">
        <v>-270566</v>
      </c>
      <c r="Y300" s="273">
        <v>827473</v>
      </c>
      <c r="AA300">
        <v>66045</v>
      </c>
      <c r="AB300">
        <v>2</v>
      </c>
      <c r="AC300">
        <v>2</v>
      </c>
      <c r="AD300">
        <v>6</v>
      </c>
      <c r="AE300" t="s">
        <v>701</v>
      </c>
    </row>
    <row r="301" spans="17:31" ht="15">
      <c r="Q301" s="266">
        <v>6</v>
      </c>
      <c r="R301" s="272">
        <v>3</v>
      </c>
      <c r="S301" s="272">
        <v>3</v>
      </c>
      <c r="T301" s="272">
        <v>99043</v>
      </c>
      <c r="U301" s="272" t="s">
        <v>1173</v>
      </c>
      <c r="V301" s="265"/>
      <c r="W301" s="274">
        <v>-109755</v>
      </c>
      <c r="X301" s="274">
        <v>109755</v>
      </c>
      <c r="Y301" s="273">
        <v>-8628</v>
      </c>
      <c r="AA301">
        <v>66046</v>
      </c>
      <c r="AB301">
        <v>2</v>
      </c>
      <c r="AC301">
        <v>2</v>
      </c>
      <c r="AD301">
        <v>6</v>
      </c>
      <c r="AE301" t="s">
        <v>578</v>
      </c>
    </row>
    <row r="302" spans="17:31">
      <c r="Q302" s="266">
        <v>6</v>
      </c>
      <c r="R302" s="272">
        <v>3</v>
      </c>
      <c r="S302" s="272">
        <v>3</v>
      </c>
      <c r="T302" s="272">
        <v>99993</v>
      </c>
      <c r="U302" s="272" t="s">
        <v>1153</v>
      </c>
      <c r="V302" s="273">
        <v>17030000</v>
      </c>
      <c r="W302" s="274">
        <v>8408600</v>
      </c>
      <c r="X302" s="274">
        <v>8621400</v>
      </c>
      <c r="Y302" s="273">
        <v>25152465</v>
      </c>
      <c r="AA302">
        <v>66047</v>
      </c>
      <c r="AB302">
        <v>2</v>
      </c>
      <c r="AC302">
        <v>2</v>
      </c>
      <c r="AD302">
        <v>6</v>
      </c>
      <c r="AE302" t="s">
        <v>579</v>
      </c>
    </row>
    <row r="303" spans="17:31" ht="15">
      <c r="Q303" s="266">
        <v>6</v>
      </c>
      <c r="R303" s="272">
        <v>3</v>
      </c>
      <c r="S303" s="272">
        <v>3</v>
      </c>
      <c r="T303" s="272">
        <v>99995</v>
      </c>
      <c r="U303" s="272" t="s">
        <v>1174</v>
      </c>
      <c r="V303" s="265"/>
      <c r="W303" s="274">
        <v>8014</v>
      </c>
      <c r="X303" s="274">
        <v>-8014</v>
      </c>
      <c r="Y303" s="273">
        <v>132439</v>
      </c>
      <c r="AA303">
        <v>66048</v>
      </c>
      <c r="AB303">
        <v>2</v>
      </c>
      <c r="AC303">
        <v>2</v>
      </c>
      <c r="AD303">
        <v>6</v>
      </c>
      <c r="AE303" t="s">
        <v>702</v>
      </c>
    </row>
    <row r="304" spans="17:31" ht="15">
      <c r="Q304" s="266">
        <v>6</v>
      </c>
      <c r="R304" s="272">
        <v>3</v>
      </c>
      <c r="S304" s="272">
        <v>4</v>
      </c>
      <c r="T304" s="272">
        <v>72031</v>
      </c>
      <c r="U304" s="272" t="s">
        <v>1144</v>
      </c>
      <c r="V304" s="265"/>
      <c r="W304" s="274">
        <v>7755</v>
      </c>
      <c r="X304" s="274">
        <v>-7755</v>
      </c>
      <c r="Y304" s="273">
        <v>5262</v>
      </c>
      <c r="AA304">
        <v>66049</v>
      </c>
      <c r="AB304">
        <v>2</v>
      </c>
      <c r="AC304">
        <v>2</v>
      </c>
      <c r="AD304">
        <v>6</v>
      </c>
      <c r="AE304" t="s">
        <v>732</v>
      </c>
    </row>
    <row r="305" spans="17:31">
      <c r="Q305" s="266">
        <v>6</v>
      </c>
      <c r="R305" s="272">
        <v>3</v>
      </c>
      <c r="S305" s="272">
        <v>4</v>
      </c>
      <c r="T305" s="272">
        <v>74011</v>
      </c>
      <c r="U305" s="272" t="s">
        <v>1175</v>
      </c>
      <c r="V305" s="273">
        <v>140000</v>
      </c>
      <c r="W305" s="274">
        <v>236243</v>
      </c>
      <c r="X305" s="274">
        <v>-96243</v>
      </c>
      <c r="Y305" s="273">
        <v>273018</v>
      </c>
      <c r="AA305">
        <v>67011</v>
      </c>
      <c r="AB305">
        <v>2</v>
      </c>
      <c r="AC305">
        <v>2</v>
      </c>
      <c r="AD305">
        <v>6</v>
      </c>
      <c r="AE305" t="s">
        <v>1381</v>
      </c>
    </row>
    <row r="306" spans="17:31">
      <c r="Q306" s="266">
        <v>6</v>
      </c>
      <c r="R306" s="272">
        <v>3</v>
      </c>
      <c r="S306" s="272">
        <v>4</v>
      </c>
      <c r="T306" s="272">
        <v>74012</v>
      </c>
      <c r="U306" s="272" t="s">
        <v>1176</v>
      </c>
      <c r="V306" s="273">
        <v>1877138</v>
      </c>
      <c r="W306" s="274">
        <v>1889827</v>
      </c>
      <c r="X306" s="274">
        <v>-12689</v>
      </c>
      <c r="Y306" s="273">
        <v>2327763</v>
      </c>
      <c r="AB306">
        <v>3</v>
      </c>
      <c r="AC306">
        <v>2</v>
      </c>
      <c r="AD306">
        <v>6</v>
      </c>
      <c r="AE306" t="s">
        <v>325</v>
      </c>
    </row>
    <row r="307" spans="17:31">
      <c r="Q307" s="266">
        <v>6</v>
      </c>
      <c r="R307" s="272">
        <v>3</v>
      </c>
      <c r="S307" s="272">
        <v>4</v>
      </c>
      <c r="T307" s="272">
        <v>74013</v>
      </c>
      <c r="U307" s="272" t="s">
        <v>1177</v>
      </c>
      <c r="V307" s="273">
        <v>2285189</v>
      </c>
      <c r="W307" s="274">
        <v>2412845</v>
      </c>
      <c r="X307" s="274">
        <v>-127656</v>
      </c>
      <c r="Y307" s="273">
        <v>2053468</v>
      </c>
      <c r="AA307">
        <v>69011</v>
      </c>
      <c r="AB307">
        <v>3</v>
      </c>
      <c r="AC307">
        <v>2</v>
      </c>
      <c r="AD307">
        <v>6</v>
      </c>
      <c r="AE307" t="s">
        <v>627</v>
      </c>
    </row>
    <row r="308" spans="17:31">
      <c r="Q308" s="266">
        <v>6</v>
      </c>
      <c r="R308" s="272">
        <v>3</v>
      </c>
      <c r="S308" s="272">
        <v>4</v>
      </c>
      <c r="T308" s="272">
        <v>74023</v>
      </c>
      <c r="U308" s="272" t="s">
        <v>1178</v>
      </c>
      <c r="V308" s="273">
        <v>1556957</v>
      </c>
      <c r="W308" s="274">
        <v>2363090</v>
      </c>
      <c r="X308" s="274">
        <v>-806133</v>
      </c>
      <c r="Y308" s="273">
        <v>2264422</v>
      </c>
      <c r="AA308">
        <v>69021</v>
      </c>
      <c r="AB308">
        <v>3</v>
      </c>
      <c r="AC308">
        <v>2</v>
      </c>
      <c r="AD308">
        <v>6</v>
      </c>
      <c r="AE308" t="s">
        <v>326</v>
      </c>
    </row>
    <row r="309" spans="17:31">
      <c r="Q309" s="266">
        <v>6</v>
      </c>
      <c r="R309" s="272">
        <v>3</v>
      </c>
      <c r="S309" s="272">
        <v>4</v>
      </c>
      <c r="T309" s="272">
        <v>74991</v>
      </c>
      <c r="U309" s="272" t="s">
        <v>1179</v>
      </c>
      <c r="V309" s="273">
        <v>82500</v>
      </c>
      <c r="W309" s="274">
        <v>131904</v>
      </c>
      <c r="X309" s="274">
        <v>-49404</v>
      </c>
      <c r="Y309" s="273">
        <v>148159</v>
      </c>
      <c r="AA309">
        <v>69026</v>
      </c>
      <c r="AB309">
        <v>3</v>
      </c>
      <c r="AC309">
        <v>2</v>
      </c>
      <c r="AD309">
        <v>6</v>
      </c>
      <c r="AE309" t="s">
        <v>628</v>
      </c>
    </row>
    <row r="310" spans="17:31">
      <c r="Q310" s="266">
        <v>6</v>
      </c>
      <c r="R310" s="272">
        <v>3</v>
      </c>
      <c r="S310" s="272">
        <v>5</v>
      </c>
      <c r="T310" s="272">
        <v>75061</v>
      </c>
      <c r="U310" s="272" t="s">
        <v>1180</v>
      </c>
      <c r="V310" s="273">
        <v>45110246</v>
      </c>
      <c r="W310" s="274">
        <v>61921411</v>
      </c>
      <c r="X310" s="274">
        <v>-16811165</v>
      </c>
      <c r="Y310" s="273">
        <v>57410762</v>
      </c>
      <c r="AA310">
        <v>69039</v>
      </c>
      <c r="AB310">
        <v>3</v>
      </c>
      <c r="AC310">
        <v>2</v>
      </c>
      <c r="AD310">
        <v>6</v>
      </c>
      <c r="AE310" t="s">
        <v>327</v>
      </c>
    </row>
    <row r="311" spans="17:31">
      <c r="Q311" s="266">
        <v>6</v>
      </c>
      <c r="R311" s="272">
        <v>3</v>
      </c>
      <c r="S311" s="272">
        <v>5</v>
      </c>
      <c r="T311" s="272">
        <v>75062</v>
      </c>
      <c r="U311" s="272" t="s">
        <v>1181</v>
      </c>
      <c r="V311" s="273">
        <v>13803000</v>
      </c>
      <c r="W311" s="274">
        <v>14616091</v>
      </c>
      <c r="X311" s="274">
        <v>-813091</v>
      </c>
      <c r="Y311" s="273">
        <v>14548674</v>
      </c>
      <c r="AB311">
        <v>4</v>
      </c>
      <c r="AC311">
        <v>2</v>
      </c>
      <c r="AD311">
        <v>6</v>
      </c>
      <c r="AE311" t="s">
        <v>147</v>
      </c>
    </row>
    <row r="312" spans="17:31">
      <c r="Q312" s="266">
        <v>6</v>
      </c>
      <c r="R312" s="272">
        <v>3</v>
      </c>
      <c r="S312" s="272">
        <v>5</v>
      </c>
      <c r="T312" s="272">
        <v>75063</v>
      </c>
      <c r="U312" s="272" t="s">
        <v>1182</v>
      </c>
      <c r="V312" s="273">
        <v>797000</v>
      </c>
      <c r="W312" s="274">
        <v>834133</v>
      </c>
      <c r="X312" s="274">
        <v>-37133</v>
      </c>
      <c r="Y312" s="273">
        <v>754604</v>
      </c>
      <c r="AA312">
        <v>70011</v>
      </c>
      <c r="AB312">
        <v>4</v>
      </c>
      <c r="AC312">
        <v>2</v>
      </c>
      <c r="AD312">
        <v>6</v>
      </c>
      <c r="AE312" t="s">
        <v>328</v>
      </c>
    </row>
    <row r="313" spans="17:31">
      <c r="Q313" s="266">
        <v>6</v>
      </c>
      <c r="R313" s="272">
        <v>3</v>
      </c>
      <c r="S313" s="272">
        <v>5</v>
      </c>
      <c r="T313" s="272">
        <v>75064</v>
      </c>
      <c r="U313" s="272" t="s">
        <v>1183</v>
      </c>
      <c r="V313" s="273">
        <v>9289655</v>
      </c>
      <c r="W313" s="274">
        <v>9880015</v>
      </c>
      <c r="X313" s="274">
        <v>-590360</v>
      </c>
      <c r="Y313" s="273">
        <v>10009555</v>
      </c>
      <c r="AA313">
        <v>70012</v>
      </c>
      <c r="AB313">
        <v>4</v>
      </c>
      <c r="AC313">
        <v>2</v>
      </c>
      <c r="AD313">
        <v>6</v>
      </c>
      <c r="AE313" t="s">
        <v>629</v>
      </c>
    </row>
    <row r="314" spans="17:31">
      <c r="Q314" s="266">
        <v>6</v>
      </c>
      <c r="R314" s="272">
        <v>3</v>
      </c>
      <c r="S314" s="272">
        <v>5</v>
      </c>
      <c r="T314" s="272">
        <v>75065</v>
      </c>
      <c r="U314" s="272" t="s">
        <v>1184</v>
      </c>
      <c r="V314" s="273">
        <v>1000000</v>
      </c>
      <c r="W314" s="274">
        <v>1166817</v>
      </c>
      <c r="X314" s="274">
        <v>-166817</v>
      </c>
      <c r="Y314" s="273">
        <v>940786</v>
      </c>
      <c r="AA314">
        <v>70014</v>
      </c>
      <c r="AB314">
        <v>4</v>
      </c>
      <c r="AC314">
        <v>2</v>
      </c>
      <c r="AD314">
        <v>6</v>
      </c>
      <c r="AE314" t="s">
        <v>630</v>
      </c>
    </row>
    <row r="315" spans="17:31">
      <c r="Q315" s="266">
        <v>6</v>
      </c>
      <c r="R315" s="272">
        <v>3</v>
      </c>
      <c r="S315" s="272">
        <v>5</v>
      </c>
      <c r="T315" s="272">
        <v>75066</v>
      </c>
      <c r="U315" s="272" t="s">
        <v>1185</v>
      </c>
      <c r="V315" s="273">
        <v>1250000</v>
      </c>
      <c r="W315" s="274">
        <v>1714743</v>
      </c>
      <c r="X315" s="274">
        <v>-464743</v>
      </c>
      <c r="Y315" s="273">
        <v>1545121</v>
      </c>
      <c r="AA315">
        <v>70021</v>
      </c>
      <c r="AB315">
        <v>4</v>
      </c>
      <c r="AC315">
        <v>2</v>
      </c>
      <c r="AD315">
        <v>6</v>
      </c>
      <c r="AE315" t="s">
        <v>329</v>
      </c>
    </row>
    <row r="316" spans="17:31">
      <c r="Q316" s="266">
        <v>6</v>
      </c>
      <c r="R316" s="272">
        <v>3</v>
      </c>
      <c r="S316" s="272">
        <v>5</v>
      </c>
      <c r="T316" s="272">
        <v>75067</v>
      </c>
      <c r="U316" s="272" t="s">
        <v>1186</v>
      </c>
      <c r="V316" s="273">
        <v>25000</v>
      </c>
      <c r="W316" s="274">
        <v>95599</v>
      </c>
      <c r="X316" s="274">
        <v>-70599</v>
      </c>
      <c r="Y316" s="273">
        <v>23085</v>
      </c>
      <c r="AA316">
        <v>70022</v>
      </c>
      <c r="AB316">
        <v>4</v>
      </c>
      <c r="AC316">
        <v>2</v>
      </c>
      <c r="AD316">
        <v>6</v>
      </c>
      <c r="AE316" t="s">
        <v>330</v>
      </c>
    </row>
    <row r="317" spans="17:31">
      <c r="Q317" s="266">
        <v>6</v>
      </c>
      <c r="R317" s="272">
        <v>3</v>
      </c>
      <c r="S317" s="272">
        <v>5</v>
      </c>
      <c r="T317" s="272">
        <v>75068</v>
      </c>
      <c r="U317" s="272" t="s">
        <v>1187</v>
      </c>
      <c r="V317" s="273">
        <v>150000</v>
      </c>
      <c r="W317" s="274">
        <v>179952</v>
      </c>
      <c r="X317" s="274">
        <v>-29952</v>
      </c>
      <c r="Y317" s="273">
        <v>102334</v>
      </c>
      <c r="AA317">
        <v>70023</v>
      </c>
      <c r="AB317">
        <v>4</v>
      </c>
      <c r="AC317">
        <v>2</v>
      </c>
      <c r="AD317">
        <v>6</v>
      </c>
      <c r="AE317" t="s">
        <v>331</v>
      </c>
    </row>
    <row r="318" spans="17:31">
      <c r="Q318" s="266">
        <v>6</v>
      </c>
      <c r="R318" s="272">
        <v>3</v>
      </c>
      <c r="S318" s="272">
        <v>6</v>
      </c>
      <c r="T318" s="272">
        <v>75071</v>
      </c>
      <c r="U318" s="272" t="s">
        <v>1188</v>
      </c>
      <c r="V318" s="273">
        <v>5000</v>
      </c>
      <c r="W318" s="274">
        <v>44182</v>
      </c>
      <c r="X318" s="274">
        <v>-39182</v>
      </c>
      <c r="Y318" s="273">
        <v>32404</v>
      </c>
      <c r="AA318">
        <v>70024</v>
      </c>
      <c r="AB318">
        <v>4</v>
      </c>
      <c r="AC318">
        <v>2</v>
      </c>
      <c r="AD318">
        <v>6</v>
      </c>
      <c r="AE318" t="s">
        <v>332</v>
      </c>
    </row>
    <row r="319" spans="17:31" ht="15">
      <c r="Q319" s="266">
        <v>6</v>
      </c>
      <c r="R319" s="272">
        <v>3</v>
      </c>
      <c r="S319" s="272">
        <v>6</v>
      </c>
      <c r="T319" s="272">
        <v>75072</v>
      </c>
      <c r="U319" s="272" t="s">
        <v>1189</v>
      </c>
      <c r="V319" s="273">
        <v>7040</v>
      </c>
      <c r="W319" s="319"/>
      <c r="X319" s="274">
        <v>7040</v>
      </c>
      <c r="Y319" s="273">
        <v>46500</v>
      </c>
      <c r="AA319">
        <v>70025</v>
      </c>
      <c r="AB319">
        <v>4</v>
      </c>
      <c r="AC319">
        <v>2</v>
      </c>
      <c r="AD319">
        <v>6</v>
      </c>
      <c r="AE319" t="s">
        <v>580</v>
      </c>
    </row>
    <row r="320" spans="17:31">
      <c r="Q320" s="266">
        <v>6</v>
      </c>
      <c r="R320" s="272">
        <v>3</v>
      </c>
      <c r="S320" s="272">
        <v>6</v>
      </c>
      <c r="T320" s="272">
        <v>75073</v>
      </c>
      <c r="U320" s="272" t="s">
        <v>1190</v>
      </c>
      <c r="V320" s="273">
        <v>1355680</v>
      </c>
      <c r="W320" s="274">
        <v>1227160</v>
      </c>
      <c r="X320" s="274">
        <v>128520</v>
      </c>
      <c r="Y320" s="273">
        <v>1725065</v>
      </c>
      <c r="AA320">
        <v>70031</v>
      </c>
      <c r="AB320">
        <v>4</v>
      </c>
      <c r="AC320">
        <v>2</v>
      </c>
      <c r="AD320">
        <v>6</v>
      </c>
      <c r="AE320" t="s">
        <v>309</v>
      </c>
    </row>
    <row r="321" spans="17:31">
      <c r="Q321" s="266">
        <v>6</v>
      </c>
      <c r="R321" s="272">
        <v>3</v>
      </c>
      <c r="S321" s="272">
        <v>7</v>
      </c>
      <c r="T321" s="272">
        <v>75041</v>
      </c>
      <c r="U321" s="272" t="s">
        <v>1165</v>
      </c>
      <c r="V321" s="273">
        <v>102000</v>
      </c>
      <c r="W321" s="274">
        <v>48772</v>
      </c>
      <c r="X321" s="274">
        <v>53228</v>
      </c>
      <c r="Y321" s="273">
        <v>60895</v>
      </c>
      <c r="AA321">
        <v>70032</v>
      </c>
      <c r="AB321">
        <v>4</v>
      </c>
      <c r="AC321">
        <v>2</v>
      </c>
      <c r="AD321">
        <v>6</v>
      </c>
      <c r="AE321" t="s">
        <v>333</v>
      </c>
    </row>
    <row r="322" spans="17:31">
      <c r="Q322" s="266">
        <v>6</v>
      </c>
      <c r="R322" s="272">
        <v>3</v>
      </c>
      <c r="S322" s="272">
        <v>7</v>
      </c>
      <c r="T322" s="272">
        <v>75061</v>
      </c>
      <c r="U322" s="272" t="s">
        <v>1180</v>
      </c>
      <c r="V322" s="273">
        <v>160000</v>
      </c>
      <c r="W322" s="274">
        <v>206981</v>
      </c>
      <c r="X322" s="274">
        <v>-46981</v>
      </c>
      <c r="Y322" s="273">
        <v>142857</v>
      </c>
      <c r="AA322">
        <v>70039</v>
      </c>
      <c r="AB322">
        <v>4</v>
      </c>
      <c r="AC322">
        <v>2</v>
      </c>
      <c r="AD322">
        <v>6</v>
      </c>
      <c r="AE322" t="s">
        <v>334</v>
      </c>
    </row>
    <row r="323" spans="17:31">
      <c r="Q323" s="266">
        <v>6</v>
      </c>
      <c r="R323" s="272">
        <v>3</v>
      </c>
      <c r="S323" s="272">
        <v>9</v>
      </c>
      <c r="T323" s="272">
        <v>99991</v>
      </c>
      <c r="U323" s="272" t="s">
        <v>1152</v>
      </c>
      <c r="V323" s="273">
        <v>1893185</v>
      </c>
      <c r="W323" s="274">
        <v>1785568</v>
      </c>
      <c r="X323" s="274">
        <v>107617</v>
      </c>
      <c r="Y323" s="273">
        <v>2434048</v>
      </c>
      <c r="AB323">
        <v>5</v>
      </c>
      <c r="AC323">
        <v>2</v>
      </c>
      <c r="AD323">
        <v>6</v>
      </c>
      <c r="AE323" t="s">
        <v>335</v>
      </c>
    </row>
    <row r="324" spans="17:31">
      <c r="Q324" s="266">
        <v>6</v>
      </c>
      <c r="R324" s="272">
        <v>3</v>
      </c>
      <c r="S324" s="272">
        <v>9</v>
      </c>
      <c r="T324" s="272">
        <v>99994</v>
      </c>
      <c r="U324" s="272" t="s">
        <v>1191</v>
      </c>
      <c r="V324" s="273">
        <v>1200000</v>
      </c>
      <c r="W324" s="274">
        <v>1202490</v>
      </c>
      <c r="X324" s="274">
        <v>-2490</v>
      </c>
      <c r="Y324" s="273">
        <v>1480587</v>
      </c>
      <c r="AA324">
        <v>65011</v>
      </c>
      <c r="AB324">
        <v>5</v>
      </c>
      <c r="AC324">
        <v>2</v>
      </c>
      <c r="AD324">
        <v>6</v>
      </c>
      <c r="AE324" t="s">
        <v>1382</v>
      </c>
    </row>
    <row r="325" spans="17:31">
      <c r="Q325" s="266">
        <v>6</v>
      </c>
      <c r="R325" s="272">
        <v>3</v>
      </c>
      <c r="S325" s="272">
        <v>9</v>
      </c>
      <c r="T325" s="272">
        <v>99998</v>
      </c>
      <c r="U325" s="272" t="s">
        <v>1192</v>
      </c>
      <c r="V325" s="273">
        <v>212988</v>
      </c>
      <c r="W325" s="274">
        <v>359613</v>
      </c>
      <c r="X325" s="274">
        <v>-146625</v>
      </c>
      <c r="Y325" s="273">
        <v>316500</v>
      </c>
      <c r="AA325">
        <v>67029</v>
      </c>
      <c r="AB325">
        <v>5</v>
      </c>
      <c r="AC325">
        <v>2</v>
      </c>
      <c r="AD325">
        <v>6</v>
      </c>
      <c r="AE325" t="s">
        <v>1383</v>
      </c>
    </row>
    <row r="326" spans="17:31">
      <c r="Q326" s="266">
        <v>6</v>
      </c>
      <c r="R326" s="272">
        <v>4</v>
      </c>
      <c r="S326" s="272">
        <v>1</v>
      </c>
      <c r="T326" s="272">
        <v>17012</v>
      </c>
      <c r="U326" s="272" t="s">
        <v>1193</v>
      </c>
      <c r="V326" s="273">
        <v>1105000</v>
      </c>
      <c r="W326" s="274">
        <v>1599618</v>
      </c>
      <c r="X326" s="274">
        <v>-494618</v>
      </c>
      <c r="Y326" s="273">
        <v>2639241</v>
      </c>
      <c r="AA326">
        <v>71011</v>
      </c>
      <c r="AB326">
        <v>5</v>
      </c>
      <c r="AC326">
        <v>2</v>
      </c>
      <c r="AD326">
        <v>6</v>
      </c>
      <c r="AE326" t="s">
        <v>336</v>
      </c>
    </row>
    <row r="327" spans="17:31">
      <c r="Q327" s="266">
        <v>6</v>
      </c>
      <c r="R327" s="272">
        <v>4</v>
      </c>
      <c r="S327" s="272">
        <v>1</v>
      </c>
      <c r="T327" s="272">
        <v>17022</v>
      </c>
      <c r="U327" s="272" t="s">
        <v>1194</v>
      </c>
      <c r="V327" s="274">
        <v>30000</v>
      </c>
      <c r="W327" s="273">
        <v>74931</v>
      </c>
      <c r="X327" s="274">
        <v>-44931</v>
      </c>
      <c r="Y327" s="273">
        <v>441607</v>
      </c>
      <c r="AA327">
        <v>71012</v>
      </c>
      <c r="AB327">
        <v>5</v>
      </c>
      <c r="AC327">
        <v>2</v>
      </c>
      <c r="AD327">
        <v>6</v>
      </c>
      <c r="AE327" t="s">
        <v>337</v>
      </c>
    </row>
    <row r="328" spans="17:31" ht="15">
      <c r="Q328" s="266">
        <v>6</v>
      </c>
      <c r="R328" s="272">
        <v>4</v>
      </c>
      <c r="S328" s="272">
        <v>1</v>
      </c>
      <c r="T328" s="272">
        <v>17032</v>
      </c>
      <c r="U328" s="272" t="s">
        <v>1195</v>
      </c>
      <c r="V328" s="319"/>
      <c r="W328" s="265"/>
      <c r="X328" s="272">
        <v>0</v>
      </c>
      <c r="Y328" s="273">
        <v>10950</v>
      </c>
      <c r="AA328">
        <v>71021</v>
      </c>
      <c r="AB328">
        <v>5</v>
      </c>
      <c r="AC328">
        <v>2</v>
      </c>
      <c r="AD328">
        <v>6</v>
      </c>
      <c r="AE328" t="s">
        <v>338</v>
      </c>
    </row>
    <row r="329" spans="17:31" ht="15">
      <c r="Q329" s="266">
        <v>6</v>
      </c>
      <c r="R329" s="272">
        <v>4</v>
      </c>
      <c r="S329" s="272">
        <v>1</v>
      </c>
      <c r="T329" s="272">
        <v>17042</v>
      </c>
      <c r="U329" s="272" t="s">
        <v>1196</v>
      </c>
      <c r="V329" s="319"/>
      <c r="W329" s="265"/>
      <c r="X329" s="272">
        <v>0</v>
      </c>
      <c r="Y329" s="273">
        <v>4750</v>
      </c>
      <c r="AA329">
        <v>71031</v>
      </c>
      <c r="AB329">
        <v>5</v>
      </c>
      <c r="AC329">
        <v>2</v>
      </c>
      <c r="AD329">
        <v>6</v>
      </c>
      <c r="AE329" t="s">
        <v>339</v>
      </c>
    </row>
    <row r="330" spans="17:31" ht="15">
      <c r="Q330" s="266">
        <v>6</v>
      </c>
      <c r="R330" s="272">
        <v>4</v>
      </c>
      <c r="S330" s="272">
        <v>1</v>
      </c>
      <c r="T330" s="272">
        <v>17072</v>
      </c>
      <c r="U330" s="272" t="s">
        <v>1197</v>
      </c>
      <c r="V330" s="319"/>
      <c r="W330" s="265"/>
      <c r="X330" s="272">
        <v>0</v>
      </c>
      <c r="Y330" s="265"/>
      <c r="AA330">
        <v>71032</v>
      </c>
      <c r="AB330">
        <v>5</v>
      </c>
      <c r="AC330">
        <v>2</v>
      </c>
      <c r="AD330">
        <v>6</v>
      </c>
      <c r="AE330" t="s">
        <v>340</v>
      </c>
    </row>
    <row r="331" spans="17:31" ht="15">
      <c r="Q331" s="266">
        <v>6</v>
      </c>
      <c r="R331" s="272">
        <v>4</v>
      </c>
      <c r="S331" s="272">
        <v>1</v>
      </c>
      <c r="T331" s="272">
        <v>17082</v>
      </c>
      <c r="U331" s="272" t="s">
        <v>1198</v>
      </c>
      <c r="V331" s="274">
        <v>30000</v>
      </c>
      <c r="W331" s="265"/>
      <c r="X331" s="274">
        <v>30000</v>
      </c>
      <c r="Y331" s="273">
        <v>16761</v>
      </c>
      <c r="AB331">
        <v>6</v>
      </c>
      <c r="AC331">
        <v>2</v>
      </c>
      <c r="AD331">
        <v>6</v>
      </c>
      <c r="AE331" t="s">
        <v>341</v>
      </c>
    </row>
    <row r="332" spans="17:31">
      <c r="Q332" s="266">
        <v>6</v>
      </c>
      <c r="R332" s="272">
        <v>4</v>
      </c>
      <c r="S332" s="272">
        <v>1</v>
      </c>
      <c r="T332" s="272">
        <v>17092</v>
      </c>
      <c r="U332" s="272" t="s">
        <v>1199</v>
      </c>
      <c r="V332" s="274">
        <v>975000</v>
      </c>
      <c r="W332" s="273">
        <v>1493380</v>
      </c>
      <c r="X332" s="274">
        <v>-518380</v>
      </c>
      <c r="Y332" s="273">
        <v>2508908</v>
      </c>
      <c r="AA332">
        <v>72019</v>
      </c>
      <c r="AB332">
        <v>6</v>
      </c>
      <c r="AC332">
        <v>2</v>
      </c>
      <c r="AD332">
        <v>6</v>
      </c>
      <c r="AE332" t="s">
        <v>342</v>
      </c>
    </row>
    <row r="333" spans="17:31" ht="15">
      <c r="Q333" s="266">
        <v>6</v>
      </c>
      <c r="R333" s="272">
        <v>4</v>
      </c>
      <c r="S333" s="272">
        <v>1</v>
      </c>
      <c r="T333" s="272">
        <v>17102</v>
      </c>
      <c r="U333" s="272" t="s">
        <v>1200</v>
      </c>
      <c r="V333" s="319"/>
      <c r="W333" s="273">
        <v>10912</v>
      </c>
      <c r="X333" s="274">
        <v>-10912</v>
      </c>
      <c r="Y333" s="273">
        <v>16935</v>
      </c>
      <c r="AA333">
        <v>72021</v>
      </c>
      <c r="AB333">
        <v>6</v>
      </c>
      <c r="AC333">
        <v>2</v>
      </c>
      <c r="AD333">
        <v>6</v>
      </c>
      <c r="AE333" t="s">
        <v>343</v>
      </c>
    </row>
    <row r="334" spans="17:31" ht="15">
      <c r="Q334" s="266">
        <v>6</v>
      </c>
      <c r="R334" s="272">
        <v>4</v>
      </c>
      <c r="S334" s="272">
        <v>1</v>
      </c>
      <c r="T334" s="272">
        <v>19022</v>
      </c>
      <c r="U334" s="272" t="s">
        <v>1201</v>
      </c>
      <c r="V334" s="274">
        <v>140000</v>
      </c>
      <c r="W334" s="273">
        <v>93885</v>
      </c>
      <c r="X334" s="274">
        <v>46115</v>
      </c>
      <c r="Y334" s="265"/>
      <c r="AA334">
        <v>72022</v>
      </c>
      <c r="AB334">
        <v>6</v>
      </c>
      <c r="AC334">
        <v>2</v>
      </c>
      <c r="AD334">
        <v>6</v>
      </c>
      <c r="AE334" t="s">
        <v>344</v>
      </c>
    </row>
    <row r="335" spans="17:31" ht="15">
      <c r="Q335" s="266">
        <v>6</v>
      </c>
      <c r="R335" s="272">
        <v>4</v>
      </c>
      <c r="S335" s="272">
        <v>1</v>
      </c>
      <c r="T335" s="272">
        <v>19023</v>
      </c>
      <c r="U335" s="272" t="s">
        <v>1202</v>
      </c>
      <c r="V335" s="319"/>
      <c r="W335" s="273">
        <v>8000</v>
      </c>
      <c r="X335" s="274">
        <v>-8000</v>
      </c>
      <c r="Y335" s="273">
        <v>284254</v>
      </c>
      <c r="AA335">
        <v>72023</v>
      </c>
      <c r="AB335">
        <v>6</v>
      </c>
      <c r="AC335">
        <v>2</v>
      </c>
      <c r="AD335">
        <v>6</v>
      </c>
      <c r="AE335" t="s">
        <v>633</v>
      </c>
    </row>
    <row r="336" spans="17:31">
      <c r="Q336" s="266">
        <v>6</v>
      </c>
      <c r="R336" s="272">
        <v>4</v>
      </c>
      <c r="S336" s="272">
        <v>1</v>
      </c>
      <c r="T336" s="272">
        <v>19024</v>
      </c>
      <c r="U336" s="272" t="s">
        <v>1203</v>
      </c>
      <c r="V336" s="274">
        <v>5100</v>
      </c>
      <c r="W336" s="273">
        <v>1420</v>
      </c>
      <c r="X336" s="274">
        <v>3680</v>
      </c>
      <c r="Y336" s="273">
        <v>9900</v>
      </c>
      <c r="AA336">
        <v>72024</v>
      </c>
      <c r="AB336">
        <v>6</v>
      </c>
      <c r="AC336">
        <v>2</v>
      </c>
      <c r="AD336">
        <v>6</v>
      </c>
      <c r="AE336" t="s">
        <v>345</v>
      </c>
    </row>
    <row r="337" spans="17:31">
      <c r="Q337" s="266">
        <v>6</v>
      </c>
      <c r="R337" s="272">
        <v>4</v>
      </c>
      <c r="S337" s="272">
        <v>1</v>
      </c>
      <c r="T337" s="272">
        <v>19026</v>
      </c>
      <c r="U337" s="272" t="s">
        <v>1204</v>
      </c>
      <c r="V337" s="274">
        <v>1000</v>
      </c>
      <c r="W337" s="266">
        <v>230</v>
      </c>
      <c r="X337" s="272">
        <v>770</v>
      </c>
      <c r="Y337" s="267">
        <v>80</v>
      </c>
      <c r="AA337">
        <v>72025</v>
      </c>
      <c r="AB337">
        <v>6</v>
      </c>
      <c r="AC337">
        <v>2</v>
      </c>
      <c r="AD337">
        <v>6</v>
      </c>
      <c r="AE337" t="s">
        <v>510</v>
      </c>
    </row>
    <row r="338" spans="17:31">
      <c r="Q338" s="266">
        <v>6</v>
      </c>
      <c r="R338" s="272">
        <v>4</v>
      </c>
      <c r="S338" s="272">
        <v>1</v>
      </c>
      <c r="T338" s="272">
        <v>19111</v>
      </c>
      <c r="U338" s="272" t="s">
        <v>1205</v>
      </c>
      <c r="V338" s="274">
        <v>506421</v>
      </c>
      <c r="W338" s="273">
        <v>5306</v>
      </c>
      <c r="X338" s="274">
        <v>501115</v>
      </c>
      <c r="Y338" s="273">
        <v>12035</v>
      </c>
      <c r="AA338">
        <v>72031</v>
      </c>
      <c r="AB338">
        <v>6</v>
      </c>
      <c r="AC338">
        <v>2</v>
      </c>
      <c r="AD338">
        <v>6</v>
      </c>
      <c r="AE338" t="s">
        <v>346</v>
      </c>
    </row>
    <row r="339" spans="17:31" ht="15">
      <c r="Q339" s="266">
        <v>6</v>
      </c>
      <c r="R339" s="272">
        <v>4</v>
      </c>
      <c r="S339" s="272">
        <v>1</v>
      </c>
      <c r="T339" s="272">
        <v>98011</v>
      </c>
      <c r="U339" s="272" t="s">
        <v>1206</v>
      </c>
      <c r="V339" s="319"/>
      <c r="W339" s="265"/>
      <c r="X339" s="272">
        <v>0</v>
      </c>
      <c r="Y339" s="273">
        <v>2886</v>
      </c>
      <c r="AB339">
        <v>7</v>
      </c>
      <c r="AC339">
        <v>2</v>
      </c>
      <c r="AD339">
        <v>6</v>
      </c>
      <c r="AE339" t="s">
        <v>347</v>
      </c>
    </row>
    <row r="340" spans="17:31" ht="15">
      <c r="Q340" s="266">
        <v>6</v>
      </c>
      <c r="R340" s="272">
        <v>4</v>
      </c>
      <c r="S340" s="272">
        <v>2</v>
      </c>
      <c r="T340" s="272">
        <v>17012</v>
      </c>
      <c r="U340" s="272" t="s">
        <v>1193</v>
      </c>
      <c r="V340" s="319"/>
      <c r="W340" s="265"/>
      <c r="X340" s="272">
        <v>0</v>
      </c>
      <c r="Y340" s="273">
        <v>15979</v>
      </c>
      <c r="AA340">
        <v>65031</v>
      </c>
      <c r="AB340">
        <v>7</v>
      </c>
      <c r="AC340">
        <v>2</v>
      </c>
      <c r="AD340">
        <v>6</v>
      </c>
      <c r="AE340" t="s">
        <v>348</v>
      </c>
    </row>
    <row r="341" spans="17:31">
      <c r="Q341" s="266">
        <v>6</v>
      </c>
      <c r="R341" s="272">
        <v>4</v>
      </c>
      <c r="S341" s="272">
        <v>2</v>
      </c>
      <c r="T341" s="272">
        <v>17022</v>
      </c>
      <c r="U341" s="272" t="s">
        <v>1194</v>
      </c>
      <c r="V341" s="274">
        <v>150000</v>
      </c>
      <c r="W341" s="273">
        <v>125455</v>
      </c>
      <c r="X341" s="274">
        <v>24545</v>
      </c>
      <c r="Y341" s="273">
        <v>90097</v>
      </c>
      <c r="AA341">
        <v>68011</v>
      </c>
      <c r="AB341">
        <v>7</v>
      </c>
      <c r="AC341">
        <v>2</v>
      </c>
      <c r="AD341">
        <v>6</v>
      </c>
      <c r="AE341" t="s">
        <v>634</v>
      </c>
    </row>
    <row r="342" spans="17:31" ht="15">
      <c r="Q342" s="266">
        <v>6</v>
      </c>
      <c r="R342" s="272">
        <v>4</v>
      </c>
      <c r="S342" s="272">
        <v>2</v>
      </c>
      <c r="T342" s="272">
        <v>17092</v>
      </c>
      <c r="U342" s="272" t="s">
        <v>1199</v>
      </c>
      <c r="V342" s="319"/>
      <c r="W342" s="265"/>
      <c r="X342" s="272">
        <v>0</v>
      </c>
      <c r="Y342" s="267">
        <v>370</v>
      </c>
      <c r="AA342">
        <v>68012</v>
      </c>
      <c r="AB342">
        <v>7</v>
      </c>
      <c r="AC342">
        <v>2</v>
      </c>
      <c r="AD342">
        <v>6</v>
      </c>
      <c r="AE342" t="s">
        <v>581</v>
      </c>
    </row>
    <row r="343" spans="17:31">
      <c r="Q343" s="266">
        <v>6</v>
      </c>
      <c r="R343" s="272">
        <v>4</v>
      </c>
      <c r="S343" s="272">
        <v>3</v>
      </c>
      <c r="T343" s="272">
        <v>17052</v>
      </c>
      <c r="U343" s="272" t="s">
        <v>1207</v>
      </c>
      <c r="V343" s="274">
        <v>75000</v>
      </c>
      <c r="W343" s="273">
        <v>67109</v>
      </c>
      <c r="X343" s="274">
        <v>7891</v>
      </c>
      <c r="Y343" s="273">
        <v>151723</v>
      </c>
      <c r="AA343">
        <v>68031</v>
      </c>
      <c r="AB343">
        <v>7</v>
      </c>
      <c r="AC343">
        <v>2</v>
      </c>
      <c r="AD343">
        <v>6</v>
      </c>
      <c r="AE343" t="s">
        <v>349</v>
      </c>
    </row>
    <row r="344" spans="17:31">
      <c r="Q344" s="266">
        <v>6</v>
      </c>
      <c r="R344" s="272">
        <v>4</v>
      </c>
      <c r="S344" s="272">
        <v>3</v>
      </c>
      <c r="T344" s="272">
        <v>17053</v>
      </c>
      <c r="U344" s="272" t="s">
        <v>1208</v>
      </c>
      <c r="V344" s="274">
        <v>50000</v>
      </c>
      <c r="W344" s="273">
        <v>176143</v>
      </c>
      <c r="X344" s="274">
        <v>-126143</v>
      </c>
      <c r="Y344" s="273">
        <v>131855</v>
      </c>
      <c r="AA344">
        <v>73059</v>
      </c>
      <c r="AB344">
        <v>7</v>
      </c>
      <c r="AC344">
        <v>2</v>
      </c>
      <c r="AD344">
        <v>6</v>
      </c>
      <c r="AE344" t="s">
        <v>350</v>
      </c>
    </row>
    <row r="345" spans="17:31">
      <c r="Q345" s="266">
        <v>6</v>
      </c>
      <c r="R345" s="272">
        <v>4</v>
      </c>
      <c r="S345" s="272">
        <v>3</v>
      </c>
      <c r="T345" s="272">
        <v>17054</v>
      </c>
      <c r="U345" s="272" t="s">
        <v>1209</v>
      </c>
      <c r="V345" s="274">
        <v>185000</v>
      </c>
      <c r="W345" s="273">
        <v>1215662</v>
      </c>
      <c r="X345" s="274">
        <v>-1030662</v>
      </c>
      <c r="Y345" s="273">
        <v>2233816</v>
      </c>
      <c r="AA345">
        <v>81991</v>
      </c>
      <c r="AB345">
        <v>7</v>
      </c>
      <c r="AC345">
        <v>2</v>
      </c>
      <c r="AD345">
        <v>6</v>
      </c>
      <c r="AE345" t="s">
        <v>351</v>
      </c>
    </row>
    <row r="346" spans="17:31">
      <c r="Q346" s="266">
        <v>6</v>
      </c>
      <c r="R346" s="272">
        <v>4</v>
      </c>
      <c r="S346" s="272">
        <v>3</v>
      </c>
      <c r="T346" s="272">
        <v>17062</v>
      </c>
      <c r="U346" s="272" t="s">
        <v>1210</v>
      </c>
      <c r="V346" s="274">
        <v>400000</v>
      </c>
      <c r="W346" s="273">
        <v>483876</v>
      </c>
      <c r="X346" s="274">
        <v>-83876</v>
      </c>
      <c r="Y346" s="273">
        <v>486244</v>
      </c>
      <c r="AA346">
        <v>81992</v>
      </c>
      <c r="AB346">
        <v>7</v>
      </c>
      <c r="AC346">
        <v>2</v>
      </c>
      <c r="AD346">
        <v>6</v>
      </c>
      <c r="AE346" t="s">
        <v>352</v>
      </c>
    </row>
    <row r="347" spans="17:31">
      <c r="Q347" s="266">
        <v>6</v>
      </c>
      <c r="R347" s="272">
        <v>4</v>
      </c>
      <c r="S347" s="272">
        <v>3</v>
      </c>
      <c r="T347" s="272">
        <v>19201</v>
      </c>
      <c r="U347" s="272" t="s">
        <v>1211</v>
      </c>
      <c r="V347" s="274">
        <v>695500</v>
      </c>
      <c r="W347" s="273">
        <v>117692</v>
      </c>
      <c r="X347" s="274">
        <v>577808</v>
      </c>
      <c r="Y347" s="273">
        <v>82432</v>
      </c>
      <c r="AA347">
        <v>99991</v>
      </c>
      <c r="AB347">
        <v>7</v>
      </c>
      <c r="AC347">
        <v>2</v>
      </c>
      <c r="AD347">
        <v>6</v>
      </c>
      <c r="AE347" t="s">
        <v>1384</v>
      </c>
    </row>
    <row r="348" spans="17:31">
      <c r="Q348" s="266">
        <v>6</v>
      </c>
      <c r="R348" s="272">
        <v>4</v>
      </c>
      <c r="S348" s="272">
        <v>3</v>
      </c>
      <c r="T348" s="272">
        <v>19202</v>
      </c>
      <c r="U348" s="272" t="s">
        <v>1212</v>
      </c>
      <c r="V348" s="274">
        <v>56925</v>
      </c>
      <c r="W348" s="273">
        <v>61741</v>
      </c>
      <c r="X348" s="274">
        <v>-4816</v>
      </c>
      <c r="Y348" s="273">
        <v>138470</v>
      </c>
      <c r="AA348">
        <v>99993</v>
      </c>
      <c r="AB348">
        <v>7</v>
      </c>
      <c r="AC348">
        <v>2</v>
      </c>
      <c r="AD348">
        <v>6</v>
      </c>
      <c r="AE348" t="s">
        <v>354</v>
      </c>
    </row>
    <row r="349" spans="17:31">
      <c r="Q349" s="266">
        <v>6</v>
      </c>
      <c r="R349" s="272">
        <v>4</v>
      </c>
      <c r="S349" s="272">
        <v>3</v>
      </c>
      <c r="T349" s="272">
        <v>19203</v>
      </c>
      <c r="U349" s="272" t="s">
        <v>1213</v>
      </c>
      <c r="V349" s="274">
        <v>89150</v>
      </c>
      <c r="W349" s="273">
        <v>40577</v>
      </c>
      <c r="X349" s="274">
        <v>48573</v>
      </c>
      <c r="Y349" s="273">
        <v>59629</v>
      </c>
      <c r="AC349">
        <v>3</v>
      </c>
      <c r="AD349">
        <v>6</v>
      </c>
      <c r="AE349" t="s">
        <v>456</v>
      </c>
    </row>
    <row r="350" spans="17:31">
      <c r="Q350" s="266">
        <v>6</v>
      </c>
      <c r="R350" s="272">
        <v>4</v>
      </c>
      <c r="S350" s="272">
        <v>3</v>
      </c>
      <c r="T350" s="272">
        <v>19204</v>
      </c>
      <c r="U350" s="272" t="s">
        <v>1214</v>
      </c>
      <c r="V350" s="274">
        <v>60581</v>
      </c>
      <c r="W350" s="273">
        <v>52447</v>
      </c>
      <c r="X350" s="274">
        <v>8134</v>
      </c>
      <c r="Y350" s="273">
        <v>254574</v>
      </c>
      <c r="AB350">
        <v>1</v>
      </c>
      <c r="AC350">
        <v>3</v>
      </c>
      <c r="AD350">
        <v>6</v>
      </c>
      <c r="AE350" t="s">
        <v>356</v>
      </c>
    </row>
    <row r="351" spans="17:31">
      <c r="Q351" s="266">
        <v>6</v>
      </c>
      <c r="R351" s="272">
        <v>4</v>
      </c>
      <c r="S351" s="272">
        <v>3</v>
      </c>
      <c r="T351" s="272">
        <v>19205</v>
      </c>
      <c r="U351" s="272" t="s">
        <v>1215</v>
      </c>
      <c r="V351" s="274">
        <v>281606</v>
      </c>
      <c r="W351" s="273">
        <v>542726</v>
      </c>
      <c r="X351" s="274">
        <v>-261120</v>
      </c>
      <c r="Y351" s="273">
        <v>495504</v>
      </c>
      <c r="AA351">
        <v>75011</v>
      </c>
      <c r="AB351">
        <v>1</v>
      </c>
      <c r="AC351">
        <v>3</v>
      </c>
      <c r="AD351">
        <v>6</v>
      </c>
      <c r="AE351" t="s">
        <v>1366</v>
      </c>
    </row>
    <row r="352" spans="17:31">
      <c r="Q352" s="266">
        <v>6</v>
      </c>
      <c r="R352" s="272">
        <v>4</v>
      </c>
      <c r="S352" s="272">
        <v>3</v>
      </c>
      <c r="T352" s="272">
        <v>19206</v>
      </c>
      <c r="U352" s="272" t="s">
        <v>1216</v>
      </c>
      <c r="V352" s="274">
        <v>99400</v>
      </c>
      <c r="W352" s="273">
        <v>298335</v>
      </c>
      <c r="X352" s="274">
        <v>-198935</v>
      </c>
      <c r="Y352" s="273">
        <v>453837</v>
      </c>
      <c r="AA352">
        <v>75019</v>
      </c>
      <c r="AB352">
        <v>1</v>
      </c>
      <c r="AC352">
        <v>3</v>
      </c>
      <c r="AD352">
        <v>6</v>
      </c>
      <c r="AE352" t="s">
        <v>503</v>
      </c>
    </row>
    <row r="353" spans="17:31">
      <c r="Q353" s="266">
        <v>6</v>
      </c>
      <c r="R353" s="272">
        <v>4</v>
      </c>
      <c r="S353" s="272">
        <v>3</v>
      </c>
      <c r="T353" s="272">
        <v>19207</v>
      </c>
      <c r="U353" s="272" t="s">
        <v>1217</v>
      </c>
      <c r="V353" s="274">
        <v>40690</v>
      </c>
      <c r="W353" s="273">
        <v>62923</v>
      </c>
      <c r="X353" s="274">
        <v>-22233</v>
      </c>
      <c r="Y353" s="273">
        <v>93079</v>
      </c>
      <c r="AB353">
        <v>2</v>
      </c>
      <c r="AC353">
        <v>3</v>
      </c>
      <c r="AD353">
        <v>6</v>
      </c>
      <c r="AE353" t="s">
        <v>359</v>
      </c>
    </row>
    <row r="354" spans="17:31">
      <c r="Q354" s="266">
        <v>6</v>
      </c>
      <c r="R354" s="272">
        <v>4</v>
      </c>
      <c r="S354" s="272">
        <v>3</v>
      </c>
      <c r="T354" s="272">
        <v>19208</v>
      </c>
      <c r="U354" s="272" t="s">
        <v>1218</v>
      </c>
      <c r="V354" s="274">
        <v>27000</v>
      </c>
      <c r="W354" s="273">
        <v>25409</v>
      </c>
      <c r="X354" s="274">
        <v>1591</v>
      </c>
      <c r="Y354" s="273">
        <v>36421</v>
      </c>
      <c r="AA354">
        <v>75021</v>
      </c>
      <c r="AB354">
        <v>2</v>
      </c>
      <c r="AC354">
        <v>3</v>
      </c>
      <c r="AD354">
        <v>6</v>
      </c>
      <c r="AE354" t="s">
        <v>636</v>
      </c>
    </row>
    <row r="355" spans="17:31">
      <c r="Q355" s="266">
        <v>6</v>
      </c>
      <c r="R355" s="272">
        <v>4</v>
      </c>
      <c r="S355" s="272">
        <v>3</v>
      </c>
      <c r="T355" s="272">
        <v>19209</v>
      </c>
      <c r="U355" s="272" t="s">
        <v>1219</v>
      </c>
      <c r="V355" s="274">
        <v>4850</v>
      </c>
      <c r="W355" s="273">
        <v>56065</v>
      </c>
      <c r="X355" s="274">
        <v>-51215</v>
      </c>
      <c r="Y355" s="273">
        <v>65558</v>
      </c>
      <c r="AA355">
        <v>75022</v>
      </c>
      <c r="AB355">
        <v>2</v>
      </c>
      <c r="AC355">
        <v>3</v>
      </c>
      <c r="AD355">
        <v>6</v>
      </c>
      <c r="AE355" t="s">
        <v>1385</v>
      </c>
    </row>
    <row r="356" spans="17:31">
      <c r="Q356" s="266">
        <v>6</v>
      </c>
      <c r="R356" s="272">
        <v>4</v>
      </c>
      <c r="S356" s="272">
        <v>3</v>
      </c>
      <c r="T356" s="272">
        <v>19211</v>
      </c>
      <c r="U356" s="272" t="s">
        <v>1220</v>
      </c>
      <c r="V356" s="274">
        <v>11500</v>
      </c>
      <c r="W356" s="273">
        <v>46559</v>
      </c>
      <c r="X356" s="274">
        <v>-35059</v>
      </c>
      <c r="Y356" s="273">
        <v>47583</v>
      </c>
      <c r="AA356">
        <v>75023</v>
      </c>
      <c r="AB356">
        <v>2</v>
      </c>
      <c r="AC356">
        <v>3</v>
      </c>
      <c r="AD356">
        <v>6</v>
      </c>
      <c r="AE356" t="s">
        <v>360</v>
      </c>
    </row>
    <row r="357" spans="17:31">
      <c r="Q357" s="266">
        <v>6</v>
      </c>
      <c r="R357" s="272">
        <v>4</v>
      </c>
      <c r="S357" s="272">
        <v>3</v>
      </c>
      <c r="T357" s="272">
        <v>19212</v>
      </c>
      <c r="U357" s="272" t="s">
        <v>1221</v>
      </c>
      <c r="V357" s="274">
        <v>16800</v>
      </c>
      <c r="W357" s="273">
        <v>49034</v>
      </c>
      <c r="X357" s="274">
        <v>-32234</v>
      </c>
      <c r="Y357" s="273">
        <v>59632</v>
      </c>
      <c r="AA357">
        <v>75024</v>
      </c>
      <c r="AB357">
        <v>2</v>
      </c>
      <c r="AC357">
        <v>3</v>
      </c>
      <c r="AD357">
        <v>6</v>
      </c>
      <c r="AE357" t="s">
        <v>361</v>
      </c>
    </row>
    <row r="358" spans="17:31">
      <c r="Q358" s="266">
        <v>6</v>
      </c>
      <c r="R358" s="272">
        <v>4</v>
      </c>
      <c r="S358" s="272">
        <v>3</v>
      </c>
      <c r="T358" s="272">
        <v>19213</v>
      </c>
      <c r="U358" s="272" t="s">
        <v>1222</v>
      </c>
      <c r="V358" s="274">
        <v>34850</v>
      </c>
      <c r="W358" s="273">
        <v>34427</v>
      </c>
      <c r="X358" s="272">
        <v>423</v>
      </c>
      <c r="Y358" s="273">
        <v>33848</v>
      </c>
      <c r="AA358">
        <v>75025</v>
      </c>
      <c r="AB358">
        <v>2</v>
      </c>
      <c r="AC358">
        <v>3</v>
      </c>
      <c r="AD358">
        <v>6</v>
      </c>
      <c r="AE358" t="s">
        <v>638</v>
      </c>
    </row>
    <row r="359" spans="17:31">
      <c r="Q359" s="266">
        <v>6</v>
      </c>
      <c r="R359" s="272">
        <v>4</v>
      </c>
      <c r="S359" s="272">
        <v>3</v>
      </c>
      <c r="T359" s="272">
        <v>19214</v>
      </c>
      <c r="U359" s="272" t="s">
        <v>1223</v>
      </c>
      <c r="V359" s="274">
        <v>66853</v>
      </c>
      <c r="W359" s="273">
        <v>33026</v>
      </c>
      <c r="X359" s="274">
        <v>33827</v>
      </c>
      <c r="Y359" s="273">
        <v>63907</v>
      </c>
      <c r="AA359">
        <v>75026</v>
      </c>
      <c r="AB359">
        <v>2</v>
      </c>
      <c r="AC359">
        <v>3</v>
      </c>
      <c r="AD359">
        <v>6</v>
      </c>
      <c r="AE359" t="s">
        <v>361</v>
      </c>
    </row>
    <row r="360" spans="17:31">
      <c r="Q360" s="266">
        <v>6</v>
      </c>
      <c r="R360" s="272">
        <v>4</v>
      </c>
      <c r="S360" s="272">
        <v>3</v>
      </c>
      <c r="T360" s="272">
        <v>98012</v>
      </c>
      <c r="U360" s="272" t="s">
        <v>1224</v>
      </c>
      <c r="V360" s="274">
        <v>132454</v>
      </c>
      <c r="W360" s="273">
        <v>47313</v>
      </c>
      <c r="X360" s="274">
        <v>85141</v>
      </c>
      <c r="Y360" s="273">
        <v>48281</v>
      </c>
      <c r="AA360">
        <v>75029</v>
      </c>
      <c r="AB360">
        <v>2</v>
      </c>
      <c r="AC360">
        <v>3</v>
      </c>
      <c r="AD360">
        <v>6</v>
      </c>
      <c r="AE360" t="s">
        <v>362</v>
      </c>
    </row>
    <row r="361" spans="17:31" ht="15">
      <c r="Q361" s="266">
        <v>6</v>
      </c>
      <c r="R361" s="272">
        <v>4</v>
      </c>
      <c r="S361" s="272">
        <v>4</v>
      </c>
      <c r="T361" s="272">
        <v>17054</v>
      </c>
      <c r="U361" s="272" t="s">
        <v>1209</v>
      </c>
      <c r="V361" s="319"/>
      <c r="W361" s="266">
        <v>701</v>
      </c>
      <c r="X361" s="272">
        <v>-701</v>
      </c>
      <c r="Y361" s="267">
        <v>460</v>
      </c>
      <c r="AB361">
        <v>3</v>
      </c>
      <c r="AC361">
        <v>3</v>
      </c>
      <c r="AD361">
        <v>6</v>
      </c>
      <c r="AE361" t="s">
        <v>363</v>
      </c>
    </row>
    <row r="362" spans="17:31" ht="15">
      <c r="Q362" s="266">
        <v>6</v>
      </c>
      <c r="R362" s="272">
        <v>4</v>
      </c>
      <c r="S362" s="272">
        <v>4</v>
      </c>
      <c r="T362" s="272">
        <v>17062</v>
      </c>
      <c r="U362" s="272" t="s">
        <v>1210</v>
      </c>
      <c r="V362" s="319"/>
      <c r="W362" s="265"/>
      <c r="X362" s="272">
        <v>0</v>
      </c>
      <c r="Y362" s="273">
        <v>12400</v>
      </c>
      <c r="AA362">
        <v>75032</v>
      </c>
      <c r="AB362">
        <v>3</v>
      </c>
      <c r="AC362">
        <v>3</v>
      </c>
      <c r="AD362">
        <v>6</v>
      </c>
      <c r="AE362" t="s">
        <v>504</v>
      </c>
    </row>
    <row r="363" spans="17:31">
      <c r="Q363" s="266">
        <v>6</v>
      </c>
      <c r="R363" s="272">
        <v>4</v>
      </c>
      <c r="S363" s="272">
        <v>5</v>
      </c>
      <c r="T363" s="272">
        <v>17112</v>
      </c>
      <c r="U363" s="272" t="s">
        <v>1225</v>
      </c>
      <c r="V363" s="274">
        <v>67000</v>
      </c>
      <c r="W363" s="273">
        <v>123363</v>
      </c>
      <c r="X363" s="274">
        <v>-56363</v>
      </c>
      <c r="Y363" s="273">
        <v>178952</v>
      </c>
      <c r="AA363">
        <v>75035</v>
      </c>
      <c r="AB363">
        <v>3</v>
      </c>
      <c r="AC363">
        <v>3</v>
      </c>
      <c r="AD363">
        <v>6</v>
      </c>
      <c r="AE363" t="s">
        <v>639</v>
      </c>
    </row>
    <row r="364" spans="17:31" ht="15">
      <c r="Q364" s="266">
        <v>6</v>
      </c>
      <c r="R364" s="272">
        <v>4</v>
      </c>
      <c r="S364" s="272">
        <v>5</v>
      </c>
      <c r="T364" s="272">
        <v>17122</v>
      </c>
      <c r="U364" s="272" t="s">
        <v>1226</v>
      </c>
      <c r="V364" s="274">
        <v>5000</v>
      </c>
      <c r="W364" s="265"/>
      <c r="X364" s="274">
        <v>5000</v>
      </c>
      <c r="Y364" s="265"/>
      <c r="AA364">
        <v>75041</v>
      </c>
      <c r="AB364">
        <v>3</v>
      </c>
      <c r="AC364">
        <v>3</v>
      </c>
      <c r="AD364">
        <v>6</v>
      </c>
      <c r="AE364" t="s">
        <v>367</v>
      </c>
    </row>
    <row r="365" spans="17:31">
      <c r="Q365" s="266">
        <v>6</v>
      </c>
      <c r="R365" s="272">
        <v>4</v>
      </c>
      <c r="S365" s="272">
        <v>5</v>
      </c>
      <c r="T365" s="272">
        <v>17132</v>
      </c>
      <c r="U365" s="272" t="s">
        <v>1227</v>
      </c>
      <c r="V365" s="274">
        <v>4130000</v>
      </c>
      <c r="W365" s="273">
        <v>4017088</v>
      </c>
      <c r="X365" s="274">
        <v>112912</v>
      </c>
      <c r="Y365" s="273">
        <v>5032765</v>
      </c>
      <c r="AA365">
        <v>75042</v>
      </c>
      <c r="AB365">
        <v>3</v>
      </c>
      <c r="AC365">
        <v>3</v>
      </c>
      <c r="AD365">
        <v>6</v>
      </c>
      <c r="AE365" t="s">
        <v>511</v>
      </c>
    </row>
    <row r="366" spans="17:31">
      <c r="Q366" s="266">
        <v>6</v>
      </c>
      <c r="R366" s="272">
        <v>4</v>
      </c>
      <c r="S366" s="272">
        <v>5</v>
      </c>
      <c r="T366" s="272">
        <v>17142</v>
      </c>
      <c r="U366" s="272" t="s">
        <v>1228</v>
      </c>
      <c r="V366" s="274">
        <v>830000</v>
      </c>
      <c r="W366" s="273">
        <v>939422</v>
      </c>
      <c r="X366" s="274">
        <v>-109422</v>
      </c>
      <c r="Y366" s="273">
        <v>947055</v>
      </c>
      <c r="AA366">
        <v>75051</v>
      </c>
      <c r="AB366">
        <v>3</v>
      </c>
      <c r="AC366">
        <v>3</v>
      </c>
      <c r="AD366">
        <v>6</v>
      </c>
      <c r="AE366" t="s">
        <v>368</v>
      </c>
    </row>
    <row r="367" spans="17:31">
      <c r="Q367" s="266">
        <v>6</v>
      </c>
      <c r="R367" s="272">
        <v>4</v>
      </c>
      <c r="S367" s="272">
        <v>5</v>
      </c>
      <c r="T367" s="272">
        <v>17152</v>
      </c>
      <c r="U367" s="272" t="s">
        <v>1229</v>
      </c>
      <c r="V367" s="274">
        <v>230000</v>
      </c>
      <c r="W367" s="273">
        <v>91670</v>
      </c>
      <c r="X367" s="274">
        <v>138330</v>
      </c>
      <c r="Y367" s="273">
        <v>826735</v>
      </c>
      <c r="AA367">
        <v>75991</v>
      </c>
      <c r="AB367">
        <v>3</v>
      </c>
      <c r="AC367">
        <v>3</v>
      </c>
      <c r="AD367">
        <v>6</v>
      </c>
      <c r="AE367" t="s">
        <v>369</v>
      </c>
    </row>
    <row r="368" spans="17:31" ht="15">
      <c r="Q368" s="266">
        <v>6</v>
      </c>
      <c r="R368" s="272">
        <v>4</v>
      </c>
      <c r="S368" s="272">
        <v>5</v>
      </c>
      <c r="T368" s="272">
        <v>17162</v>
      </c>
      <c r="U368" s="272" t="s">
        <v>1230</v>
      </c>
      <c r="V368" s="319"/>
      <c r="W368" s="266">
        <v>182</v>
      </c>
      <c r="X368" s="272">
        <v>-182</v>
      </c>
      <c r="Y368" s="273">
        <v>1817</v>
      </c>
      <c r="AA368">
        <v>75999</v>
      </c>
      <c r="AB368">
        <v>3</v>
      </c>
      <c r="AC368">
        <v>3</v>
      </c>
      <c r="AD368">
        <v>6</v>
      </c>
      <c r="AE368" t="s">
        <v>370</v>
      </c>
    </row>
    <row r="369" spans="17:31">
      <c r="Q369" s="266">
        <v>6</v>
      </c>
      <c r="R369" s="272">
        <v>4</v>
      </c>
      <c r="S369" s="272">
        <v>5</v>
      </c>
      <c r="T369" s="272">
        <v>17172</v>
      </c>
      <c r="U369" s="272" t="s">
        <v>1231</v>
      </c>
      <c r="V369" s="274">
        <v>610000</v>
      </c>
      <c r="W369" s="273">
        <v>867676</v>
      </c>
      <c r="X369" s="274">
        <v>-257676</v>
      </c>
      <c r="Y369" s="273">
        <v>895381</v>
      </c>
      <c r="AA369">
        <v>99012</v>
      </c>
      <c r="AB369">
        <v>3</v>
      </c>
      <c r="AC369">
        <v>3</v>
      </c>
      <c r="AD369">
        <v>6</v>
      </c>
      <c r="AE369" t="s">
        <v>640</v>
      </c>
    </row>
    <row r="370" spans="17:31">
      <c r="Q370" s="266">
        <v>6</v>
      </c>
      <c r="R370" s="272">
        <v>4</v>
      </c>
      <c r="S370" s="272">
        <v>5</v>
      </c>
      <c r="T370" s="272">
        <v>17182</v>
      </c>
      <c r="U370" s="272" t="s">
        <v>1232</v>
      </c>
      <c r="V370" s="274">
        <v>50000</v>
      </c>
      <c r="W370" s="273">
        <v>2419</v>
      </c>
      <c r="X370" s="274">
        <v>47581</v>
      </c>
      <c r="Y370" s="273">
        <v>27563</v>
      </c>
      <c r="AA370">
        <v>99013</v>
      </c>
      <c r="AB370">
        <v>3</v>
      </c>
      <c r="AC370">
        <v>3</v>
      </c>
      <c r="AD370">
        <v>6</v>
      </c>
      <c r="AE370" t="s">
        <v>371</v>
      </c>
    </row>
    <row r="371" spans="17:31">
      <c r="Q371" s="266">
        <v>6</v>
      </c>
      <c r="R371" s="272">
        <v>4</v>
      </c>
      <c r="S371" s="272">
        <v>5</v>
      </c>
      <c r="T371" s="272">
        <v>17902</v>
      </c>
      <c r="U371" s="272" t="s">
        <v>1233</v>
      </c>
      <c r="V371" s="274">
        <v>60000</v>
      </c>
      <c r="W371" s="273">
        <v>2017307</v>
      </c>
      <c r="X371" s="274">
        <v>-1957307</v>
      </c>
      <c r="Y371" s="273">
        <v>1235194</v>
      </c>
      <c r="AA371">
        <v>99042</v>
      </c>
      <c r="AB371">
        <v>3</v>
      </c>
      <c r="AC371">
        <v>3</v>
      </c>
      <c r="AD371">
        <v>6</v>
      </c>
      <c r="AE371" t="s">
        <v>372</v>
      </c>
    </row>
    <row r="372" spans="17:31">
      <c r="Q372" s="266">
        <v>6</v>
      </c>
      <c r="R372" s="272">
        <v>4</v>
      </c>
      <c r="S372" s="272">
        <v>5</v>
      </c>
      <c r="T372" s="272">
        <v>19051</v>
      </c>
      <c r="U372" s="272" t="s">
        <v>1234</v>
      </c>
      <c r="V372" s="274">
        <v>65500</v>
      </c>
      <c r="W372" s="273">
        <v>36594</v>
      </c>
      <c r="X372" s="274">
        <v>28906</v>
      </c>
      <c r="Y372" s="273">
        <v>70156</v>
      </c>
      <c r="AA372">
        <v>99043</v>
      </c>
      <c r="AB372">
        <v>3</v>
      </c>
      <c r="AC372">
        <v>3</v>
      </c>
      <c r="AD372">
        <v>6</v>
      </c>
      <c r="AE372" t="s">
        <v>582</v>
      </c>
    </row>
    <row r="373" spans="17:31">
      <c r="Q373" s="266">
        <v>6</v>
      </c>
      <c r="R373" s="272">
        <v>4</v>
      </c>
      <c r="S373" s="272">
        <v>5</v>
      </c>
      <c r="T373" s="272">
        <v>19052</v>
      </c>
      <c r="U373" s="272" t="s">
        <v>1235</v>
      </c>
      <c r="V373" s="274">
        <v>1051312</v>
      </c>
      <c r="W373" s="273">
        <v>401116</v>
      </c>
      <c r="X373" s="274">
        <v>650196</v>
      </c>
      <c r="Y373" s="273">
        <v>404053</v>
      </c>
      <c r="AA373">
        <v>99993</v>
      </c>
      <c r="AB373">
        <v>3</v>
      </c>
      <c r="AC373">
        <v>3</v>
      </c>
      <c r="AD373">
        <v>6</v>
      </c>
      <c r="AE373" t="s">
        <v>373</v>
      </c>
    </row>
    <row r="374" spans="17:31">
      <c r="Q374" s="266">
        <v>6</v>
      </c>
      <c r="R374" s="272">
        <v>4</v>
      </c>
      <c r="S374" s="272">
        <v>5</v>
      </c>
      <c r="T374" s="272">
        <v>19053</v>
      </c>
      <c r="U374" s="272" t="s">
        <v>1236</v>
      </c>
      <c r="V374" s="274">
        <v>13500</v>
      </c>
      <c r="W374" s="273">
        <v>4005</v>
      </c>
      <c r="X374" s="274">
        <v>9496</v>
      </c>
      <c r="Y374" s="273">
        <v>4393</v>
      </c>
      <c r="AA374">
        <v>99995</v>
      </c>
      <c r="AB374">
        <v>3</v>
      </c>
      <c r="AC374">
        <v>3</v>
      </c>
      <c r="AD374">
        <v>6</v>
      </c>
      <c r="AE374" t="s">
        <v>641</v>
      </c>
    </row>
    <row r="375" spans="17:31">
      <c r="Q375" s="266">
        <v>6</v>
      </c>
      <c r="R375" s="272">
        <v>4</v>
      </c>
      <c r="S375" s="272">
        <v>5</v>
      </c>
      <c r="T375" s="272">
        <v>19054</v>
      </c>
      <c r="U375" s="272" t="s">
        <v>1237</v>
      </c>
      <c r="V375" s="274">
        <v>14500</v>
      </c>
      <c r="W375" s="273">
        <v>10411</v>
      </c>
      <c r="X375" s="274">
        <v>4089</v>
      </c>
      <c r="Y375" s="273">
        <v>11176</v>
      </c>
      <c r="AB375">
        <v>4</v>
      </c>
      <c r="AC375">
        <v>3</v>
      </c>
      <c r="AD375">
        <v>6</v>
      </c>
      <c r="AE375" t="s">
        <v>374</v>
      </c>
    </row>
    <row r="376" spans="17:31">
      <c r="Q376" s="266">
        <v>6</v>
      </c>
      <c r="R376" s="272">
        <v>4</v>
      </c>
      <c r="S376" s="272">
        <v>5</v>
      </c>
      <c r="T376" s="272">
        <v>19055</v>
      </c>
      <c r="U376" s="272" t="s">
        <v>1238</v>
      </c>
      <c r="V376" s="274">
        <v>321200</v>
      </c>
      <c r="W376" s="273">
        <v>400768</v>
      </c>
      <c r="X376" s="274">
        <v>-79568</v>
      </c>
      <c r="Y376" s="273">
        <v>404237</v>
      </c>
      <c r="AA376">
        <v>72031</v>
      </c>
      <c r="AB376">
        <v>4</v>
      </c>
      <c r="AC376">
        <v>3</v>
      </c>
      <c r="AD376">
        <v>6</v>
      </c>
      <c r="AE376" t="s">
        <v>346</v>
      </c>
    </row>
    <row r="377" spans="17:31">
      <c r="Q377" s="266">
        <v>6</v>
      </c>
      <c r="R377" s="272">
        <v>4</v>
      </c>
      <c r="S377" s="272">
        <v>5</v>
      </c>
      <c r="T377" s="272">
        <v>19056</v>
      </c>
      <c r="U377" s="272" t="s">
        <v>1239</v>
      </c>
      <c r="V377" s="274">
        <v>665500</v>
      </c>
      <c r="W377" s="273">
        <v>585170</v>
      </c>
      <c r="X377" s="274">
        <v>80330</v>
      </c>
      <c r="Y377" s="273">
        <v>264383</v>
      </c>
      <c r="AA377">
        <v>74011</v>
      </c>
      <c r="AB377">
        <v>4</v>
      </c>
      <c r="AC377">
        <v>3</v>
      </c>
      <c r="AD377">
        <v>6</v>
      </c>
      <c r="AE377" t="s">
        <v>375</v>
      </c>
    </row>
    <row r="378" spans="17:31">
      <c r="Q378" s="266">
        <v>6</v>
      </c>
      <c r="R378" s="272">
        <v>4</v>
      </c>
      <c r="S378" s="272">
        <v>5</v>
      </c>
      <c r="T378" s="272">
        <v>19057</v>
      </c>
      <c r="U378" s="272" t="s">
        <v>1240</v>
      </c>
      <c r="V378" s="274">
        <v>2213805</v>
      </c>
      <c r="W378" s="273">
        <v>993018</v>
      </c>
      <c r="X378" s="274">
        <v>1220787</v>
      </c>
      <c r="Y378" s="273">
        <v>858609</v>
      </c>
      <c r="AA378">
        <v>74012</v>
      </c>
      <c r="AB378">
        <v>4</v>
      </c>
      <c r="AC378">
        <v>3</v>
      </c>
      <c r="AD378">
        <v>6</v>
      </c>
      <c r="AE378" t="s">
        <v>376</v>
      </c>
    </row>
    <row r="379" spans="17:31">
      <c r="Q379" s="266">
        <v>6</v>
      </c>
      <c r="R379" s="272">
        <v>4</v>
      </c>
      <c r="S379" s="272">
        <v>5</v>
      </c>
      <c r="T379" s="272">
        <v>19058</v>
      </c>
      <c r="U379" s="272" t="s">
        <v>1241</v>
      </c>
      <c r="V379" s="274">
        <v>579346</v>
      </c>
      <c r="W379" s="273">
        <v>117279</v>
      </c>
      <c r="X379" s="274">
        <v>462067</v>
      </c>
      <c r="Y379" s="273">
        <v>147211</v>
      </c>
      <c r="AA379">
        <v>74013</v>
      </c>
      <c r="AB379">
        <v>4</v>
      </c>
      <c r="AC379">
        <v>3</v>
      </c>
      <c r="AD379">
        <v>6</v>
      </c>
      <c r="AE379" t="s">
        <v>377</v>
      </c>
    </row>
    <row r="380" spans="17:31" ht="15">
      <c r="Q380" s="266">
        <v>6</v>
      </c>
      <c r="R380" s="272">
        <v>4</v>
      </c>
      <c r="S380" s="272">
        <v>5</v>
      </c>
      <c r="T380" s="272">
        <v>19061</v>
      </c>
      <c r="U380" s="272" t="s">
        <v>1242</v>
      </c>
      <c r="V380" s="319"/>
      <c r="W380" s="273">
        <v>1209</v>
      </c>
      <c r="X380" s="274">
        <v>-1209</v>
      </c>
      <c r="Y380" s="273">
        <v>1235</v>
      </c>
      <c r="AA380">
        <v>74023</v>
      </c>
      <c r="AB380">
        <v>4</v>
      </c>
      <c r="AC380">
        <v>3</v>
      </c>
      <c r="AD380">
        <v>6</v>
      </c>
      <c r="AE380" t="s">
        <v>378</v>
      </c>
    </row>
    <row r="381" spans="17:31" ht="15">
      <c r="Q381" s="266">
        <v>6</v>
      </c>
      <c r="R381" s="272">
        <v>4</v>
      </c>
      <c r="S381" s="272">
        <v>5</v>
      </c>
      <c r="T381" s="272">
        <v>19062</v>
      </c>
      <c r="U381" s="272" t="s">
        <v>1243</v>
      </c>
      <c r="V381" s="319"/>
      <c r="W381" s="273">
        <v>85390</v>
      </c>
      <c r="X381" s="274">
        <v>-85390</v>
      </c>
      <c r="Y381" s="273">
        <v>103321</v>
      </c>
      <c r="AA381">
        <v>74991</v>
      </c>
      <c r="AB381">
        <v>4</v>
      </c>
      <c r="AC381">
        <v>3</v>
      </c>
      <c r="AD381">
        <v>6</v>
      </c>
      <c r="AE381" t="s">
        <v>379</v>
      </c>
    </row>
    <row r="382" spans="17:31">
      <c r="Q382" s="266">
        <v>6</v>
      </c>
      <c r="R382" s="272">
        <v>4</v>
      </c>
      <c r="S382" s="272">
        <v>5</v>
      </c>
      <c r="T382" s="272">
        <v>19063</v>
      </c>
      <c r="U382" s="272" t="s">
        <v>1244</v>
      </c>
      <c r="V382" s="274">
        <v>29200</v>
      </c>
      <c r="W382" s="273">
        <v>52608</v>
      </c>
      <c r="X382" s="274">
        <v>-23408</v>
      </c>
      <c r="Y382" s="273">
        <v>61344</v>
      </c>
      <c r="AB382">
        <v>5</v>
      </c>
      <c r="AC382">
        <v>3</v>
      </c>
      <c r="AD382">
        <v>6</v>
      </c>
      <c r="AE382" t="s">
        <v>380</v>
      </c>
    </row>
    <row r="383" spans="17:31">
      <c r="Q383" s="266">
        <v>6</v>
      </c>
      <c r="R383" s="272">
        <v>4</v>
      </c>
      <c r="S383" s="272">
        <v>5</v>
      </c>
      <c r="T383" s="272">
        <v>19064</v>
      </c>
      <c r="U383" s="272" t="s">
        <v>1245</v>
      </c>
      <c r="V383" s="274">
        <v>95000</v>
      </c>
      <c r="W383" s="273">
        <v>189096</v>
      </c>
      <c r="X383" s="274">
        <v>-94096</v>
      </c>
      <c r="Y383" s="273">
        <v>493039</v>
      </c>
      <c r="AA383">
        <v>75061</v>
      </c>
      <c r="AB383">
        <v>5</v>
      </c>
      <c r="AC383">
        <v>3</v>
      </c>
      <c r="AD383">
        <v>6</v>
      </c>
      <c r="AE383" t="s">
        <v>381</v>
      </c>
    </row>
    <row r="384" spans="17:31">
      <c r="Q384" s="266">
        <v>6</v>
      </c>
      <c r="R384" s="272">
        <v>4</v>
      </c>
      <c r="S384" s="272">
        <v>5</v>
      </c>
      <c r="T384" s="272">
        <v>19065</v>
      </c>
      <c r="U384" s="272" t="s">
        <v>1246</v>
      </c>
      <c r="V384" s="274">
        <v>55000</v>
      </c>
      <c r="W384" s="273">
        <v>3591</v>
      </c>
      <c r="X384" s="274">
        <v>51409</v>
      </c>
      <c r="Y384" s="273">
        <v>51286</v>
      </c>
      <c r="AA384">
        <v>75062</v>
      </c>
      <c r="AB384">
        <v>5</v>
      </c>
      <c r="AC384">
        <v>3</v>
      </c>
      <c r="AD384">
        <v>6</v>
      </c>
      <c r="AE384" t="s">
        <v>382</v>
      </c>
    </row>
    <row r="385" spans="17:31">
      <c r="Q385" s="266">
        <v>6</v>
      </c>
      <c r="R385" s="272">
        <v>4</v>
      </c>
      <c r="S385" s="272">
        <v>5</v>
      </c>
      <c r="T385" s="272">
        <v>19066</v>
      </c>
      <c r="U385" s="272" t="s">
        <v>1247</v>
      </c>
      <c r="V385" s="274">
        <v>923400</v>
      </c>
      <c r="W385" s="273">
        <v>625168</v>
      </c>
      <c r="X385" s="274">
        <v>298232</v>
      </c>
      <c r="Y385" s="273">
        <v>338499</v>
      </c>
      <c r="AA385">
        <v>75063</v>
      </c>
      <c r="AB385">
        <v>5</v>
      </c>
      <c r="AC385">
        <v>3</v>
      </c>
      <c r="AD385">
        <v>6</v>
      </c>
      <c r="AE385" t="s">
        <v>383</v>
      </c>
    </row>
    <row r="386" spans="17:31" ht="15">
      <c r="Q386" s="266">
        <v>6</v>
      </c>
      <c r="R386" s="272">
        <v>4</v>
      </c>
      <c r="S386" s="272">
        <v>5</v>
      </c>
      <c r="T386" s="272">
        <v>19067</v>
      </c>
      <c r="U386" s="272" t="s">
        <v>1248</v>
      </c>
      <c r="V386" s="319"/>
      <c r="W386" s="265"/>
      <c r="X386" s="272">
        <v>0</v>
      </c>
      <c r="Y386" s="273">
        <v>1544</v>
      </c>
      <c r="AA386">
        <v>75064</v>
      </c>
      <c r="AB386">
        <v>5</v>
      </c>
      <c r="AC386">
        <v>3</v>
      </c>
      <c r="AD386">
        <v>6</v>
      </c>
      <c r="AE386" t="s">
        <v>384</v>
      </c>
    </row>
    <row r="387" spans="17:31">
      <c r="Q387" s="266">
        <v>6</v>
      </c>
      <c r="R387" s="272">
        <v>4</v>
      </c>
      <c r="S387" s="272">
        <v>5</v>
      </c>
      <c r="T387" s="272">
        <v>98011</v>
      </c>
      <c r="U387" s="272" t="s">
        <v>1206</v>
      </c>
      <c r="V387" s="274">
        <v>418353</v>
      </c>
      <c r="W387" s="273">
        <v>1666591</v>
      </c>
      <c r="X387" s="274">
        <v>-1248238</v>
      </c>
      <c r="Y387" s="273">
        <v>1246809</v>
      </c>
      <c r="AA387">
        <v>75065</v>
      </c>
      <c r="AB387">
        <v>5</v>
      </c>
      <c r="AC387">
        <v>3</v>
      </c>
      <c r="AD387">
        <v>6</v>
      </c>
      <c r="AE387" t="s">
        <v>512</v>
      </c>
    </row>
    <row r="388" spans="17:31" ht="15">
      <c r="Q388" s="266">
        <v>6</v>
      </c>
      <c r="R388" s="272">
        <v>4</v>
      </c>
      <c r="S388" s="272">
        <v>6</v>
      </c>
      <c r="T388" s="272">
        <v>17112</v>
      </c>
      <c r="U388" s="272" t="s">
        <v>1225</v>
      </c>
      <c r="V388" s="319"/>
      <c r="W388" s="265"/>
      <c r="X388" s="272">
        <v>0</v>
      </c>
      <c r="Y388" s="267">
        <v>459</v>
      </c>
      <c r="AA388">
        <v>75066</v>
      </c>
      <c r="AB388">
        <v>5</v>
      </c>
      <c r="AC388">
        <v>3</v>
      </c>
      <c r="AD388">
        <v>6</v>
      </c>
      <c r="AE388" t="s">
        <v>513</v>
      </c>
    </row>
    <row r="389" spans="17:31" ht="15">
      <c r="Q389" s="266">
        <v>6</v>
      </c>
      <c r="R389" s="272">
        <v>4</v>
      </c>
      <c r="S389" s="272">
        <v>6</v>
      </c>
      <c r="T389" s="272">
        <v>17142</v>
      </c>
      <c r="U389" s="272" t="s">
        <v>1228</v>
      </c>
      <c r="V389" s="319"/>
      <c r="W389" s="265"/>
      <c r="X389" s="272">
        <v>0</v>
      </c>
      <c r="Y389" s="273">
        <v>7030</v>
      </c>
      <c r="AA389">
        <v>75067</v>
      </c>
      <c r="AB389">
        <v>5</v>
      </c>
      <c r="AC389">
        <v>3</v>
      </c>
      <c r="AD389">
        <v>6</v>
      </c>
      <c r="AE389" t="s">
        <v>514</v>
      </c>
    </row>
    <row r="390" spans="17:31" ht="15">
      <c r="Q390" s="266">
        <v>6</v>
      </c>
      <c r="R390" s="272">
        <v>4</v>
      </c>
      <c r="S390" s="272">
        <v>6</v>
      </c>
      <c r="T390" s="272">
        <v>17152</v>
      </c>
      <c r="U390" s="272" t="s">
        <v>1229</v>
      </c>
      <c r="V390" s="319"/>
      <c r="W390" s="265"/>
      <c r="X390" s="272">
        <v>0</v>
      </c>
      <c r="Y390" s="273">
        <v>3265</v>
      </c>
      <c r="AA390">
        <v>75068</v>
      </c>
      <c r="AB390">
        <v>5</v>
      </c>
      <c r="AC390">
        <v>3</v>
      </c>
      <c r="AD390">
        <v>6</v>
      </c>
      <c r="AE390" t="s">
        <v>515</v>
      </c>
    </row>
    <row r="391" spans="17:31" ht="45">
      <c r="Q391" s="266">
        <v>6</v>
      </c>
      <c r="R391" s="272">
        <v>4</v>
      </c>
      <c r="S391" s="272">
        <v>6</v>
      </c>
      <c r="T391" s="272">
        <v>17162</v>
      </c>
      <c r="U391" s="282" t="s">
        <v>1249</v>
      </c>
      <c r="V391" s="319"/>
      <c r="W391" s="265"/>
      <c r="X391" s="272">
        <v>0</v>
      </c>
      <c r="Y391" s="265"/>
      <c r="AB391">
        <v>6</v>
      </c>
      <c r="AC391">
        <v>3</v>
      </c>
      <c r="AD391">
        <v>6</v>
      </c>
      <c r="AE391" t="s">
        <v>385</v>
      </c>
    </row>
    <row r="392" spans="17:31">
      <c r="Q392" s="266">
        <v>6</v>
      </c>
      <c r="R392" s="272">
        <v>4</v>
      </c>
      <c r="S392" s="272">
        <v>6</v>
      </c>
      <c r="T392" s="272">
        <v>17172</v>
      </c>
      <c r="U392" s="272" t="s">
        <v>1231</v>
      </c>
      <c r="V392" s="274">
        <v>190000</v>
      </c>
      <c r="W392" s="273">
        <v>103151</v>
      </c>
      <c r="X392" s="274">
        <v>86849</v>
      </c>
      <c r="Y392" s="273">
        <v>145322</v>
      </c>
      <c r="AA392">
        <v>75071</v>
      </c>
      <c r="AB392">
        <v>6</v>
      </c>
      <c r="AC392">
        <v>3</v>
      </c>
      <c r="AD392">
        <v>6</v>
      </c>
      <c r="AE392" t="s">
        <v>386</v>
      </c>
    </row>
    <row r="393" spans="17:31" ht="15">
      <c r="Q393" s="266">
        <v>6</v>
      </c>
      <c r="R393" s="272">
        <v>4</v>
      </c>
      <c r="S393" s="272">
        <v>6</v>
      </c>
      <c r="T393" s="272">
        <v>17182</v>
      </c>
      <c r="U393" s="272" t="s">
        <v>1232</v>
      </c>
      <c r="V393" s="319"/>
      <c r="W393" s="265"/>
      <c r="X393" s="272">
        <v>0</v>
      </c>
      <c r="Y393" s="265"/>
      <c r="AA393">
        <v>75072</v>
      </c>
      <c r="AB393">
        <v>6</v>
      </c>
      <c r="AC393">
        <v>3</v>
      </c>
      <c r="AD393">
        <v>6</v>
      </c>
      <c r="AE393" t="s">
        <v>387</v>
      </c>
    </row>
    <row r="394" spans="17:31" ht="15">
      <c r="Q394" s="266">
        <v>6</v>
      </c>
      <c r="R394" s="272">
        <v>4</v>
      </c>
      <c r="S394" s="272">
        <v>6</v>
      </c>
      <c r="T394" s="272">
        <v>17902</v>
      </c>
      <c r="U394" s="272" t="s">
        <v>1233</v>
      </c>
      <c r="V394" s="319"/>
      <c r="W394" s="265"/>
      <c r="X394" s="272">
        <v>0</v>
      </c>
      <c r="Y394" s="273">
        <v>1980</v>
      </c>
      <c r="AA394">
        <v>75073</v>
      </c>
      <c r="AB394">
        <v>6</v>
      </c>
      <c r="AC394">
        <v>3</v>
      </c>
      <c r="AD394">
        <v>6</v>
      </c>
      <c r="AE394" t="s">
        <v>388</v>
      </c>
    </row>
    <row r="395" spans="17:31" ht="15">
      <c r="Q395" s="266">
        <v>6</v>
      </c>
      <c r="R395" s="272">
        <v>4</v>
      </c>
      <c r="S395" s="272">
        <v>7</v>
      </c>
      <c r="T395" s="272">
        <v>19059</v>
      </c>
      <c r="U395" s="272" t="s">
        <v>1250</v>
      </c>
      <c r="V395" s="319"/>
      <c r="W395" s="273">
        <v>45478</v>
      </c>
      <c r="X395" s="274">
        <v>-45478</v>
      </c>
      <c r="Y395" s="265"/>
      <c r="AB395">
        <v>7</v>
      </c>
      <c r="AC395">
        <v>3</v>
      </c>
      <c r="AD395">
        <v>6</v>
      </c>
      <c r="AE395" t="s">
        <v>703</v>
      </c>
    </row>
    <row r="396" spans="17:31" ht="15">
      <c r="Q396" s="266">
        <v>6</v>
      </c>
      <c r="R396" s="272">
        <v>4</v>
      </c>
      <c r="S396" s="272">
        <v>7</v>
      </c>
      <c r="T396" s="272">
        <v>75992</v>
      </c>
      <c r="U396" s="272" t="s">
        <v>1251</v>
      </c>
      <c r="V396" s="319"/>
      <c r="W396" s="273">
        <v>2030</v>
      </c>
      <c r="X396" s="274">
        <v>-2030</v>
      </c>
      <c r="Y396" s="265"/>
      <c r="AA396">
        <v>75041</v>
      </c>
      <c r="AB396">
        <v>7</v>
      </c>
      <c r="AC396">
        <v>3</v>
      </c>
      <c r="AD396">
        <v>6</v>
      </c>
      <c r="AE396" t="s">
        <v>367</v>
      </c>
    </row>
    <row r="397" spans="17:31" ht="15">
      <c r="Q397" s="266">
        <v>6</v>
      </c>
      <c r="R397" s="272">
        <v>4</v>
      </c>
      <c r="S397" s="272">
        <v>7</v>
      </c>
      <c r="T397" s="272">
        <v>98011</v>
      </c>
      <c r="U397" s="272" t="s">
        <v>1206</v>
      </c>
      <c r="V397" s="272">
        <v>840</v>
      </c>
      <c r="W397" s="266">
        <v>840</v>
      </c>
      <c r="X397" s="272">
        <v>0</v>
      </c>
      <c r="Y397" s="265"/>
      <c r="AA397">
        <v>75061</v>
      </c>
      <c r="AB397">
        <v>7</v>
      </c>
      <c r="AC397">
        <v>3</v>
      </c>
      <c r="AD397">
        <v>6</v>
      </c>
      <c r="AE397" t="s">
        <v>381</v>
      </c>
    </row>
    <row r="398" spans="17:31">
      <c r="Q398" s="266">
        <v>6</v>
      </c>
      <c r="R398" s="272">
        <v>4</v>
      </c>
      <c r="S398" s="272">
        <v>8</v>
      </c>
      <c r="T398" s="272">
        <v>19002</v>
      </c>
      <c r="U398" s="272" t="s">
        <v>1252</v>
      </c>
      <c r="V398" s="274">
        <v>10000674</v>
      </c>
      <c r="W398" s="273">
        <v>9879637</v>
      </c>
      <c r="X398" s="274">
        <v>121037</v>
      </c>
      <c r="Y398" s="273">
        <v>10580049</v>
      </c>
      <c r="AB398">
        <v>9</v>
      </c>
      <c r="AC398">
        <v>3</v>
      </c>
      <c r="AD398">
        <v>6</v>
      </c>
      <c r="AE398" t="s">
        <v>295</v>
      </c>
    </row>
    <row r="399" spans="17:31" ht="15">
      <c r="Q399" s="266">
        <v>6</v>
      </c>
      <c r="R399" s="272">
        <v>4</v>
      </c>
      <c r="S399" s="272">
        <v>8</v>
      </c>
      <c r="T399" s="272">
        <v>19101</v>
      </c>
      <c r="U399" s="272" t="s">
        <v>1240</v>
      </c>
      <c r="V399" s="319"/>
      <c r="W399" s="265"/>
      <c r="X399" s="272">
        <v>0</v>
      </c>
      <c r="Y399" s="273">
        <v>-5212</v>
      </c>
      <c r="AA399">
        <v>99991</v>
      </c>
      <c r="AB399">
        <v>9</v>
      </c>
      <c r="AC399">
        <v>3</v>
      </c>
      <c r="AD399">
        <v>6</v>
      </c>
      <c r="AE399" t="s">
        <v>1367</v>
      </c>
    </row>
    <row r="400" spans="17:31" ht="15">
      <c r="Q400" s="266">
        <v>6</v>
      </c>
      <c r="R400" s="272">
        <v>4</v>
      </c>
      <c r="S400" s="272">
        <v>8</v>
      </c>
      <c r="T400" s="272">
        <v>19102</v>
      </c>
      <c r="U400" s="272" t="s">
        <v>1253</v>
      </c>
      <c r="V400" s="319"/>
      <c r="W400" s="265"/>
      <c r="X400" s="272">
        <v>0</v>
      </c>
      <c r="Y400" s="267">
        <v>-63</v>
      </c>
      <c r="AA400">
        <v>99994</v>
      </c>
      <c r="AB400">
        <v>9</v>
      </c>
      <c r="AC400">
        <v>3</v>
      </c>
      <c r="AD400">
        <v>6</v>
      </c>
      <c r="AE400" t="s">
        <v>1386</v>
      </c>
    </row>
    <row r="401" spans="17:31" ht="15">
      <c r="Q401" s="266">
        <v>6</v>
      </c>
      <c r="R401" s="272">
        <v>4</v>
      </c>
      <c r="S401" s="272">
        <v>8</v>
      </c>
      <c r="T401" s="272">
        <v>19103</v>
      </c>
      <c r="U401" s="272" t="s">
        <v>1254</v>
      </c>
      <c r="V401" s="319"/>
      <c r="W401" s="273">
        <v>9017</v>
      </c>
      <c r="X401" s="274">
        <v>-9017</v>
      </c>
      <c r="Y401" s="273">
        <v>13899</v>
      </c>
      <c r="AA401">
        <v>99998</v>
      </c>
      <c r="AB401">
        <v>9</v>
      </c>
      <c r="AC401">
        <v>3</v>
      </c>
      <c r="AD401">
        <v>6</v>
      </c>
      <c r="AE401" t="s">
        <v>733</v>
      </c>
    </row>
    <row r="402" spans="17:31" ht="15">
      <c r="Q402" s="266">
        <v>6</v>
      </c>
      <c r="R402" s="272">
        <v>4</v>
      </c>
      <c r="S402" s="272">
        <v>8</v>
      </c>
      <c r="T402" s="272">
        <v>19111</v>
      </c>
      <c r="U402" s="272" t="s">
        <v>1205</v>
      </c>
      <c r="V402" s="319"/>
      <c r="W402" s="265"/>
      <c r="X402" s="272">
        <v>0</v>
      </c>
      <c r="Y402" s="273">
        <v>-1842</v>
      </c>
      <c r="AC402">
        <v>4</v>
      </c>
      <c r="AD402">
        <v>6</v>
      </c>
      <c r="AE402" t="s">
        <v>389</v>
      </c>
    </row>
    <row r="403" spans="17:31" ht="15">
      <c r="Q403" s="266">
        <v>6</v>
      </c>
      <c r="R403" s="272">
        <v>4</v>
      </c>
      <c r="S403" s="272">
        <v>8</v>
      </c>
      <c r="T403" s="272">
        <v>19112</v>
      </c>
      <c r="U403" s="272" t="s">
        <v>1255</v>
      </c>
      <c r="V403" s="319"/>
      <c r="W403" s="265"/>
      <c r="X403" s="272">
        <v>0</v>
      </c>
      <c r="Y403" s="273">
        <v>-12292</v>
      </c>
      <c r="AB403">
        <v>1</v>
      </c>
      <c r="AC403">
        <v>4</v>
      </c>
      <c r="AD403">
        <v>6</v>
      </c>
      <c r="AE403" t="s">
        <v>644</v>
      </c>
    </row>
    <row r="404" spans="17:31" ht="15">
      <c r="Q404" s="266">
        <v>6</v>
      </c>
      <c r="R404" s="272">
        <v>4</v>
      </c>
      <c r="S404" s="272">
        <v>8</v>
      </c>
      <c r="T404" s="272">
        <v>19113</v>
      </c>
      <c r="U404" s="272" t="s">
        <v>1256</v>
      </c>
      <c r="V404" s="319"/>
      <c r="W404" s="273">
        <v>24915</v>
      </c>
      <c r="X404" s="274">
        <v>-24915</v>
      </c>
      <c r="Y404" s="273">
        <v>46244</v>
      </c>
      <c r="AA404">
        <v>17012</v>
      </c>
      <c r="AB404">
        <v>1</v>
      </c>
      <c r="AC404">
        <v>4</v>
      </c>
      <c r="AD404">
        <v>6</v>
      </c>
      <c r="AE404" t="s">
        <v>390</v>
      </c>
    </row>
    <row r="405" spans="17:31" ht="15">
      <c r="Q405" s="266">
        <v>6</v>
      </c>
      <c r="R405" s="272">
        <v>4</v>
      </c>
      <c r="S405" s="272">
        <v>8</v>
      </c>
      <c r="T405" s="272">
        <v>19121</v>
      </c>
      <c r="U405" s="272" t="s">
        <v>1257</v>
      </c>
      <c r="V405" s="319"/>
      <c r="W405" s="273">
        <v>6916</v>
      </c>
      <c r="X405" s="274">
        <v>-6916</v>
      </c>
      <c r="Y405" s="273">
        <v>264070</v>
      </c>
      <c r="AA405">
        <v>17022</v>
      </c>
      <c r="AB405">
        <v>1</v>
      </c>
      <c r="AC405">
        <v>4</v>
      </c>
      <c r="AD405">
        <v>6</v>
      </c>
      <c r="AE405" t="s">
        <v>645</v>
      </c>
    </row>
    <row r="406" spans="17:31" ht="15">
      <c r="Q406" s="266">
        <v>6</v>
      </c>
      <c r="R406" s="272">
        <v>4</v>
      </c>
      <c r="S406" s="272">
        <v>8</v>
      </c>
      <c r="T406" s="272">
        <v>19131</v>
      </c>
      <c r="U406" s="272" t="s">
        <v>1258</v>
      </c>
      <c r="V406" s="319"/>
      <c r="W406" s="265"/>
      <c r="X406" s="272">
        <v>0</v>
      </c>
      <c r="Y406" s="273">
        <v>14431</v>
      </c>
      <c r="AA406">
        <v>17032</v>
      </c>
      <c r="AB406">
        <v>1</v>
      </c>
      <c r="AC406">
        <v>4</v>
      </c>
      <c r="AD406">
        <v>6</v>
      </c>
      <c r="AE406" t="s">
        <v>560</v>
      </c>
    </row>
    <row r="407" spans="17:31" ht="15">
      <c r="Q407" s="266">
        <v>6</v>
      </c>
      <c r="R407" s="272">
        <v>4</v>
      </c>
      <c r="S407" s="272">
        <v>8</v>
      </c>
      <c r="T407" s="272">
        <v>19132</v>
      </c>
      <c r="U407" s="272" t="s">
        <v>1259</v>
      </c>
      <c r="V407" s="319"/>
      <c r="W407" s="265"/>
      <c r="X407" s="272">
        <v>0</v>
      </c>
      <c r="Y407" s="267">
        <v>-155</v>
      </c>
      <c r="AA407">
        <v>17042</v>
      </c>
      <c r="AB407">
        <v>1</v>
      </c>
      <c r="AC407">
        <v>4</v>
      </c>
      <c r="AD407">
        <v>6</v>
      </c>
      <c r="AE407" t="s">
        <v>392</v>
      </c>
    </row>
    <row r="408" spans="17:31" ht="15">
      <c r="Q408" s="266">
        <v>6</v>
      </c>
      <c r="R408" s="272">
        <v>4</v>
      </c>
      <c r="S408" s="272">
        <v>8</v>
      </c>
      <c r="T408" s="272">
        <v>31013</v>
      </c>
      <c r="U408" s="272" t="s">
        <v>1260</v>
      </c>
      <c r="V408" s="319"/>
      <c r="W408" s="273">
        <v>146565</v>
      </c>
      <c r="X408" s="274">
        <v>-146565</v>
      </c>
      <c r="Y408" s="273">
        <v>320298</v>
      </c>
      <c r="AA408">
        <v>17082</v>
      </c>
      <c r="AB408">
        <v>1</v>
      </c>
      <c r="AC408">
        <v>4</v>
      </c>
      <c r="AD408">
        <v>6</v>
      </c>
      <c r="AE408" t="s">
        <v>394</v>
      </c>
    </row>
    <row r="409" spans="17:31">
      <c r="Q409" s="266">
        <v>6</v>
      </c>
      <c r="R409" s="272">
        <v>4</v>
      </c>
      <c r="S409" s="272">
        <v>8</v>
      </c>
      <c r="T409" s="272">
        <v>98011</v>
      </c>
      <c r="U409" s="272" t="s">
        <v>1206</v>
      </c>
      <c r="V409" s="272">
        <v>72</v>
      </c>
      <c r="W409" s="273">
        <v>34724</v>
      </c>
      <c r="X409" s="274">
        <v>-34652</v>
      </c>
      <c r="Y409" s="273">
        <v>173406</v>
      </c>
      <c r="AA409">
        <v>17092</v>
      </c>
      <c r="AB409">
        <v>1</v>
      </c>
      <c r="AC409">
        <v>4</v>
      </c>
      <c r="AD409">
        <v>6</v>
      </c>
      <c r="AE409" t="s">
        <v>395</v>
      </c>
    </row>
    <row r="410" spans="17:31" ht="15">
      <c r="Q410" s="266">
        <v>6</v>
      </c>
      <c r="R410" s="272">
        <v>4</v>
      </c>
      <c r="S410" s="272">
        <v>8</v>
      </c>
      <c r="T410" s="272">
        <v>98101</v>
      </c>
      <c r="U410" s="272" t="s">
        <v>1261</v>
      </c>
      <c r="V410" s="319"/>
      <c r="W410" s="266">
        <v>-695</v>
      </c>
      <c r="X410" s="272">
        <v>695</v>
      </c>
      <c r="Y410" s="273">
        <v>52309</v>
      </c>
      <c r="AA410">
        <v>17102</v>
      </c>
      <c r="AB410">
        <v>1</v>
      </c>
      <c r="AC410">
        <v>4</v>
      </c>
      <c r="AD410">
        <v>6</v>
      </c>
      <c r="AE410" t="s">
        <v>396</v>
      </c>
    </row>
    <row r="411" spans="17:31" ht="15">
      <c r="Q411" s="266">
        <v>6</v>
      </c>
      <c r="R411" s="272">
        <v>4</v>
      </c>
      <c r="S411" s="272">
        <v>8</v>
      </c>
      <c r="T411" s="272">
        <v>98102</v>
      </c>
      <c r="U411" s="272" t="s">
        <v>1262</v>
      </c>
      <c r="V411" s="319"/>
      <c r="W411" s="265"/>
      <c r="X411" s="272">
        <v>0</v>
      </c>
      <c r="Y411" s="267">
        <v>63</v>
      </c>
      <c r="AA411">
        <v>19022</v>
      </c>
      <c r="AB411">
        <v>1</v>
      </c>
      <c r="AC411">
        <v>4</v>
      </c>
      <c r="AD411">
        <v>6</v>
      </c>
      <c r="AE411" t="s">
        <v>645</v>
      </c>
    </row>
    <row r="412" spans="17:31" ht="15">
      <c r="Q412" s="266">
        <v>6</v>
      </c>
      <c r="R412" s="272">
        <v>4</v>
      </c>
      <c r="S412" s="272">
        <v>8</v>
      </c>
      <c r="T412" s="272">
        <v>98103</v>
      </c>
      <c r="U412" s="272" t="s">
        <v>1263</v>
      </c>
      <c r="V412" s="319"/>
      <c r="W412" s="273">
        <v>2950</v>
      </c>
      <c r="X412" s="274">
        <v>-2950</v>
      </c>
      <c r="Y412" s="273">
        <v>16625</v>
      </c>
      <c r="AA412">
        <v>19023</v>
      </c>
      <c r="AB412">
        <v>1</v>
      </c>
      <c r="AC412">
        <v>4</v>
      </c>
      <c r="AD412">
        <v>6</v>
      </c>
      <c r="AE412" t="s">
        <v>704</v>
      </c>
    </row>
    <row r="413" spans="17:31" ht="15">
      <c r="Q413" s="266">
        <v>6</v>
      </c>
      <c r="R413" s="272">
        <v>4</v>
      </c>
      <c r="S413" s="272">
        <v>8</v>
      </c>
      <c r="T413" s="272">
        <v>98111</v>
      </c>
      <c r="U413" s="272" t="s">
        <v>1264</v>
      </c>
      <c r="V413" s="319"/>
      <c r="W413" s="319"/>
      <c r="X413" s="272">
        <v>0</v>
      </c>
      <c r="Y413" s="273">
        <v>3342</v>
      </c>
      <c r="AA413">
        <v>19024</v>
      </c>
      <c r="AB413">
        <v>1</v>
      </c>
      <c r="AC413">
        <v>4</v>
      </c>
      <c r="AD413">
        <v>6</v>
      </c>
      <c r="AE413" t="s">
        <v>705</v>
      </c>
    </row>
    <row r="414" spans="17:31" ht="15">
      <c r="Q414" s="266">
        <v>6</v>
      </c>
      <c r="R414" s="272">
        <v>4</v>
      </c>
      <c r="S414" s="272">
        <v>8</v>
      </c>
      <c r="T414" s="272">
        <v>98112</v>
      </c>
      <c r="U414" s="272" t="s">
        <v>1265</v>
      </c>
      <c r="V414" s="319"/>
      <c r="W414" s="319"/>
      <c r="X414" s="272">
        <v>0</v>
      </c>
      <c r="Y414" s="273">
        <v>12819</v>
      </c>
      <c r="AA414">
        <v>19026</v>
      </c>
      <c r="AB414">
        <v>1</v>
      </c>
      <c r="AC414">
        <v>4</v>
      </c>
      <c r="AD414">
        <v>6</v>
      </c>
      <c r="AE414" t="s">
        <v>706</v>
      </c>
    </row>
    <row r="415" spans="17:31" ht="15">
      <c r="Q415" s="266">
        <v>6</v>
      </c>
      <c r="R415" s="272">
        <v>4</v>
      </c>
      <c r="S415" s="272">
        <v>8</v>
      </c>
      <c r="T415" s="272">
        <v>98113</v>
      </c>
      <c r="U415" s="272" t="s">
        <v>1266</v>
      </c>
      <c r="V415" s="265"/>
      <c r="W415" s="319"/>
      <c r="X415" s="272">
        <v>0</v>
      </c>
      <c r="Y415" s="273">
        <v>6091</v>
      </c>
      <c r="AA415">
        <v>19111</v>
      </c>
      <c r="AB415">
        <v>1</v>
      </c>
      <c r="AC415">
        <v>4</v>
      </c>
      <c r="AD415">
        <v>6</v>
      </c>
      <c r="AE415" t="s">
        <v>707</v>
      </c>
    </row>
    <row r="416" spans="17:31" ht="15">
      <c r="Q416" s="266">
        <v>6</v>
      </c>
      <c r="R416" s="272">
        <v>4</v>
      </c>
      <c r="S416" s="272">
        <v>8</v>
      </c>
      <c r="T416" s="272">
        <v>98121</v>
      </c>
      <c r="U416" s="272" t="s">
        <v>1267</v>
      </c>
      <c r="V416" s="265"/>
      <c r="W416" s="274">
        <v>1200</v>
      </c>
      <c r="X416" s="274">
        <v>-1200</v>
      </c>
      <c r="Y416" s="273">
        <v>48423</v>
      </c>
      <c r="AA416">
        <v>98011</v>
      </c>
      <c r="AB416">
        <v>1</v>
      </c>
      <c r="AC416">
        <v>4</v>
      </c>
      <c r="AD416">
        <v>6</v>
      </c>
      <c r="AE416" t="s">
        <v>421</v>
      </c>
    </row>
    <row r="417" spans="17:31" ht="15">
      <c r="Q417" s="266">
        <v>6</v>
      </c>
      <c r="R417" s="272">
        <v>4</v>
      </c>
      <c r="S417" s="272">
        <v>8</v>
      </c>
      <c r="T417" s="272">
        <v>98131</v>
      </c>
      <c r="U417" s="272" t="s">
        <v>1268</v>
      </c>
      <c r="V417" s="265"/>
      <c r="W417" s="272">
        <v>455</v>
      </c>
      <c r="X417" s="272">
        <v>-455</v>
      </c>
      <c r="Y417" s="273">
        <v>6590</v>
      </c>
      <c r="AB417">
        <v>2</v>
      </c>
      <c r="AC417">
        <v>4</v>
      </c>
      <c r="AD417">
        <v>6</v>
      </c>
      <c r="AE417" t="s">
        <v>397</v>
      </c>
    </row>
    <row r="418" spans="17:31" ht="15">
      <c r="Q418" s="266">
        <v>6</v>
      </c>
      <c r="R418" s="272">
        <v>4</v>
      </c>
      <c r="S418" s="272">
        <v>8</v>
      </c>
      <c r="T418" s="272">
        <v>98132</v>
      </c>
      <c r="U418" s="272" t="s">
        <v>1269</v>
      </c>
      <c r="V418" s="265"/>
      <c r="W418" s="319"/>
      <c r="X418" s="272">
        <v>0</v>
      </c>
      <c r="Y418" s="267">
        <v>155</v>
      </c>
      <c r="AA418">
        <v>17012</v>
      </c>
      <c r="AB418">
        <v>2</v>
      </c>
      <c r="AC418">
        <v>4</v>
      </c>
      <c r="AD418">
        <v>6</v>
      </c>
      <c r="AE418" t="s">
        <v>390</v>
      </c>
    </row>
    <row r="419" spans="17:31" ht="15">
      <c r="Q419" s="266">
        <v>6</v>
      </c>
      <c r="R419" s="272">
        <v>5</v>
      </c>
      <c r="S419" s="272">
        <v>1</v>
      </c>
      <c r="T419" s="272">
        <v>78011</v>
      </c>
      <c r="U419" s="272" t="s">
        <v>1270</v>
      </c>
      <c r="V419" s="265"/>
      <c r="W419" s="319"/>
      <c r="X419" s="272">
        <v>0</v>
      </c>
      <c r="Y419" s="273">
        <v>2995</v>
      </c>
      <c r="AA419">
        <v>17022</v>
      </c>
      <c r="AB419">
        <v>2</v>
      </c>
      <c r="AC419">
        <v>4</v>
      </c>
      <c r="AD419">
        <v>6</v>
      </c>
      <c r="AE419" t="s">
        <v>391</v>
      </c>
    </row>
    <row r="420" spans="17:31">
      <c r="Q420" s="266">
        <v>6</v>
      </c>
      <c r="R420" s="272">
        <v>5</v>
      </c>
      <c r="S420" s="272">
        <v>1</v>
      </c>
      <c r="T420" s="272">
        <v>78012</v>
      </c>
      <c r="U420" s="272" t="s">
        <v>1271</v>
      </c>
      <c r="V420" s="273">
        <v>5400000</v>
      </c>
      <c r="W420" s="274">
        <v>7119083</v>
      </c>
      <c r="X420" s="274">
        <v>-1719083</v>
      </c>
      <c r="Y420" s="273">
        <v>6975009</v>
      </c>
      <c r="AA420">
        <v>17092</v>
      </c>
      <c r="AB420">
        <v>2</v>
      </c>
      <c r="AC420">
        <v>4</v>
      </c>
      <c r="AD420">
        <v>6</v>
      </c>
      <c r="AE420" t="s">
        <v>395</v>
      </c>
    </row>
    <row r="421" spans="17:31">
      <c r="Q421" s="266">
        <v>6</v>
      </c>
      <c r="R421" s="272">
        <v>5</v>
      </c>
      <c r="S421" s="272">
        <v>1</v>
      </c>
      <c r="T421" s="272">
        <v>78013</v>
      </c>
      <c r="U421" s="272" t="s">
        <v>1272</v>
      </c>
      <c r="V421" s="273">
        <v>6308051</v>
      </c>
      <c r="W421" s="274">
        <v>4330138</v>
      </c>
      <c r="X421" s="274">
        <v>1977913</v>
      </c>
      <c r="Y421" s="273">
        <v>6580482</v>
      </c>
      <c r="AB421">
        <v>3</v>
      </c>
      <c r="AC421">
        <v>4</v>
      </c>
      <c r="AD421">
        <v>6</v>
      </c>
      <c r="AE421" t="s">
        <v>646</v>
      </c>
    </row>
    <row r="422" spans="17:31">
      <c r="Q422" s="266">
        <v>6</v>
      </c>
      <c r="R422" s="272">
        <v>5</v>
      </c>
      <c r="S422" s="272">
        <v>1</v>
      </c>
      <c r="T422" s="272">
        <v>78017</v>
      </c>
      <c r="U422" s="272" t="s">
        <v>1273</v>
      </c>
      <c r="V422" s="273">
        <v>529437</v>
      </c>
      <c r="W422" s="274">
        <v>1176335</v>
      </c>
      <c r="X422" s="274">
        <v>-646898</v>
      </c>
      <c r="Y422" s="273">
        <v>947500</v>
      </c>
      <c r="AA422">
        <v>17052</v>
      </c>
      <c r="AB422">
        <v>3</v>
      </c>
      <c r="AC422">
        <v>4</v>
      </c>
      <c r="AD422">
        <v>6</v>
      </c>
      <c r="AE422" t="s">
        <v>398</v>
      </c>
    </row>
    <row r="423" spans="17:31">
      <c r="Q423" s="266">
        <v>6</v>
      </c>
      <c r="R423" s="272">
        <v>5</v>
      </c>
      <c r="S423" s="272">
        <v>2</v>
      </c>
      <c r="T423" s="272">
        <v>78012</v>
      </c>
      <c r="U423" s="272" t="s">
        <v>1271</v>
      </c>
      <c r="V423" s="273">
        <v>70000</v>
      </c>
      <c r="W423" s="274">
        <v>40994</v>
      </c>
      <c r="X423" s="274">
        <v>29007</v>
      </c>
      <c r="Y423" s="273">
        <v>7267</v>
      </c>
      <c r="AA423">
        <v>17053</v>
      </c>
      <c r="AB423">
        <v>3</v>
      </c>
      <c r="AC423">
        <v>4</v>
      </c>
      <c r="AD423">
        <v>6</v>
      </c>
      <c r="AE423" t="s">
        <v>399</v>
      </c>
    </row>
    <row r="424" spans="17:31">
      <c r="Q424" s="266">
        <v>6</v>
      </c>
      <c r="R424" s="272">
        <v>5</v>
      </c>
      <c r="S424" s="272">
        <v>2</v>
      </c>
      <c r="T424" s="272">
        <v>78013</v>
      </c>
      <c r="U424" s="272" t="s">
        <v>1272</v>
      </c>
      <c r="V424" s="273">
        <v>21020</v>
      </c>
      <c r="W424" s="274">
        <v>15795</v>
      </c>
      <c r="X424" s="274">
        <v>5225</v>
      </c>
      <c r="Y424" s="273">
        <v>120998</v>
      </c>
      <c r="AA424">
        <v>17054</v>
      </c>
      <c r="AB424">
        <v>3</v>
      </c>
      <c r="AC424">
        <v>4</v>
      </c>
      <c r="AD424">
        <v>6</v>
      </c>
      <c r="AE424" t="s">
        <v>400</v>
      </c>
    </row>
    <row r="425" spans="17:31">
      <c r="Q425" s="266">
        <v>6</v>
      </c>
      <c r="R425" s="272">
        <v>5</v>
      </c>
      <c r="S425" s="272">
        <v>3</v>
      </c>
      <c r="T425" s="272">
        <v>78021</v>
      </c>
      <c r="U425" s="272" t="s">
        <v>1274</v>
      </c>
      <c r="V425" s="273">
        <v>1434598</v>
      </c>
      <c r="W425" s="274">
        <v>1902548</v>
      </c>
      <c r="X425" s="274">
        <v>-467950</v>
      </c>
      <c r="Y425" s="273">
        <v>2475082</v>
      </c>
      <c r="AA425">
        <v>17062</v>
      </c>
      <c r="AB425">
        <v>3</v>
      </c>
      <c r="AC425">
        <v>4</v>
      </c>
      <c r="AD425">
        <v>6</v>
      </c>
      <c r="AE425" t="s">
        <v>401</v>
      </c>
    </row>
    <row r="426" spans="17:31">
      <c r="Q426" s="266">
        <v>6</v>
      </c>
      <c r="R426" s="272">
        <v>5</v>
      </c>
      <c r="S426" s="272">
        <v>3</v>
      </c>
      <c r="T426" s="272">
        <v>78022</v>
      </c>
      <c r="U426" s="272" t="s">
        <v>1275</v>
      </c>
      <c r="V426" s="273">
        <v>116003</v>
      </c>
      <c r="W426" s="274">
        <v>73521</v>
      </c>
      <c r="X426" s="274">
        <v>42482</v>
      </c>
      <c r="Y426" s="273">
        <v>112039</v>
      </c>
      <c r="AA426">
        <v>19201</v>
      </c>
      <c r="AB426">
        <v>3</v>
      </c>
      <c r="AC426">
        <v>4</v>
      </c>
      <c r="AD426">
        <v>6</v>
      </c>
      <c r="AE426" t="s">
        <v>585</v>
      </c>
    </row>
    <row r="427" spans="17:31">
      <c r="Q427" s="266">
        <v>6</v>
      </c>
      <c r="R427" s="272">
        <v>5</v>
      </c>
      <c r="S427" s="272">
        <v>3</v>
      </c>
      <c r="T427" s="272">
        <v>78023</v>
      </c>
      <c r="U427" s="272" t="s">
        <v>1276</v>
      </c>
      <c r="V427" s="273">
        <v>510774</v>
      </c>
      <c r="W427" s="274">
        <v>409007</v>
      </c>
      <c r="X427" s="274">
        <v>101767</v>
      </c>
      <c r="Y427" s="273">
        <v>1486378</v>
      </c>
      <c r="AA427">
        <v>19202</v>
      </c>
      <c r="AB427">
        <v>3</v>
      </c>
      <c r="AC427">
        <v>4</v>
      </c>
      <c r="AD427">
        <v>6</v>
      </c>
      <c r="AE427" t="s">
        <v>583</v>
      </c>
    </row>
    <row r="428" spans="17:31">
      <c r="Q428" s="266">
        <v>6</v>
      </c>
      <c r="R428" s="272">
        <v>5</v>
      </c>
      <c r="S428" s="272">
        <v>3</v>
      </c>
      <c r="T428" s="272">
        <v>78024</v>
      </c>
      <c r="U428" s="272" t="s">
        <v>1277</v>
      </c>
      <c r="V428" s="273">
        <v>20000</v>
      </c>
      <c r="W428" s="274">
        <v>109316</v>
      </c>
      <c r="X428" s="274">
        <v>-89316</v>
      </c>
      <c r="Y428" s="273">
        <v>86900</v>
      </c>
      <c r="AA428">
        <v>19203</v>
      </c>
      <c r="AB428">
        <v>3</v>
      </c>
      <c r="AC428">
        <v>4</v>
      </c>
      <c r="AD428">
        <v>6</v>
      </c>
      <c r="AE428" t="s">
        <v>584</v>
      </c>
    </row>
    <row r="429" spans="17:31">
      <c r="Q429" s="266">
        <v>6</v>
      </c>
      <c r="R429" s="272">
        <v>5</v>
      </c>
      <c r="S429" s="272">
        <v>3</v>
      </c>
      <c r="T429" s="272">
        <v>78031</v>
      </c>
      <c r="U429" s="272" t="s">
        <v>1278</v>
      </c>
      <c r="V429" s="273">
        <v>5069256</v>
      </c>
      <c r="W429" s="274">
        <v>2805637</v>
      </c>
      <c r="X429" s="274">
        <v>2263619</v>
      </c>
      <c r="Y429" s="273">
        <v>5253147</v>
      </c>
      <c r="AA429">
        <v>19204</v>
      </c>
      <c r="AB429">
        <v>3</v>
      </c>
      <c r="AC429">
        <v>4</v>
      </c>
      <c r="AD429">
        <v>6</v>
      </c>
      <c r="AE429" t="s">
        <v>586</v>
      </c>
    </row>
    <row r="430" spans="17:31">
      <c r="Q430" s="266">
        <v>6</v>
      </c>
      <c r="R430" s="272">
        <v>5</v>
      </c>
      <c r="S430" s="272">
        <v>3</v>
      </c>
      <c r="T430" s="272">
        <v>78034</v>
      </c>
      <c r="U430" s="272" t="s">
        <v>1279</v>
      </c>
      <c r="V430" s="273">
        <v>20650000</v>
      </c>
      <c r="W430" s="274">
        <v>20869853</v>
      </c>
      <c r="X430" s="274">
        <v>-219853</v>
      </c>
      <c r="Y430" s="273">
        <v>23307160</v>
      </c>
      <c r="AA430">
        <v>19205</v>
      </c>
      <c r="AB430">
        <v>3</v>
      </c>
      <c r="AC430">
        <v>4</v>
      </c>
      <c r="AD430">
        <v>6</v>
      </c>
      <c r="AE430" t="s">
        <v>587</v>
      </c>
    </row>
    <row r="431" spans="17:31">
      <c r="Q431" s="266">
        <v>6</v>
      </c>
      <c r="R431" s="272">
        <v>5</v>
      </c>
      <c r="S431" s="272">
        <v>3</v>
      </c>
      <c r="T431" s="272">
        <v>78041</v>
      </c>
      <c r="U431" s="272" t="s">
        <v>1280</v>
      </c>
      <c r="V431" s="273">
        <v>20000</v>
      </c>
      <c r="W431" s="274">
        <v>29490</v>
      </c>
      <c r="X431" s="274">
        <v>-9490</v>
      </c>
      <c r="Y431" s="273">
        <v>28358</v>
      </c>
      <c r="AA431">
        <v>19206</v>
      </c>
      <c r="AB431">
        <v>3</v>
      </c>
      <c r="AC431">
        <v>4</v>
      </c>
      <c r="AD431">
        <v>6</v>
      </c>
      <c r="AE431" t="s">
        <v>588</v>
      </c>
    </row>
    <row r="432" spans="17:31">
      <c r="Q432" s="266">
        <v>6</v>
      </c>
      <c r="R432" s="272">
        <v>5</v>
      </c>
      <c r="S432" s="272">
        <v>3</v>
      </c>
      <c r="T432" s="272">
        <v>78042</v>
      </c>
      <c r="U432" s="272" t="s">
        <v>1281</v>
      </c>
      <c r="V432" s="273">
        <v>3512348</v>
      </c>
      <c r="W432" s="274">
        <v>5609484</v>
      </c>
      <c r="X432" s="274">
        <v>-2097136</v>
      </c>
      <c r="Y432" s="273">
        <v>4932134</v>
      </c>
      <c r="AA432">
        <v>19207</v>
      </c>
      <c r="AB432">
        <v>3</v>
      </c>
      <c r="AC432">
        <v>4</v>
      </c>
      <c r="AD432">
        <v>6</v>
      </c>
      <c r="AE432" t="s">
        <v>734</v>
      </c>
    </row>
    <row r="433" spans="17:31">
      <c r="Q433" s="266">
        <v>6</v>
      </c>
      <c r="R433" s="272">
        <v>5</v>
      </c>
      <c r="S433" s="272">
        <v>3</v>
      </c>
      <c r="T433" s="272">
        <v>78043</v>
      </c>
      <c r="U433" s="272" t="s">
        <v>1282</v>
      </c>
      <c r="V433" s="273">
        <v>830500</v>
      </c>
      <c r="W433" s="274">
        <v>1296177</v>
      </c>
      <c r="X433" s="274">
        <v>-465677</v>
      </c>
      <c r="Y433" s="273">
        <v>1048701</v>
      </c>
      <c r="AA433">
        <v>19208</v>
      </c>
      <c r="AB433">
        <v>3</v>
      </c>
      <c r="AC433">
        <v>4</v>
      </c>
      <c r="AD433">
        <v>6</v>
      </c>
      <c r="AE433" t="s">
        <v>589</v>
      </c>
    </row>
    <row r="434" spans="17:31">
      <c r="Q434" s="266">
        <v>6</v>
      </c>
      <c r="R434" s="272">
        <v>5</v>
      </c>
      <c r="S434" s="272">
        <v>4</v>
      </c>
      <c r="T434" s="272">
        <v>78051</v>
      </c>
      <c r="U434" s="272" t="s">
        <v>1283</v>
      </c>
      <c r="V434" s="273">
        <v>440000</v>
      </c>
      <c r="W434" s="274">
        <v>203809</v>
      </c>
      <c r="X434" s="274">
        <v>236191</v>
      </c>
      <c r="Y434" s="273">
        <v>491663</v>
      </c>
      <c r="AA434">
        <v>19209</v>
      </c>
      <c r="AB434">
        <v>3</v>
      </c>
      <c r="AC434">
        <v>4</v>
      </c>
      <c r="AD434">
        <v>6</v>
      </c>
      <c r="AE434" t="s">
        <v>590</v>
      </c>
    </row>
    <row r="435" spans="17:31" ht="15">
      <c r="Q435" s="266">
        <v>6</v>
      </c>
      <c r="R435" s="272">
        <v>5</v>
      </c>
      <c r="S435" s="272">
        <v>4</v>
      </c>
      <c r="T435" s="272">
        <v>78052</v>
      </c>
      <c r="U435" s="272" t="s">
        <v>1284</v>
      </c>
      <c r="V435" s="265"/>
      <c r="W435" s="274">
        <v>209445</v>
      </c>
      <c r="X435" s="274">
        <v>-209445</v>
      </c>
      <c r="Y435" s="273">
        <v>171750</v>
      </c>
      <c r="AA435">
        <v>19211</v>
      </c>
      <c r="AB435">
        <v>3</v>
      </c>
      <c r="AC435">
        <v>4</v>
      </c>
      <c r="AD435">
        <v>6</v>
      </c>
      <c r="AE435" t="s">
        <v>708</v>
      </c>
    </row>
    <row r="436" spans="17:31">
      <c r="Q436" s="266">
        <v>6</v>
      </c>
      <c r="R436" s="272">
        <v>5</v>
      </c>
      <c r="S436" s="272">
        <v>4</v>
      </c>
      <c r="T436" s="272">
        <v>78053</v>
      </c>
      <c r="U436" s="272" t="s">
        <v>1285</v>
      </c>
      <c r="V436" s="273">
        <v>230600</v>
      </c>
      <c r="W436" s="274">
        <v>216209</v>
      </c>
      <c r="X436" s="274">
        <v>14391</v>
      </c>
      <c r="Y436" s="273">
        <v>302969</v>
      </c>
      <c r="AA436">
        <v>19212</v>
      </c>
      <c r="AB436">
        <v>3</v>
      </c>
      <c r="AC436">
        <v>4</v>
      </c>
      <c r="AD436">
        <v>6</v>
      </c>
      <c r="AE436" t="s">
        <v>591</v>
      </c>
    </row>
    <row r="437" spans="17:31">
      <c r="Q437" s="266">
        <v>6</v>
      </c>
      <c r="R437" s="272">
        <v>5</v>
      </c>
      <c r="S437" s="272">
        <v>4</v>
      </c>
      <c r="T437" s="272">
        <v>78054</v>
      </c>
      <c r="U437" s="272" t="s">
        <v>1286</v>
      </c>
      <c r="V437" s="273">
        <v>56011</v>
      </c>
      <c r="W437" s="274">
        <v>769568</v>
      </c>
      <c r="X437" s="274">
        <v>-713557</v>
      </c>
      <c r="Y437" s="273">
        <v>1179754</v>
      </c>
      <c r="AA437">
        <v>19213</v>
      </c>
      <c r="AB437">
        <v>3</v>
      </c>
      <c r="AC437">
        <v>4</v>
      </c>
      <c r="AD437">
        <v>6</v>
      </c>
      <c r="AE437" t="s">
        <v>735</v>
      </c>
    </row>
    <row r="438" spans="17:31">
      <c r="Q438" s="266">
        <v>6</v>
      </c>
      <c r="R438" s="272">
        <v>5</v>
      </c>
      <c r="S438" s="272">
        <v>4</v>
      </c>
      <c r="T438" s="272">
        <v>78055</v>
      </c>
      <c r="U438" s="272" t="s">
        <v>1287</v>
      </c>
      <c r="V438" s="273">
        <v>1232405</v>
      </c>
      <c r="W438" s="274">
        <v>587282</v>
      </c>
      <c r="X438" s="274">
        <v>645123</v>
      </c>
      <c r="Y438" s="273">
        <v>373899</v>
      </c>
      <c r="AA438">
        <v>19214</v>
      </c>
      <c r="AB438">
        <v>3</v>
      </c>
      <c r="AC438">
        <v>4</v>
      </c>
      <c r="AD438">
        <v>6</v>
      </c>
      <c r="AE438" t="s">
        <v>709</v>
      </c>
    </row>
    <row r="439" spans="17:31">
      <c r="Q439" s="266">
        <v>6</v>
      </c>
      <c r="R439" s="272">
        <v>5</v>
      </c>
      <c r="S439" s="272">
        <v>4</v>
      </c>
      <c r="T439" s="272">
        <v>78056</v>
      </c>
      <c r="U439" s="272" t="s">
        <v>1288</v>
      </c>
      <c r="V439" s="273">
        <v>32600</v>
      </c>
      <c r="W439" s="274">
        <v>20303</v>
      </c>
      <c r="X439" s="274">
        <v>12297</v>
      </c>
      <c r="Y439" s="273">
        <v>18191</v>
      </c>
      <c r="AA439">
        <v>98012</v>
      </c>
      <c r="AB439">
        <v>3</v>
      </c>
      <c r="AC439">
        <v>4</v>
      </c>
      <c r="AD439">
        <v>6</v>
      </c>
      <c r="AE439" t="s">
        <v>592</v>
      </c>
    </row>
    <row r="440" spans="17:31">
      <c r="Q440" s="266">
        <v>6</v>
      </c>
      <c r="R440" s="272">
        <v>5</v>
      </c>
      <c r="S440" s="272">
        <v>4</v>
      </c>
      <c r="T440" s="272">
        <v>78201</v>
      </c>
      <c r="U440" s="272" t="s">
        <v>1289</v>
      </c>
      <c r="V440" s="273">
        <v>51789</v>
      </c>
      <c r="W440" s="274">
        <v>44444</v>
      </c>
      <c r="X440" s="274">
        <v>7345</v>
      </c>
      <c r="Y440" s="273">
        <v>23497</v>
      </c>
      <c r="AB440">
        <v>4</v>
      </c>
      <c r="AC440">
        <v>4</v>
      </c>
      <c r="AD440">
        <v>6</v>
      </c>
      <c r="AE440" t="s">
        <v>402</v>
      </c>
    </row>
    <row r="441" spans="17:31">
      <c r="Q441" s="266">
        <v>6</v>
      </c>
      <c r="R441" s="272">
        <v>5</v>
      </c>
      <c r="S441" s="272">
        <v>4</v>
      </c>
      <c r="T441" s="272">
        <v>78202</v>
      </c>
      <c r="U441" s="272" t="s">
        <v>1290</v>
      </c>
      <c r="V441" s="273">
        <v>286615</v>
      </c>
      <c r="W441" s="274">
        <v>246902</v>
      </c>
      <c r="X441" s="274">
        <v>39713</v>
      </c>
      <c r="Y441" s="273">
        <v>242583</v>
      </c>
      <c r="AA441">
        <v>17054</v>
      </c>
      <c r="AB441">
        <v>4</v>
      </c>
      <c r="AC441">
        <v>4</v>
      </c>
      <c r="AD441">
        <v>6</v>
      </c>
      <c r="AE441" t="s">
        <v>400</v>
      </c>
    </row>
    <row r="442" spans="17:31">
      <c r="Q442" s="266">
        <v>6</v>
      </c>
      <c r="R442" s="272">
        <v>5</v>
      </c>
      <c r="S442" s="272">
        <v>4</v>
      </c>
      <c r="T442" s="272">
        <v>78203</v>
      </c>
      <c r="U442" s="272" t="s">
        <v>1291</v>
      </c>
      <c r="V442" s="273">
        <v>6759</v>
      </c>
      <c r="W442" s="272">
        <v>894</v>
      </c>
      <c r="X442" s="274">
        <v>5865</v>
      </c>
      <c r="Y442" s="273">
        <v>5657</v>
      </c>
      <c r="AA442">
        <v>17062</v>
      </c>
      <c r="AB442">
        <v>4</v>
      </c>
      <c r="AC442">
        <v>4</v>
      </c>
      <c r="AD442">
        <v>6</v>
      </c>
      <c r="AE442" t="s">
        <v>401</v>
      </c>
    </row>
    <row r="443" spans="17:31">
      <c r="Q443" s="266">
        <v>6</v>
      </c>
      <c r="R443" s="272">
        <v>5</v>
      </c>
      <c r="S443" s="272">
        <v>4</v>
      </c>
      <c r="T443" s="272">
        <v>78204</v>
      </c>
      <c r="U443" s="272" t="s">
        <v>1292</v>
      </c>
      <c r="V443" s="273">
        <v>71246</v>
      </c>
      <c r="W443" s="274">
        <v>40152</v>
      </c>
      <c r="X443" s="274">
        <v>31094</v>
      </c>
      <c r="Y443" s="273">
        <v>56107</v>
      </c>
      <c r="AB443">
        <v>5</v>
      </c>
      <c r="AC443">
        <v>4</v>
      </c>
      <c r="AD443">
        <v>6</v>
      </c>
      <c r="AE443" t="s">
        <v>647</v>
      </c>
    </row>
    <row r="444" spans="17:31">
      <c r="Q444" s="266">
        <v>6</v>
      </c>
      <c r="R444" s="272">
        <v>5</v>
      </c>
      <c r="S444" s="272">
        <v>4</v>
      </c>
      <c r="T444" s="272">
        <v>78205</v>
      </c>
      <c r="U444" s="272" t="s">
        <v>1293</v>
      </c>
      <c r="V444" s="273">
        <v>63600</v>
      </c>
      <c r="W444" s="274">
        <v>156267</v>
      </c>
      <c r="X444" s="274">
        <v>-92667</v>
      </c>
      <c r="Y444" s="273">
        <v>112443</v>
      </c>
      <c r="AA444">
        <v>17112</v>
      </c>
      <c r="AB444">
        <v>5</v>
      </c>
      <c r="AC444">
        <v>4</v>
      </c>
      <c r="AD444">
        <v>6</v>
      </c>
      <c r="AE444" t="s">
        <v>403</v>
      </c>
    </row>
    <row r="445" spans="17:31">
      <c r="Q445" s="266">
        <v>6</v>
      </c>
      <c r="R445" s="272">
        <v>5</v>
      </c>
      <c r="S445" s="272">
        <v>4</v>
      </c>
      <c r="T445" s="272">
        <v>78206</v>
      </c>
      <c r="U445" s="272" t="s">
        <v>1294</v>
      </c>
      <c r="V445" s="273">
        <v>44305</v>
      </c>
      <c r="W445" s="274">
        <v>43989</v>
      </c>
      <c r="X445" s="272">
        <v>316</v>
      </c>
      <c r="Y445" s="273">
        <v>35131</v>
      </c>
      <c r="AA445">
        <v>17122</v>
      </c>
      <c r="AB445">
        <v>5</v>
      </c>
      <c r="AC445">
        <v>4</v>
      </c>
      <c r="AD445">
        <v>6</v>
      </c>
      <c r="AE445" t="s">
        <v>404</v>
      </c>
    </row>
    <row r="446" spans="17:31" ht="67.5">
      <c r="Q446" s="266">
        <v>6</v>
      </c>
      <c r="R446" s="272">
        <v>5</v>
      </c>
      <c r="S446" s="272">
        <v>4</v>
      </c>
      <c r="T446" s="272">
        <v>78207</v>
      </c>
      <c r="U446" s="282" t="s">
        <v>1295</v>
      </c>
      <c r="V446" s="265"/>
      <c r="W446" s="274">
        <v>1022</v>
      </c>
      <c r="X446" s="274">
        <v>-1022</v>
      </c>
      <c r="Y446" s="273">
        <v>2696</v>
      </c>
      <c r="AA446">
        <v>17132</v>
      </c>
      <c r="AB446">
        <v>5</v>
      </c>
      <c r="AC446">
        <v>4</v>
      </c>
      <c r="AD446">
        <v>6</v>
      </c>
      <c r="AE446" t="s">
        <v>405</v>
      </c>
    </row>
    <row r="447" spans="17:31" ht="15">
      <c r="Q447" s="266">
        <v>6</v>
      </c>
      <c r="R447" s="272">
        <v>5</v>
      </c>
      <c r="S447" s="272">
        <v>4</v>
      </c>
      <c r="T447" s="272">
        <v>78208</v>
      </c>
      <c r="U447" s="272" t="s">
        <v>1296</v>
      </c>
      <c r="V447" s="265"/>
      <c r="W447" s="274">
        <v>2980</v>
      </c>
      <c r="X447" s="274">
        <v>-2980</v>
      </c>
      <c r="Y447" s="265"/>
      <c r="AA447">
        <v>17142</v>
      </c>
      <c r="AB447">
        <v>5</v>
      </c>
      <c r="AC447">
        <v>4</v>
      </c>
      <c r="AD447">
        <v>6</v>
      </c>
      <c r="AE447" t="s">
        <v>406</v>
      </c>
    </row>
    <row r="448" spans="17:31" ht="15">
      <c r="Q448" s="266">
        <v>6</v>
      </c>
      <c r="R448" s="272">
        <v>5</v>
      </c>
      <c r="S448" s="272">
        <v>4</v>
      </c>
      <c r="T448" s="272">
        <v>78211</v>
      </c>
      <c r="U448" s="272" t="s">
        <v>1297</v>
      </c>
      <c r="V448" s="265"/>
      <c r="W448" s="274">
        <v>7897</v>
      </c>
      <c r="X448" s="274">
        <v>-7897</v>
      </c>
      <c r="Y448" s="273">
        <v>6170</v>
      </c>
      <c r="AA448">
        <v>17152</v>
      </c>
      <c r="AB448">
        <v>5</v>
      </c>
      <c r="AC448">
        <v>4</v>
      </c>
      <c r="AD448">
        <v>6</v>
      </c>
      <c r="AE448" t="s">
        <v>480</v>
      </c>
    </row>
    <row r="449" spans="17:31" ht="15">
      <c r="Q449" s="266">
        <v>6</v>
      </c>
      <c r="R449" s="272">
        <v>5</v>
      </c>
      <c r="S449" s="272">
        <v>4</v>
      </c>
      <c r="T449" s="272">
        <v>78212</v>
      </c>
      <c r="U449" s="272" t="s">
        <v>1298</v>
      </c>
      <c r="V449" s="265"/>
      <c r="W449" s="274">
        <v>4030</v>
      </c>
      <c r="X449" s="274">
        <v>-4030</v>
      </c>
      <c r="Y449" s="267">
        <v>385</v>
      </c>
      <c r="AA449">
        <v>17162</v>
      </c>
      <c r="AB449">
        <v>5</v>
      </c>
      <c r="AC449">
        <v>4</v>
      </c>
      <c r="AD449">
        <v>6</v>
      </c>
      <c r="AE449" t="s">
        <v>481</v>
      </c>
    </row>
    <row r="450" spans="17:31">
      <c r="Q450" s="266">
        <v>6</v>
      </c>
      <c r="R450" s="272">
        <v>5</v>
      </c>
      <c r="S450" s="272">
        <v>4</v>
      </c>
      <c r="T450" s="272">
        <v>78215</v>
      </c>
      <c r="U450" s="272" t="s">
        <v>1299</v>
      </c>
      <c r="V450" s="273">
        <v>336130</v>
      </c>
      <c r="W450" s="274">
        <v>72158</v>
      </c>
      <c r="X450" s="274">
        <v>263972</v>
      </c>
      <c r="Y450" s="273">
        <v>4133</v>
      </c>
      <c r="AA450">
        <v>17172</v>
      </c>
      <c r="AB450">
        <v>5</v>
      </c>
      <c r="AC450">
        <v>4</v>
      </c>
      <c r="AD450">
        <v>6</v>
      </c>
      <c r="AE450" t="s">
        <v>482</v>
      </c>
    </row>
    <row r="451" spans="17:31">
      <c r="Q451" s="266">
        <v>6</v>
      </c>
      <c r="R451" s="272">
        <v>5</v>
      </c>
      <c r="S451" s="272">
        <v>5</v>
      </c>
      <c r="T451" s="272">
        <v>78032</v>
      </c>
      <c r="U451" s="272" t="s">
        <v>1300</v>
      </c>
      <c r="V451" s="273">
        <v>46300</v>
      </c>
      <c r="W451" s="274">
        <v>27622</v>
      </c>
      <c r="X451" s="274">
        <v>18678</v>
      </c>
      <c r="Y451" s="273">
        <v>84385</v>
      </c>
      <c r="AA451">
        <v>17182</v>
      </c>
      <c r="AB451">
        <v>5</v>
      </c>
      <c r="AC451">
        <v>4</v>
      </c>
      <c r="AD451">
        <v>6</v>
      </c>
      <c r="AE451" t="s">
        <v>483</v>
      </c>
    </row>
    <row r="452" spans="17:31" ht="15">
      <c r="Q452" s="266">
        <v>6</v>
      </c>
      <c r="R452" s="272">
        <v>5</v>
      </c>
      <c r="S452" s="272">
        <v>5</v>
      </c>
      <c r="T452" s="272">
        <v>78033</v>
      </c>
      <c r="U452" s="272" t="s">
        <v>1301</v>
      </c>
      <c r="V452" s="265"/>
      <c r="W452" s="319"/>
      <c r="X452" s="272">
        <v>0</v>
      </c>
      <c r="Y452" s="265"/>
      <c r="AA452">
        <v>17902</v>
      </c>
      <c r="AB452">
        <v>5</v>
      </c>
      <c r="AC452">
        <v>4</v>
      </c>
      <c r="AD452">
        <v>6</v>
      </c>
      <c r="AE452" t="s">
        <v>484</v>
      </c>
    </row>
    <row r="453" spans="17:31">
      <c r="Q453" s="266">
        <v>6</v>
      </c>
      <c r="R453" s="272">
        <v>5</v>
      </c>
      <c r="S453" s="272">
        <v>5</v>
      </c>
      <c r="T453" s="272">
        <v>78035</v>
      </c>
      <c r="U453" s="272" t="s">
        <v>1302</v>
      </c>
      <c r="V453" s="273">
        <v>2927500</v>
      </c>
      <c r="W453" s="274">
        <v>1848160</v>
      </c>
      <c r="X453" s="274">
        <v>1079340</v>
      </c>
      <c r="Y453" s="273">
        <v>1941664</v>
      </c>
      <c r="AA453">
        <v>19051</v>
      </c>
      <c r="AB453">
        <v>5</v>
      </c>
      <c r="AC453">
        <v>4</v>
      </c>
      <c r="AD453">
        <v>6</v>
      </c>
      <c r="AE453" t="s">
        <v>593</v>
      </c>
    </row>
    <row r="454" spans="17:31">
      <c r="Q454" s="266">
        <v>6</v>
      </c>
      <c r="R454" s="272">
        <v>5</v>
      </c>
      <c r="S454" s="272">
        <v>5</v>
      </c>
      <c r="T454" s="272">
        <v>78036</v>
      </c>
      <c r="U454" s="272" t="s">
        <v>1303</v>
      </c>
      <c r="V454" s="273">
        <v>4000</v>
      </c>
      <c r="W454" s="274">
        <v>3507</v>
      </c>
      <c r="X454" s="272">
        <v>493</v>
      </c>
      <c r="Y454" s="273">
        <v>5942</v>
      </c>
      <c r="AA454">
        <v>19052</v>
      </c>
      <c r="AB454">
        <v>5</v>
      </c>
      <c r="AC454">
        <v>4</v>
      </c>
      <c r="AD454">
        <v>6</v>
      </c>
      <c r="AE454" t="s">
        <v>594</v>
      </c>
    </row>
    <row r="455" spans="17:31">
      <c r="Q455" s="266">
        <v>6</v>
      </c>
      <c r="R455" s="272">
        <v>5</v>
      </c>
      <c r="S455" s="272">
        <v>5</v>
      </c>
      <c r="T455" s="272">
        <v>78037</v>
      </c>
      <c r="U455" s="272" t="s">
        <v>1304</v>
      </c>
      <c r="V455" s="273">
        <v>100000</v>
      </c>
      <c r="W455" s="274">
        <v>611530</v>
      </c>
      <c r="X455" s="274">
        <v>-511530</v>
      </c>
      <c r="Y455" s="273">
        <v>223949</v>
      </c>
      <c r="AA455">
        <v>19053</v>
      </c>
      <c r="AB455">
        <v>5</v>
      </c>
      <c r="AC455">
        <v>4</v>
      </c>
      <c r="AD455">
        <v>6</v>
      </c>
      <c r="AE455" t="s">
        <v>481</v>
      </c>
    </row>
    <row r="456" spans="17:31" ht="15">
      <c r="Q456" s="266">
        <v>6</v>
      </c>
      <c r="R456" s="272">
        <v>5</v>
      </c>
      <c r="S456" s="272">
        <v>5</v>
      </c>
      <c r="T456" s="272">
        <v>78041</v>
      </c>
      <c r="U456" s="272" t="s">
        <v>1280</v>
      </c>
      <c r="V456" s="273">
        <v>24800</v>
      </c>
      <c r="W456" s="272">
        <v>890</v>
      </c>
      <c r="X456" s="274">
        <v>23910</v>
      </c>
      <c r="Y456" s="265"/>
      <c r="AA456">
        <v>19054</v>
      </c>
      <c r="AB456">
        <v>5</v>
      </c>
      <c r="AC456">
        <v>4</v>
      </c>
      <c r="AD456">
        <v>6</v>
      </c>
      <c r="AE456" t="s">
        <v>595</v>
      </c>
    </row>
    <row r="457" spans="17:31">
      <c r="Q457" s="266">
        <v>6</v>
      </c>
      <c r="R457" s="272">
        <v>5</v>
      </c>
      <c r="S457" s="272">
        <v>5</v>
      </c>
      <c r="T457" s="272">
        <v>78044</v>
      </c>
      <c r="U457" s="272" t="s">
        <v>1305</v>
      </c>
      <c r="V457" s="273">
        <v>655663</v>
      </c>
      <c r="W457" s="274">
        <v>536179</v>
      </c>
      <c r="X457" s="274">
        <v>119484</v>
      </c>
      <c r="Y457" s="273">
        <v>291683</v>
      </c>
      <c r="AA457">
        <v>19055</v>
      </c>
      <c r="AB457">
        <v>5</v>
      </c>
      <c r="AC457">
        <v>4</v>
      </c>
      <c r="AD457">
        <v>6</v>
      </c>
      <c r="AE457" t="s">
        <v>596</v>
      </c>
    </row>
    <row r="458" spans="17:31">
      <c r="Q458" s="266">
        <v>6</v>
      </c>
      <c r="R458" s="272">
        <v>5</v>
      </c>
      <c r="S458" s="272">
        <v>5</v>
      </c>
      <c r="T458" s="272">
        <v>78045</v>
      </c>
      <c r="U458" s="272" t="s">
        <v>1306</v>
      </c>
      <c r="V458" s="273">
        <v>467637</v>
      </c>
      <c r="W458" s="274">
        <v>389193</v>
      </c>
      <c r="X458" s="274">
        <v>78444</v>
      </c>
      <c r="Y458" s="273">
        <v>549118</v>
      </c>
      <c r="AA458">
        <v>19056</v>
      </c>
      <c r="AB458">
        <v>5</v>
      </c>
      <c r="AC458">
        <v>4</v>
      </c>
      <c r="AD458">
        <v>6</v>
      </c>
      <c r="AE458" t="s">
        <v>405</v>
      </c>
    </row>
    <row r="459" spans="17:31">
      <c r="Q459" s="266">
        <v>6</v>
      </c>
      <c r="R459" s="272">
        <v>5</v>
      </c>
      <c r="S459" s="272">
        <v>5</v>
      </c>
      <c r="T459" s="272">
        <v>78046</v>
      </c>
      <c r="U459" s="272" t="s">
        <v>1307</v>
      </c>
      <c r="V459" s="274">
        <v>2281726</v>
      </c>
      <c r="W459" s="274">
        <v>2525361</v>
      </c>
      <c r="X459" s="274">
        <v>-243635</v>
      </c>
      <c r="Y459" s="273">
        <v>2647708</v>
      </c>
      <c r="AA459">
        <v>19057</v>
      </c>
      <c r="AB459">
        <v>5</v>
      </c>
      <c r="AC459">
        <v>4</v>
      </c>
      <c r="AD459">
        <v>6</v>
      </c>
      <c r="AE459" t="s">
        <v>597</v>
      </c>
    </row>
    <row r="460" spans="17:31">
      <c r="Q460" s="266">
        <v>6</v>
      </c>
      <c r="R460" s="272">
        <v>5</v>
      </c>
      <c r="S460" s="272">
        <v>5</v>
      </c>
      <c r="T460" s="272">
        <v>78047</v>
      </c>
      <c r="U460" s="272" t="s">
        <v>1308</v>
      </c>
      <c r="V460" s="274">
        <v>297047</v>
      </c>
      <c r="W460" s="274">
        <v>497278</v>
      </c>
      <c r="X460" s="274">
        <v>-200231</v>
      </c>
      <c r="Y460" s="273">
        <v>429649</v>
      </c>
      <c r="AA460">
        <v>19058</v>
      </c>
      <c r="AB460">
        <v>5</v>
      </c>
      <c r="AC460">
        <v>4</v>
      </c>
      <c r="AD460">
        <v>6</v>
      </c>
      <c r="AE460" t="s">
        <v>406</v>
      </c>
    </row>
    <row r="461" spans="17:31">
      <c r="Q461" s="266">
        <v>6</v>
      </c>
      <c r="R461" s="272">
        <v>5</v>
      </c>
      <c r="S461" s="272">
        <v>5</v>
      </c>
      <c r="T461" s="272">
        <v>78048</v>
      </c>
      <c r="U461" s="272" t="s">
        <v>1309</v>
      </c>
      <c r="V461" s="274">
        <v>134275</v>
      </c>
      <c r="W461" s="274">
        <v>41466</v>
      </c>
      <c r="X461" s="274">
        <v>92809</v>
      </c>
      <c r="Y461" s="273">
        <v>14524</v>
      </c>
      <c r="AA461">
        <v>19061</v>
      </c>
      <c r="AB461">
        <v>5</v>
      </c>
      <c r="AC461">
        <v>4</v>
      </c>
      <c r="AD461">
        <v>6</v>
      </c>
      <c r="AE461" t="s">
        <v>710</v>
      </c>
    </row>
    <row r="462" spans="17:31">
      <c r="Q462" s="266">
        <v>6</v>
      </c>
      <c r="R462" s="272">
        <v>5</v>
      </c>
      <c r="S462" s="272">
        <v>5</v>
      </c>
      <c r="T462" s="272">
        <v>78998</v>
      </c>
      <c r="U462" s="272" t="s">
        <v>1310</v>
      </c>
      <c r="V462" s="274">
        <v>67722</v>
      </c>
      <c r="W462" s="274">
        <v>636136</v>
      </c>
      <c r="X462" s="274">
        <v>-568414</v>
      </c>
      <c r="Y462" s="273">
        <v>747325</v>
      </c>
      <c r="AA462">
        <v>19062</v>
      </c>
      <c r="AB462">
        <v>5</v>
      </c>
      <c r="AC462">
        <v>4</v>
      </c>
      <c r="AD462">
        <v>6</v>
      </c>
      <c r="AE462" t="s">
        <v>598</v>
      </c>
    </row>
    <row r="463" spans="17:31">
      <c r="Q463" s="266">
        <v>6</v>
      </c>
      <c r="R463" s="272">
        <v>5</v>
      </c>
      <c r="S463" s="272">
        <v>5</v>
      </c>
      <c r="T463" s="272">
        <v>78999</v>
      </c>
      <c r="U463" s="272" t="s">
        <v>1311</v>
      </c>
      <c r="V463" s="274">
        <v>374101</v>
      </c>
      <c r="W463" s="274">
        <v>54430</v>
      </c>
      <c r="X463" s="274">
        <v>319671</v>
      </c>
      <c r="Y463" s="273">
        <v>25567</v>
      </c>
      <c r="AA463">
        <v>19063</v>
      </c>
      <c r="AB463">
        <v>5</v>
      </c>
      <c r="AC463">
        <v>4</v>
      </c>
      <c r="AD463">
        <v>6</v>
      </c>
      <c r="AE463" t="s">
        <v>599</v>
      </c>
    </row>
    <row r="464" spans="17:31">
      <c r="Q464" s="266">
        <v>6</v>
      </c>
      <c r="R464" s="272">
        <v>5</v>
      </c>
      <c r="S464" s="272">
        <v>6</v>
      </c>
      <c r="T464" s="272">
        <v>78048</v>
      </c>
      <c r="U464" s="272" t="s">
        <v>1309</v>
      </c>
      <c r="V464" s="274">
        <v>80000</v>
      </c>
      <c r="W464" s="274">
        <v>163836</v>
      </c>
      <c r="X464" s="274">
        <v>-83836</v>
      </c>
      <c r="Y464" s="273">
        <v>283214</v>
      </c>
      <c r="AA464">
        <v>19064</v>
      </c>
      <c r="AB464">
        <v>5</v>
      </c>
      <c r="AC464">
        <v>4</v>
      </c>
      <c r="AD464">
        <v>6</v>
      </c>
      <c r="AE464" t="s">
        <v>600</v>
      </c>
    </row>
    <row r="465" spans="17:31">
      <c r="Q465" s="266">
        <v>6</v>
      </c>
      <c r="R465" s="272">
        <v>5</v>
      </c>
      <c r="S465" s="272">
        <v>6</v>
      </c>
      <c r="T465" s="272">
        <v>78091</v>
      </c>
      <c r="U465" s="272" t="s">
        <v>1312</v>
      </c>
      <c r="V465" s="274">
        <v>734000</v>
      </c>
      <c r="W465" s="274">
        <v>1106342</v>
      </c>
      <c r="X465" s="274">
        <v>-372342</v>
      </c>
      <c r="Y465" s="273">
        <v>743706</v>
      </c>
      <c r="AA465">
        <v>19065</v>
      </c>
      <c r="AB465">
        <v>5</v>
      </c>
      <c r="AC465">
        <v>4</v>
      </c>
      <c r="AD465">
        <v>6</v>
      </c>
      <c r="AE465" t="s">
        <v>601</v>
      </c>
    </row>
    <row r="466" spans="17:31">
      <c r="Q466" s="266">
        <v>6</v>
      </c>
      <c r="R466" s="272">
        <v>5</v>
      </c>
      <c r="S466" s="272">
        <v>6</v>
      </c>
      <c r="T466" s="272">
        <v>78092</v>
      </c>
      <c r="U466" s="272" t="s">
        <v>1313</v>
      </c>
      <c r="V466" s="274">
        <v>253821</v>
      </c>
      <c r="W466" s="274">
        <v>185498</v>
      </c>
      <c r="X466" s="274">
        <v>68323</v>
      </c>
      <c r="Y466" s="273">
        <v>339760</v>
      </c>
      <c r="AA466">
        <v>19066</v>
      </c>
      <c r="AB466">
        <v>5</v>
      </c>
      <c r="AC466">
        <v>4</v>
      </c>
      <c r="AD466">
        <v>6</v>
      </c>
      <c r="AE466" t="s">
        <v>484</v>
      </c>
    </row>
    <row r="467" spans="17:31">
      <c r="Q467" s="266">
        <v>6</v>
      </c>
      <c r="R467" s="272">
        <v>5</v>
      </c>
      <c r="S467" s="272">
        <v>6</v>
      </c>
      <c r="T467" s="272">
        <v>78093</v>
      </c>
      <c r="U467" s="272" t="s">
        <v>1314</v>
      </c>
      <c r="V467" s="274">
        <v>337500</v>
      </c>
      <c r="W467" s="274">
        <v>380796</v>
      </c>
      <c r="X467" s="274">
        <v>-43296</v>
      </c>
      <c r="Y467" s="273">
        <v>520041</v>
      </c>
      <c r="AA467">
        <v>19067</v>
      </c>
      <c r="AB467">
        <v>5</v>
      </c>
      <c r="AC467">
        <v>4</v>
      </c>
      <c r="AD467">
        <v>6</v>
      </c>
      <c r="AE467" t="s">
        <v>711</v>
      </c>
    </row>
    <row r="468" spans="17:31">
      <c r="Q468" s="266">
        <v>6</v>
      </c>
      <c r="R468" s="272">
        <v>5</v>
      </c>
      <c r="S468" s="272">
        <v>6</v>
      </c>
      <c r="T468" s="272">
        <v>78094</v>
      </c>
      <c r="U468" s="272" t="s">
        <v>1315</v>
      </c>
      <c r="V468" s="274">
        <v>1250000</v>
      </c>
      <c r="W468" s="274">
        <v>1461121</v>
      </c>
      <c r="X468" s="274">
        <v>-211121</v>
      </c>
      <c r="Y468" s="273">
        <v>1447170</v>
      </c>
      <c r="AA468">
        <v>98011</v>
      </c>
      <c r="AB468">
        <v>5</v>
      </c>
      <c r="AC468">
        <v>4</v>
      </c>
      <c r="AD468">
        <v>6</v>
      </c>
      <c r="AE468" t="s">
        <v>421</v>
      </c>
    </row>
    <row r="469" spans="17:31">
      <c r="Q469" s="266">
        <v>6</v>
      </c>
      <c r="R469" s="272">
        <v>5</v>
      </c>
      <c r="S469" s="272">
        <v>6</v>
      </c>
      <c r="T469" s="272">
        <v>78111</v>
      </c>
      <c r="U469" s="272" t="s">
        <v>1316</v>
      </c>
      <c r="V469" s="274">
        <v>178787</v>
      </c>
      <c r="W469" s="274">
        <v>211543</v>
      </c>
      <c r="X469" s="274">
        <v>-32756</v>
      </c>
      <c r="Y469" s="273">
        <v>294217</v>
      </c>
      <c r="AB469">
        <v>6</v>
      </c>
      <c r="AC469">
        <v>4</v>
      </c>
      <c r="AD469">
        <v>6</v>
      </c>
      <c r="AE469" t="s">
        <v>407</v>
      </c>
    </row>
    <row r="470" spans="17:31" ht="15">
      <c r="Q470" s="266">
        <v>6</v>
      </c>
      <c r="R470" s="272">
        <v>5</v>
      </c>
      <c r="S470" s="272">
        <v>6</v>
      </c>
      <c r="T470" s="272">
        <v>78112</v>
      </c>
      <c r="U470" s="272" t="s">
        <v>1317</v>
      </c>
      <c r="V470" s="274">
        <v>15000</v>
      </c>
      <c r="W470" s="319"/>
      <c r="X470" s="274">
        <v>15000</v>
      </c>
      <c r="Y470" s="265"/>
      <c r="AA470">
        <v>17112</v>
      </c>
      <c r="AB470">
        <v>6</v>
      </c>
      <c r="AC470">
        <v>4</v>
      </c>
      <c r="AD470">
        <v>6</v>
      </c>
      <c r="AE470" t="s">
        <v>408</v>
      </c>
    </row>
    <row r="471" spans="17:31">
      <c r="Q471" s="266">
        <v>6</v>
      </c>
      <c r="R471" s="272">
        <v>5</v>
      </c>
      <c r="S471" s="272">
        <v>6</v>
      </c>
      <c r="T471" s="272">
        <v>78998</v>
      </c>
      <c r="U471" s="272" t="s">
        <v>1310</v>
      </c>
      <c r="V471" s="274">
        <v>155580</v>
      </c>
      <c r="W471" s="274">
        <v>853965</v>
      </c>
      <c r="X471" s="274">
        <v>-698385</v>
      </c>
      <c r="Y471" s="273">
        <v>1106792</v>
      </c>
      <c r="AA471">
        <v>17142</v>
      </c>
      <c r="AB471">
        <v>6</v>
      </c>
      <c r="AC471">
        <v>4</v>
      </c>
      <c r="AD471">
        <v>6</v>
      </c>
      <c r="AE471" t="s">
        <v>406</v>
      </c>
    </row>
    <row r="472" spans="17:31">
      <c r="Q472" s="266">
        <v>6</v>
      </c>
      <c r="R472" s="272">
        <v>5</v>
      </c>
      <c r="S472" s="272">
        <v>6</v>
      </c>
      <c r="T472" s="272">
        <v>78999</v>
      </c>
      <c r="U472" s="272" t="s">
        <v>1311</v>
      </c>
      <c r="V472" s="274">
        <v>518857</v>
      </c>
      <c r="W472" s="274">
        <v>37816</v>
      </c>
      <c r="X472" s="274">
        <v>481041</v>
      </c>
      <c r="Y472" s="267">
        <v>575</v>
      </c>
      <c r="AA472">
        <v>17152</v>
      </c>
      <c r="AB472">
        <v>6</v>
      </c>
      <c r="AC472">
        <v>4</v>
      </c>
      <c r="AD472">
        <v>6</v>
      </c>
      <c r="AE472" t="s">
        <v>480</v>
      </c>
    </row>
    <row r="473" spans="17:31" ht="15">
      <c r="Q473" s="266">
        <v>6</v>
      </c>
      <c r="R473" s="272">
        <v>5</v>
      </c>
      <c r="S473" s="272">
        <v>9</v>
      </c>
      <c r="T473" s="272">
        <v>88888</v>
      </c>
      <c r="U473" s="272" t="s">
        <v>1318</v>
      </c>
      <c r="V473" s="319"/>
      <c r="W473" s="274">
        <v>-1157</v>
      </c>
      <c r="X473" s="274">
        <v>1157</v>
      </c>
      <c r="Y473" s="273">
        <v>969992</v>
      </c>
      <c r="AA473">
        <v>17172</v>
      </c>
      <c r="AB473">
        <v>6</v>
      </c>
      <c r="AC473">
        <v>4</v>
      </c>
      <c r="AD473">
        <v>6</v>
      </c>
      <c r="AE473" t="s">
        <v>482</v>
      </c>
    </row>
    <row r="474" spans="17:31">
      <c r="Q474" s="266">
        <v>6</v>
      </c>
      <c r="R474" s="272">
        <v>6</v>
      </c>
      <c r="S474" s="272">
        <v>1</v>
      </c>
      <c r="T474" s="272">
        <v>63014</v>
      </c>
      <c r="U474" s="272" t="s">
        <v>1087</v>
      </c>
      <c r="V474" s="274">
        <v>17840822</v>
      </c>
      <c r="W474" s="274">
        <v>17840821</v>
      </c>
      <c r="X474" s="272">
        <v>1</v>
      </c>
      <c r="Y474" s="273">
        <v>13761592</v>
      </c>
      <c r="AA474">
        <v>17902</v>
      </c>
      <c r="AB474">
        <v>6</v>
      </c>
      <c r="AC474">
        <v>4</v>
      </c>
      <c r="AD474">
        <v>6</v>
      </c>
      <c r="AE474" t="s">
        <v>484</v>
      </c>
    </row>
    <row r="475" spans="17:31" ht="15">
      <c r="Q475" s="266">
        <v>6</v>
      </c>
      <c r="R475" s="272">
        <v>6</v>
      </c>
      <c r="S475" s="272">
        <v>1</v>
      </c>
      <c r="T475" s="272">
        <v>81536</v>
      </c>
      <c r="U475" s="272" t="s">
        <v>1319</v>
      </c>
      <c r="V475" s="319"/>
      <c r="W475" s="319"/>
      <c r="X475" s="272">
        <v>0</v>
      </c>
      <c r="Y475" s="273">
        <v>20000</v>
      </c>
      <c r="AB475">
        <v>7</v>
      </c>
      <c r="AC475">
        <v>4</v>
      </c>
      <c r="AD475">
        <v>6</v>
      </c>
      <c r="AE475" t="s">
        <v>410</v>
      </c>
    </row>
    <row r="476" spans="17:31" ht="15">
      <c r="Q476" s="266">
        <v>6</v>
      </c>
      <c r="R476" s="272">
        <v>6</v>
      </c>
      <c r="S476" s="272">
        <v>1</v>
      </c>
      <c r="T476" s="272">
        <v>81537</v>
      </c>
      <c r="U476" s="272" t="s">
        <v>1320</v>
      </c>
      <c r="V476" s="319"/>
      <c r="W476" s="319"/>
      <c r="X476" s="272">
        <v>0</v>
      </c>
      <c r="Y476" s="273">
        <v>20000</v>
      </c>
      <c r="AA476">
        <v>19059</v>
      </c>
      <c r="AB476">
        <v>7</v>
      </c>
      <c r="AC476">
        <v>4</v>
      </c>
      <c r="AD476">
        <v>6</v>
      </c>
      <c r="AE476" t="s">
        <v>410</v>
      </c>
    </row>
    <row r="477" spans="17:31">
      <c r="Q477" s="266">
        <v>6</v>
      </c>
      <c r="R477" s="272">
        <v>6</v>
      </c>
      <c r="S477" s="272">
        <v>1</v>
      </c>
      <c r="T477" s="272">
        <v>81901</v>
      </c>
      <c r="U477" s="272" t="s">
        <v>1321</v>
      </c>
      <c r="V477" s="274">
        <v>720419897</v>
      </c>
      <c r="W477" s="274">
        <v>649348507</v>
      </c>
      <c r="X477" s="274">
        <v>71071390</v>
      </c>
      <c r="Y477" s="273">
        <v>703950599</v>
      </c>
      <c r="AA477">
        <v>75992</v>
      </c>
      <c r="AB477">
        <v>7</v>
      </c>
      <c r="AC477">
        <v>4</v>
      </c>
      <c r="AD477">
        <v>6</v>
      </c>
      <c r="AE477" t="s">
        <v>410</v>
      </c>
    </row>
    <row r="478" spans="17:31" ht="15">
      <c r="Q478" s="266">
        <v>6</v>
      </c>
      <c r="R478" s="272">
        <v>6</v>
      </c>
      <c r="S478" s="272">
        <v>1</v>
      </c>
      <c r="T478" s="272">
        <v>81902</v>
      </c>
      <c r="U478" s="272" t="s">
        <v>1322</v>
      </c>
      <c r="V478" s="319"/>
      <c r="W478" s="274">
        <v>98957</v>
      </c>
      <c r="X478" s="274">
        <v>-98957</v>
      </c>
      <c r="Y478" s="273">
        <v>96624</v>
      </c>
      <c r="AA478">
        <v>98011</v>
      </c>
      <c r="AB478">
        <v>7</v>
      </c>
      <c r="AC478">
        <v>4</v>
      </c>
      <c r="AD478">
        <v>6</v>
      </c>
      <c r="AE478" t="s">
        <v>421</v>
      </c>
    </row>
    <row r="479" spans="17:31" ht="15">
      <c r="Q479" s="266">
        <v>6</v>
      </c>
      <c r="R479" s="272">
        <v>6</v>
      </c>
      <c r="S479" s="272">
        <v>2</v>
      </c>
      <c r="T479" s="272">
        <v>81501</v>
      </c>
      <c r="U479" s="272" t="s">
        <v>1323</v>
      </c>
      <c r="V479" s="319"/>
      <c r="W479" s="319"/>
      <c r="X479" s="272">
        <v>0</v>
      </c>
      <c r="Y479" s="273">
        <v>11500000</v>
      </c>
      <c r="AB479">
        <v>8</v>
      </c>
      <c r="AC479">
        <v>4</v>
      </c>
      <c r="AD479">
        <v>6</v>
      </c>
      <c r="AE479" t="s">
        <v>411</v>
      </c>
    </row>
    <row r="480" spans="17:31" ht="15">
      <c r="Q480" s="266">
        <v>6</v>
      </c>
      <c r="R480" s="272">
        <v>6</v>
      </c>
      <c r="S480" s="272">
        <v>9</v>
      </c>
      <c r="T480" s="272">
        <v>81911</v>
      </c>
      <c r="U480" s="272" t="s">
        <v>1324</v>
      </c>
      <c r="V480" s="274">
        <v>370000</v>
      </c>
      <c r="W480" s="319"/>
      <c r="X480" s="274">
        <v>370000</v>
      </c>
      <c r="Y480" s="265"/>
      <c r="AA480">
        <v>19002</v>
      </c>
      <c r="AB480">
        <v>8</v>
      </c>
      <c r="AC480">
        <v>4</v>
      </c>
      <c r="AD480">
        <v>6</v>
      </c>
      <c r="AE480" t="s">
        <v>412</v>
      </c>
    </row>
    <row r="481" spans="17:31" ht="15">
      <c r="Q481" s="266">
        <v>6</v>
      </c>
      <c r="R481" s="272">
        <v>6</v>
      </c>
      <c r="S481" s="272">
        <v>9</v>
      </c>
      <c r="T481" s="272">
        <v>88889</v>
      </c>
      <c r="U481" s="272" t="s">
        <v>1325</v>
      </c>
      <c r="V481" s="319"/>
      <c r="W481" s="272">
        <v>0</v>
      </c>
      <c r="X481" s="272">
        <v>0</v>
      </c>
      <c r="Y481" s="265"/>
      <c r="AA481">
        <v>19101</v>
      </c>
      <c r="AB481">
        <v>8</v>
      </c>
      <c r="AC481">
        <v>4</v>
      </c>
      <c r="AD481">
        <v>6</v>
      </c>
      <c r="AE481" t="s">
        <v>516</v>
      </c>
    </row>
    <row r="482" spans="17:31">
      <c r="Q482" s="266">
        <v>6</v>
      </c>
      <c r="R482" s="272">
        <v>7</v>
      </c>
      <c r="S482" s="272">
        <v>3</v>
      </c>
      <c r="T482" s="272">
        <v>80017</v>
      </c>
      <c r="U482" s="272" t="s">
        <v>1326</v>
      </c>
      <c r="V482" s="274">
        <v>17689860</v>
      </c>
      <c r="W482" s="274">
        <v>17689860</v>
      </c>
      <c r="X482" s="272">
        <v>0</v>
      </c>
      <c r="Y482" s="273">
        <v>17674462</v>
      </c>
      <c r="AA482">
        <v>19102</v>
      </c>
      <c r="AB482">
        <v>8</v>
      </c>
      <c r="AC482">
        <v>4</v>
      </c>
      <c r="AD482">
        <v>6</v>
      </c>
      <c r="AE482" t="s">
        <v>561</v>
      </c>
    </row>
    <row r="483" spans="17:31">
      <c r="Q483" s="266">
        <v>6</v>
      </c>
      <c r="R483" s="272">
        <v>7</v>
      </c>
      <c r="S483" s="272">
        <v>3</v>
      </c>
      <c r="T483" s="272">
        <v>80021</v>
      </c>
      <c r="U483" s="272" t="s">
        <v>1327</v>
      </c>
      <c r="V483" s="274">
        <v>41702</v>
      </c>
      <c r="W483" s="274">
        <v>42564</v>
      </c>
      <c r="X483" s="272">
        <v>-862</v>
      </c>
      <c r="Y483" s="273">
        <v>59409</v>
      </c>
      <c r="AA483">
        <v>19103</v>
      </c>
      <c r="AB483">
        <v>8</v>
      </c>
      <c r="AC483">
        <v>4</v>
      </c>
      <c r="AD483">
        <v>6</v>
      </c>
      <c r="AE483" t="s">
        <v>413</v>
      </c>
    </row>
    <row r="484" spans="17:31">
      <c r="Q484" s="266">
        <v>6</v>
      </c>
      <c r="R484" s="272">
        <v>7</v>
      </c>
      <c r="S484" s="272">
        <v>3</v>
      </c>
      <c r="T484" s="272">
        <v>80022</v>
      </c>
      <c r="U484" s="272" t="s">
        <v>1328</v>
      </c>
      <c r="V484" s="274">
        <v>76983</v>
      </c>
      <c r="W484" s="274">
        <v>78579</v>
      </c>
      <c r="X484" s="274">
        <v>-1596</v>
      </c>
      <c r="Y484" s="273">
        <v>210513</v>
      </c>
      <c r="AA484">
        <v>19111</v>
      </c>
      <c r="AB484">
        <v>8</v>
      </c>
      <c r="AC484">
        <v>4</v>
      </c>
      <c r="AD484">
        <v>6</v>
      </c>
      <c r="AE484" t="s">
        <v>414</v>
      </c>
    </row>
    <row r="485" spans="17:31" ht="67.5">
      <c r="Q485" s="266">
        <v>6</v>
      </c>
      <c r="R485" s="272">
        <v>7</v>
      </c>
      <c r="S485" s="272">
        <v>3</v>
      </c>
      <c r="T485" s="272">
        <v>80023</v>
      </c>
      <c r="U485" s="282" t="s">
        <v>1329</v>
      </c>
      <c r="V485" s="274">
        <v>3071236</v>
      </c>
      <c r="W485" s="274">
        <v>2962372</v>
      </c>
      <c r="X485" s="274">
        <v>108864</v>
      </c>
      <c r="Y485" s="273">
        <v>3610191</v>
      </c>
      <c r="AA485">
        <v>19112</v>
      </c>
      <c r="AB485">
        <v>8</v>
      </c>
      <c r="AC485">
        <v>4</v>
      </c>
      <c r="AD485">
        <v>6</v>
      </c>
      <c r="AE485" t="s">
        <v>415</v>
      </c>
    </row>
    <row r="486" spans="17:31">
      <c r="Q486" s="266">
        <v>6</v>
      </c>
      <c r="R486" s="272">
        <v>7</v>
      </c>
      <c r="S486" s="272">
        <v>3</v>
      </c>
      <c r="T486" s="272">
        <v>80024</v>
      </c>
      <c r="U486" s="272" t="s">
        <v>1330</v>
      </c>
      <c r="V486" s="274">
        <v>971698</v>
      </c>
      <c r="W486" s="274">
        <v>936562</v>
      </c>
      <c r="X486" s="274">
        <v>35136</v>
      </c>
      <c r="Y486" s="273">
        <v>1140352</v>
      </c>
      <c r="AA486">
        <v>19113</v>
      </c>
      <c r="AB486">
        <v>8</v>
      </c>
      <c r="AC486">
        <v>4</v>
      </c>
      <c r="AD486">
        <v>6</v>
      </c>
      <c r="AE486" t="s">
        <v>416</v>
      </c>
    </row>
    <row r="487" spans="17:31" ht="45">
      <c r="Q487" s="266">
        <v>6</v>
      </c>
      <c r="R487" s="272">
        <v>7</v>
      </c>
      <c r="S487" s="272">
        <v>3</v>
      </c>
      <c r="T487" s="272">
        <v>80025</v>
      </c>
      <c r="U487" s="282" t="s">
        <v>1331</v>
      </c>
      <c r="V487" s="274">
        <v>6481750</v>
      </c>
      <c r="W487" s="274">
        <v>6252782</v>
      </c>
      <c r="X487" s="274">
        <v>228968</v>
      </c>
      <c r="Y487" s="273">
        <v>6837225</v>
      </c>
      <c r="AA487">
        <v>19121</v>
      </c>
      <c r="AB487">
        <v>8</v>
      </c>
      <c r="AC487">
        <v>4</v>
      </c>
      <c r="AD487">
        <v>6</v>
      </c>
      <c r="AE487" t="s">
        <v>417</v>
      </c>
    </row>
    <row r="488" spans="17:31" ht="15">
      <c r="Q488" s="266">
        <v>6</v>
      </c>
      <c r="R488" s="272">
        <v>7</v>
      </c>
      <c r="S488" s="272">
        <v>3</v>
      </c>
      <c r="T488" s="272">
        <v>80026</v>
      </c>
      <c r="U488" s="272" t="s">
        <v>1332</v>
      </c>
      <c r="V488" s="319"/>
      <c r="W488" s="319"/>
      <c r="X488" s="272">
        <v>0</v>
      </c>
      <c r="Y488" s="273">
        <v>8123182</v>
      </c>
      <c r="AA488">
        <v>19131</v>
      </c>
      <c r="AB488">
        <v>8</v>
      </c>
      <c r="AC488">
        <v>4</v>
      </c>
      <c r="AD488">
        <v>6</v>
      </c>
      <c r="AE488" t="s">
        <v>418</v>
      </c>
    </row>
    <row r="489" spans="17:31">
      <c r="Q489" s="266">
        <v>6</v>
      </c>
      <c r="R489" s="272">
        <v>7</v>
      </c>
      <c r="S489" s="272">
        <v>3</v>
      </c>
      <c r="T489" s="272">
        <v>80029</v>
      </c>
      <c r="U489" s="272" t="s">
        <v>1333</v>
      </c>
      <c r="V489" s="274">
        <v>96589123</v>
      </c>
      <c r="W489" s="274">
        <v>96589123</v>
      </c>
      <c r="X489" s="272">
        <v>0</v>
      </c>
      <c r="Y489" s="273">
        <v>96792999</v>
      </c>
      <c r="AA489">
        <v>19132</v>
      </c>
      <c r="AB489">
        <v>8</v>
      </c>
      <c r="AC489">
        <v>4</v>
      </c>
      <c r="AD489">
        <v>6</v>
      </c>
      <c r="AE489" t="s">
        <v>419</v>
      </c>
    </row>
    <row r="490" spans="17:31">
      <c r="Q490" s="266">
        <v>6</v>
      </c>
      <c r="R490" s="272">
        <v>7</v>
      </c>
      <c r="S490" s="272">
        <v>3</v>
      </c>
      <c r="T490" s="272">
        <v>80035</v>
      </c>
      <c r="U490" s="272" t="s">
        <v>1334</v>
      </c>
      <c r="V490" s="274">
        <v>28200000</v>
      </c>
      <c r="W490" s="274">
        <v>31953342</v>
      </c>
      <c r="X490" s="274">
        <v>-3753342</v>
      </c>
      <c r="Y490" s="273">
        <v>8765655</v>
      </c>
      <c r="AA490">
        <v>31013</v>
      </c>
      <c r="AB490">
        <v>8</v>
      </c>
      <c r="AC490">
        <v>4</v>
      </c>
      <c r="AD490">
        <v>6</v>
      </c>
      <c r="AE490" t="s">
        <v>420</v>
      </c>
    </row>
    <row r="491" spans="17:31" ht="15">
      <c r="Q491" s="266">
        <v>6</v>
      </c>
      <c r="R491" s="272">
        <v>7</v>
      </c>
      <c r="S491" s="272">
        <v>3</v>
      </c>
      <c r="T491" s="272">
        <v>80043</v>
      </c>
      <c r="U491" s="272" t="s">
        <v>1335</v>
      </c>
      <c r="V491" s="274">
        <v>35712648</v>
      </c>
      <c r="W491" s="319"/>
      <c r="X491" s="274">
        <v>35712648</v>
      </c>
      <c r="Y491" s="265"/>
      <c r="AA491">
        <v>98011</v>
      </c>
      <c r="AB491">
        <v>8</v>
      </c>
      <c r="AC491">
        <v>4</v>
      </c>
      <c r="AD491">
        <v>6</v>
      </c>
      <c r="AE491" t="s">
        <v>421</v>
      </c>
    </row>
    <row r="492" spans="17:31">
      <c r="Q492" s="266">
        <v>6</v>
      </c>
      <c r="R492" s="272">
        <v>7</v>
      </c>
      <c r="S492" s="272">
        <v>4</v>
      </c>
      <c r="T492" s="272">
        <v>80011</v>
      </c>
      <c r="U492" s="272" t="s">
        <v>1336</v>
      </c>
      <c r="V492" s="274">
        <v>47555000</v>
      </c>
      <c r="W492" s="274">
        <v>52619583</v>
      </c>
      <c r="X492" s="274">
        <v>-5064583</v>
      </c>
      <c r="Y492" s="273">
        <v>48727222</v>
      </c>
      <c r="AA492">
        <v>98101</v>
      </c>
      <c r="AB492">
        <v>8</v>
      </c>
      <c r="AC492">
        <v>4</v>
      </c>
      <c r="AD492">
        <v>6</v>
      </c>
      <c r="AE492" t="s">
        <v>517</v>
      </c>
    </row>
    <row r="493" spans="17:31">
      <c r="Q493" s="266">
        <v>6</v>
      </c>
      <c r="R493" s="272">
        <v>7</v>
      </c>
      <c r="S493" s="272">
        <v>4</v>
      </c>
      <c r="T493" s="272">
        <v>80012</v>
      </c>
      <c r="U493" s="272" t="s">
        <v>1337</v>
      </c>
      <c r="V493" s="274">
        <v>20300000</v>
      </c>
      <c r="W493" s="274">
        <v>17935739</v>
      </c>
      <c r="X493" s="274">
        <v>2364261</v>
      </c>
      <c r="Y493" s="273">
        <v>12131272</v>
      </c>
      <c r="AA493">
        <v>98102</v>
      </c>
      <c r="AB493">
        <v>8</v>
      </c>
      <c r="AC493">
        <v>4</v>
      </c>
      <c r="AD493">
        <v>6</v>
      </c>
      <c r="AE493" t="s">
        <v>712</v>
      </c>
    </row>
    <row r="494" spans="17:31">
      <c r="Q494" s="266">
        <v>6</v>
      </c>
      <c r="R494" s="272">
        <v>7</v>
      </c>
      <c r="S494" s="272">
        <v>4</v>
      </c>
      <c r="T494" s="272">
        <v>80013</v>
      </c>
      <c r="U494" s="272" t="s">
        <v>1338</v>
      </c>
      <c r="V494" s="274">
        <v>1000000</v>
      </c>
      <c r="W494" s="274">
        <v>377299</v>
      </c>
      <c r="X494" s="274">
        <v>622701</v>
      </c>
      <c r="Y494" s="273">
        <v>814458</v>
      </c>
      <c r="AA494">
        <v>98103</v>
      </c>
      <c r="AB494">
        <v>8</v>
      </c>
      <c r="AC494">
        <v>4</v>
      </c>
      <c r="AD494">
        <v>6</v>
      </c>
      <c r="AE494" t="s">
        <v>518</v>
      </c>
    </row>
    <row r="495" spans="17:31">
      <c r="Q495" s="266">
        <v>6</v>
      </c>
      <c r="R495" s="272">
        <v>7</v>
      </c>
      <c r="S495" s="272">
        <v>4</v>
      </c>
      <c r="T495" s="272">
        <v>80014</v>
      </c>
      <c r="U495" s="272" t="s">
        <v>1339</v>
      </c>
      <c r="V495" s="274">
        <v>1677000</v>
      </c>
      <c r="W495" s="274">
        <v>1323000</v>
      </c>
      <c r="X495" s="274">
        <v>354000</v>
      </c>
      <c r="Y495" s="273">
        <v>856170</v>
      </c>
      <c r="AA495">
        <v>98111</v>
      </c>
      <c r="AB495">
        <v>8</v>
      </c>
      <c r="AC495">
        <v>4</v>
      </c>
      <c r="AD495">
        <v>6</v>
      </c>
      <c r="AE495" t="s">
        <v>519</v>
      </c>
    </row>
    <row r="496" spans="17:31">
      <c r="Q496" s="266">
        <v>6</v>
      </c>
      <c r="R496" s="272">
        <v>7</v>
      </c>
      <c r="S496" s="272">
        <v>4</v>
      </c>
      <c r="T496" s="272">
        <v>80016</v>
      </c>
      <c r="U496" s="272" t="s">
        <v>1340</v>
      </c>
      <c r="V496" s="274">
        <v>36633000</v>
      </c>
      <c r="W496" s="274">
        <v>40697079</v>
      </c>
      <c r="X496" s="274">
        <v>-4064079</v>
      </c>
      <c r="Y496" s="273">
        <v>21612228</v>
      </c>
      <c r="AA496">
        <v>98112</v>
      </c>
      <c r="AB496">
        <v>8</v>
      </c>
      <c r="AC496">
        <v>4</v>
      </c>
      <c r="AD496">
        <v>6</v>
      </c>
      <c r="AE496" t="s">
        <v>520</v>
      </c>
    </row>
    <row r="497" spans="17:31">
      <c r="Q497" s="266">
        <v>6</v>
      </c>
      <c r="R497" s="272">
        <v>7</v>
      </c>
      <c r="S497" s="272">
        <v>5</v>
      </c>
      <c r="T497" s="272">
        <v>81031</v>
      </c>
      <c r="U497" s="272" t="s">
        <v>1341</v>
      </c>
      <c r="V497" s="274">
        <v>11300000</v>
      </c>
      <c r="W497" s="274">
        <v>10435191</v>
      </c>
      <c r="X497" s="274">
        <v>864809</v>
      </c>
      <c r="Y497" s="273">
        <v>11302610</v>
      </c>
      <c r="AA497">
        <v>98113</v>
      </c>
      <c r="AB497">
        <v>8</v>
      </c>
      <c r="AC497">
        <v>4</v>
      </c>
      <c r="AD497">
        <v>6</v>
      </c>
      <c r="AE497" t="s">
        <v>521</v>
      </c>
    </row>
    <row r="498" spans="17:31">
      <c r="Q498" s="266">
        <v>6</v>
      </c>
      <c r="R498" s="272">
        <v>7</v>
      </c>
      <c r="S498" s="272">
        <v>5</v>
      </c>
      <c r="T498" s="272">
        <v>81032</v>
      </c>
      <c r="U498" s="272" t="s">
        <v>1342</v>
      </c>
      <c r="V498" s="274">
        <v>43000000</v>
      </c>
      <c r="W498" s="274">
        <v>34719255</v>
      </c>
      <c r="X498" s="274">
        <v>8280745</v>
      </c>
      <c r="Y498" s="273">
        <v>43292442</v>
      </c>
      <c r="AA498">
        <v>98121</v>
      </c>
      <c r="AB498">
        <v>8</v>
      </c>
      <c r="AC498">
        <v>4</v>
      </c>
      <c r="AD498">
        <v>6</v>
      </c>
      <c r="AE498" t="s">
        <v>522</v>
      </c>
    </row>
    <row r="499" spans="17:31">
      <c r="Q499" s="266">
        <v>6</v>
      </c>
      <c r="R499" s="272">
        <v>7</v>
      </c>
      <c r="S499" s="272">
        <v>5</v>
      </c>
      <c r="T499" s="272">
        <v>81033</v>
      </c>
      <c r="U499" s="272" t="s">
        <v>1343</v>
      </c>
      <c r="V499" s="274">
        <v>2700000</v>
      </c>
      <c r="W499" s="274">
        <v>2181053</v>
      </c>
      <c r="X499" s="274">
        <v>518947</v>
      </c>
      <c r="Y499" s="273">
        <v>2719736</v>
      </c>
      <c r="AA499">
        <v>98131</v>
      </c>
      <c r="AB499">
        <v>8</v>
      </c>
      <c r="AC499">
        <v>4</v>
      </c>
      <c r="AD499">
        <v>6</v>
      </c>
      <c r="AE499" t="s">
        <v>523</v>
      </c>
    </row>
    <row r="500" spans="17:31">
      <c r="Q500" s="266">
        <v>6</v>
      </c>
      <c r="R500" s="272">
        <v>7</v>
      </c>
      <c r="S500" s="272">
        <v>7</v>
      </c>
      <c r="T500" s="272">
        <v>81012</v>
      </c>
      <c r="U500" s="272" t="s">
        <v>1344</v>
      </c>
      <c r="V500" s="274">
        <v>525500</v>
      </c>
      <c r="W500" s="274">
        <v>515560</v>
      </c>
      <c r="X500" s="274">
        <v>9940</v>
      </c>
      <c r="Y500" s="273">
        <v>1995931</v>
      </c>
      <c r="AA500">
        <v>98132</v>
      </c>
      <c r="AB500">
        <v>8</v>
      </c>
      <c r="AC500">
        <v>4</v>
      </c>
      <c r="AD500">
        <v>6</v>
      </c>
      <c r="AE500" t="s">
        <v>524</v>
      </c>
    </row>
    <row r="501" spans="17:31">
      <c r="Q501" s="266">
        <v>6</v>
      </c>
      <c r="R501" s="272">
        <v>7</v>
      </c>
      <c r="S501" s="272">
        <v>7</v>
      </c>
      <c r="T501" s="272">
        <v>81013</v>
      </c>
      <c r="U501" s="272" t="s">
        <v>1345</v>
      </c>
      <c r="V501" s="274">
        <v>1168160</v>
      </c>
      <c r="W501" s="274">
        <v>2107774</v>
      </c>
      <c r="X501" s="274">
        <v>-939614</v>
      </c>
      <c r="Y501" s="273">
        <v>1744188</v>
      </c>
      <c r="AC501">
        <v>5</v>
      </c>
      <c r="AD501">
        <v>6</v>
      </c>
      <c r="AE501" t="s">
        <v>424</v>
      </c>
    </row>
    <row r="502" spans="17:31">
      <c r="Q502" s="266">
        <v>6</v>
      </c>
      <c r="R502" s="272">
        <v>7</v>
      </c>
      <c r="S502" s="272">
        <v>7</v>
      </c>
      <c r="T502" s="272">
        <v>81014</v>
      </c>
      <c r="U502" s="272" t="s">
        <v>1346</v>
      </c>
      <c r="V502" s="274">
        <v>65449</v>
      </c>
      <c r="W502" s="274">
        <v>50000</v>
      </c>
      <c r="X502" s="274">
        <v>15449</v>
      </c>
      <c r="Y502" s="273">
        <v>20000</v>
      </c>
      <c r="AB502">
        <v>1</v>
      </c>
      <c r="AC502">
        <v>5</v>
      </c>
      <c r="AD502">
        <v>6</v>
      </c>
      <c r="AE502" t="s">
        <v>425</v>
      </c>
    </row>
    <row r="503" spans="17:31">
      <c r="Q503" s="272">
        <v>6</v>
      </c>
      <c r="R503" s="272">
        <v>7</v>
      </c>
      <c r="S503" s="272">
        <v>7</v>
      </c>
      <c r="T503" s="266">
        <v>81015</v>
      </c>
      <c r="U503" s="272" t="s">
        <v>1347</v>
      </c>
      <c r="V503" s="274">
        <v>200000</v>
      </c>
      <c r="W503" s="274">
        <v>187966</v>
      </c>
      <c r="X503" s="274">
        <v>12034</v>
      </c>
      <c r="Y503" s="273">
        <v>400000</v>
      </c>
      <c r="AA503">
        <v>78011</v>
      </c>
      <c r="AB503">
        <v>1</v>
      </c>
      <c r="AC503">
        <v>5</v>
      </c>
      <c r="AD503">
        <v>6</v>
      </c>
      <c r="AE503" t="s">
        <v>648</v>
      </c>
    </row>
    <row r="504" spans="17:31">
      <c r="Q504" s="272">
        <v>6</v>
      </c>
      <c r="R504" s="272">
        <v>7</v>
      </c>
      <c r="S504" s="272">
        <v>7</v>
      </c>
      <c r="T504" s="266">
        <v>81017</v>
      </c>
      <c r="U504" s="272" t="s">
        <v>1348</v>
      </c>
      <c r="V504" s="274">
        <v>14763272</v>
      </c>
      <c r="W504" s="274">
        <v>14993734</v>
      </c>
      <c r="X504" s="274">
        <v>-230462</v>
      </c>
      <c r="Y504" s="273">
        <v>12791700</v>
      </c>
      <c r="AA504">
        <v>78012</v>
      </c>
      <c r="AB504">
        <v>1</v>
      </c>
      <c r="AC504">
        <v>5</v>
      </c>
      <c r="AD504">
        <v>6</v>
      </c>
      <c r="AE504" t="s">
        <v>649</v>
      </c>
    </row>
    <row r="505" spans="17:31">
      <c r="Q505" s="272">
        <v>6</v>
      </c>
      <c r="R505" s="272">
        <v>7</v>
      </c>
      <c r="S505" s="272">
        <v>7</v>
      </c>
      <c r="T505" s="266">
        <v>81018</v>
      </c>
      <c r="U505" s="272" t="s">
        <v>1349</v>
      </c>
      <c r="V505" s="274">
        <v>115000000</v>
      </c>
      <c r="W505" s="274">
        <v>110392130</v>
      </c>
      <c r="X505" s="274">
        <v>4607870</v>
      </c>
      <c r="Y505" s="273">
        <v>114422620</v>
      </c>
      <c r="AA505">
        <v>78013</v>
      </c>
      <c r="AB505">
        <v>1</v>
      </c>
      <c r="AC505">
        <v>5</v>
      </c>
      <c r="AD505">
        <v>6</v>
      </c>
      <c r="AE505" t="s">
        <v>650</v>
      </c>
    </row>
    <row r="506" spans="17:31">
      <c r="Q506" s="272">
        <v>6</v>
      </c>
      <c r="R506" s="272">
        <v>7</v>
      </c>
      <c r="S506" s="272">
        <v>7</v>
      </c>
      <c r="T506" s="266">
        <v>81019</v>
      </c>
      <c r="U506" s="272" t="s">
        <v>1350</v>
      </c>
      <c r="V506" s="274">
        <v>125000000</v>
      </c>
      <c r="W506" s="274">
        <v>110438860</v>
      </c>
      <c r="X506" s="274">
        <v>14561140</v>
      </c>
      <c r="Y506" s="273">
        <v>92608207</v>
      </c>
      <c r="AA506">
        <v>78017</v>
      </c>
      <c r="AB506">
        <v>1</v>
      </c>
      <c r="AC506">
        <v>5</v>
      </c>
      <c r="AD506">
        <v>6</v>
      </c>
      <c r="AE506" t="s">
        <v>651</v>
      </c>
    </row>
    <row r="507" spans="17:31" ht="15">
      <c r="Q507" s="272">
        <v>6</v>
      </c>
      <c r="R507" s="272">
        <v>7</v>
      </c>
      <c r="S507" s="272">
        <v>7</v>
      </c>
      <c r="T507" s="266">
        <v>81023</v>
      </c>
      <c r="U507" s="272" t="s">
        <v>1351</v>
      </c>
      <c r="V507" s="274">
        <v>357708</v>
      </c>
      <c r="W507" s="274">
        <v>352600</v>
      </c>
      <c r="X507" s="274">
        <v>5108</v>
      </c>
      <c r="Y507" s="265"/>
      <c r="AB507">
        <v>2</v>
      </c>
      <c r="AC507">
        <v>5</v>
      </c>
      <c r="AD507">
        <v>6</v>
      </c>
      <c r="AE507" t="s">
        <v>562</v>
      </c>
    </row>
    <row r="508" spans="17:31" ht="15">
      <c r="Q508" s="272">
        <v>6</v>
      </c>
      <c r="R508" s="272">
        <v>7</v>
      </c>
      <c r="S508" s="272">
        <v>7</v>
      </c>
      <c r="T508" s="266">
        <v>81024</v>
      </c>
      <c r="U508" s="272" t="s">
        <v>1352</v>
      </c>
      <c r="V508" s="274">
        <v>626307</v>
      </c>
      <c r="W508" s="274">
        <v>400952</v>
      </c>
      <c r="X508" s="274">
        <v>225355</v>
      </c>
      <c r="Y508" s="265"/>
      <c r="AA508">
        <v>78012</v>
      </c>
      <c r="AB508">
        <v>2</v>
      </c>
      <c r="AC508">
        <v>5</v>
      </c>
      <c r="AD508">
        <v>6</v>
      </c>
      <c r="AE508" t="s">
        <v>649</v>
      </c>
    </row>
    <row r="509" spans="17:31">
      <c r="Q509" s="272">
        <v>6</v>
      </c>
      <c r="R509" s="272">
        <v>7</v>
      </c>
      <c r="S509" s="272">
        <v>7</v>
      </c>
      <c r="T509" s="266">
        <v>81999</v>
      </c>
      <c r="U509" s="272" t="s">
        <v>1353</v>
      </c>
      <c r="V509" s="274">
        <v>62000</v>
      </c>
      <c r="W509" s="274">
        <v>30000</v>
      </c>
      <c r="X509" s="274">
        <v>32000</v>
      </c>
      <c r="Y509" s="273">
        <v>49330</v>
      </c>
      <c r="AA509">
        <v>78013</v>
      </c>
      <c r="AB509">
        <v>2</v>
      </c>
      <c r="AC509">
        <v>5</v>
      </c>
      <c r="AD509">
        <v>6</v>
      </c>
      <c r="AE509" t="s">
        <v>650</v>
      </c>
    </row>
    <row r="510" spans="17:31">
      <c r="Q510" s="272">
        <v>6</v>
      </c>
      <c r="R510" s="272">
        <v>7</v>
      </c>
      <c r="S510" s="272">
        <v>8</v>
      </c>
      <c r="T510" s="266">
        <v>81021</v>
      </c>
      <c r="U510" s="272" t="s">
        <v>1354</v>
      </c>
      <c r="V510" s="274">
        <v>40280</v>
      </c>
      <c r="W510" s="274">
        <v>56581</v>
      </c>
      <c r="X510" s="274">
        <v>-16301</v>
      </c>
      <c r="Y510" s="273">
        <v>60905</v>
      </c>
      <c r="AB510">
        <v>3</v>
      </c>
      <c r="AC510">
        <v>5</v>
      </c>
      <c r="AD510">
        <v>6</v>
      </c>
      <c r="AE510" t="s">
        <v>652</v>
      </c>
    </row>
    <row r="511" spans="17:31">
      <c r="Q511" s="326">
        <v>6</v>
      </c>
      <c r="R511" s="326">
        <v>7</v>
      </c>
      <c r="S511" s="326">
        <v>9</v>
      </c>
      <c r="T511" s="318">
        <v>81999</v>
      </c>
      <c r="U511" s="326" t="s">
        <v>1353</v>
      </c>
      <c r="V511" s="327">
        <v>2279000</v>
      </c>
      <c r="W511" s="327">
        <v>1526575</v>
      </c>
      <c r="X511" s="327">
        <v>752425</v>
      </c>
      <c r="Y511" s="328">
        <v>2451625</v>
      </c>
      <c r="AA511">
        <v>78021</v>
      </c>
      <c r="AB511">
        <v>3</v>
      </c>
      <c r="AC511">
        <v>5</v>
      </c>
      <c r="AD511">
        <v>6</v>
      </c>
      <c r="AE511" t="s">
        <v>653</v>
      </c>
    </row>
    <row r="512" spans="17:31" ht="15">
      <c r="Q512" s="221" t="s">
        <v>1355</v>
      </c>
      <c r="R512" s="221"/>
      <c r="S512" s="221"/>
      <c r="T512" s="221"/>
      <c r="U512" s="222"/>
      <c r="V512" s="331" t="s">
        <v>1406</v>
      </c>
      <c r="W512" s="331" t="s">
        <v>1407</v>
      </c>
      <c r="X512" s="331" t="s">
        <v>1408</v>
      </c>
      <c r="Y512" s="330" t="s">
        <v>1409</v>
      </c>
      <c r="AA512">
        <v>78022</v>
      </c>
      <c r="AB512">
        <v>3</v>
      </c>
      <c r="AC512">
        <v>5</v>
      </c>
      <c r="AD512">
        <v>6</v>
      </c>
      <c r="AE512" t="s">
        <v>654</v>
      </c>
    </row>
    <row r="513" spans="17:31" ht="15">
      <c r="Q513" s="221" t="s">
        <v>1355</v>
      </c>
      <c r="R513" s="221"/>
      <c r="S513" s="221"/>
      <c r="T513" s="221"/>
      <c r="U513" s="222"/>
      <c r="V513" s="223">
        <v>3156086000</v>
      </c>
      <c r="W513" s="223">
        <v>3086108371</v>
      </c>
      <c r="X513" s="223">
        <v>69977629</v>
      </c>
      <c r="Y513" s="224">
        <v>3096230247</v>
      </c>
      <c r="AA513">
        <v>78023</v>
      </c>
      <c r="AB513">
        <v>3</v>
      </c>
      <c r="AC513">
        <v>5</v>
      </c>
      <c r="AD513">
        <v>6</v>
      </c>
      <c r="AE513" t="s">
        <v>655</v>
      </c>
    </row>
    <row r="514" spans="17:31">
      <c r="AA514">
        <v>78024</v>
      </c>
      <c r="AB514">
        <v>3</v>
      </c>
      <c r="AC514">
        <v>5</v>
      </c>
      <c r="AD514">
        <v>6</v>
      </c>
      <c r="AE514" t="s">
        <v>463</v>
      </c>
    </row>
    <row r="515" spans="17:31">
      <c r="AA515">
        <v>78031</v>
      </c>
      <c r="AB515">
        <v>3</v>
      </c>
      <c r="AC515">
        <v>5</v>
      </c>
      <c r="AD515">
        <v>6</v>
      </c>
      <c r="AE515" t="s">
        <v>464</v>
      </c>
    </row>
    <row r="516" spans="17:31">
      <c r="AA516">
        <v>78034</v>
      </c>
      <c r="AB516">
        <v>3</v>
      </c>
      <c r="AC516">
        <v>5</v>
      </c>
      <c r="AD516">
        <v>6</v>
      </c>
      <c r="AE516" t="s">
        <v>656</v>
      </c>
    </row>
    <row r="517" spans="17:31">
      <c r="AA517">
        <v>78041</v>
      </c>
      <c r="AB517">
        <v>3</v>
      </c>
      <c r="AC517">
        <v>5</v>
      </c>
      <c r="AD517">
        <v>6</v>
      </c>
      <c r="AE517" t="s">
        <v>465</v>
      </c>
    </row>
    <row r="518" spans="17:31">
      <c r="AA518">
        <v>78042</v>
      </c>
      <c r="AB518">
        <v>3</v>
      </c>
      <c r="AC518">
        <v>5</v>
      </c>
      <c r="AD518">
        <v>6</v>
      </c>
      <c r="AE518" t="s">
        <v>466</v>
      </c>
    </row>
    <row r="519" spans="17:31">
      <c r="AA519">
        <v>78043</v>
      </c>
      <c r="AB519">
        <v>3</v>
      </c>
      <c r="AC519">
        <v>5</v>
      </c>
      <c r="AD519">
        <v>6</v>
      </c>
      <c r="AE519" t="s">
        <v>467</v>
      </c>
    </row>
    <row r="520" spans="17:31">
      <c r="AB520">
        <v>4</v>
      </c>
      <c r="AC520">
        <v>5</v>
      </c>
      <c r="AD520">
        <v>6</v>
      </c>
      <c r="AE520" t="s">
        <v>736</v>
      </c>
    </row>
    <row r="521" spans="17:31">
      <c r="AA521">
        <v>78051</v>
      </c>
      <c r="AB521">
        <v>4</v>
      </c>
      <c r="AC521">
        <v>5</v>
      </c>
      <c r="AD521">
        <v>6</v>
      </c>
      <c r="AE521" t="s">
        <v>468</v>
      </c>
    </row>
    <row r="522" spans="17:31">
      <c r="AA522">
        <v>78052</v>
      </c>
      <c r="AB522">
        <v>4</v>
      </c>
      <c r="AC522">
        <v>5</v>
      </c>
      <c r="AD522">
        <v>6</v>
      </c>
      <c r="AE522" t="s">
        <v>427</v>
      </c>
    </row>
    <row r="523" spans="17:31">
      <c r="AA523">
        <v>78053</v>
      </c>
      <c r="AB523">
        <v>4</v>
      </c>
      <c r="AC523">
        <v>5</v>
      </c>
      <c r="AD523">
        <v>6</v>
      </c>
      <c r="AE523" t="s">
        <v>428</v>
      </c>
    </row>
    <row r="524" spans="17:31">
      <c r="AA524">
        <v>78054</v>
      </c>
      <c r="AB524">
        <v>4</v>
      </c>
      <c r="AC524">
        <v>5</v>
      </c>
      <c r="AD524">
        <v>6</v>
      </c>
      <c r="AE524" t="s">
        <v>429</v>
      </c>
    </row>
    <row r="525" spans="17:31">
      <c r="AA525">
        <v>78055</v>
      </c>
      <c r="AB525">
        <v>4</v>
      </c>
      <c r="AC525">
        <v>5</v>
      </c>
      <c r="AD525">
        <v>6</v>
      </c>
      <c r="AE525" t="s">
        <v>602</v>
      </c>
    </row>
    <row r="526" spans="17:31">
      <c r="AA526">
        <v>78056</v>
      </c>
      <c r="AB526">
        <v>4</v>
      </c>
      <c r="AC526">
        <v>5</v>
      </c>
      <c r="AD526">
        <v>6</v>
      </c>
      <c r="AE526" t="s">
        <v>737</v>
      </c>
    </row>
    <row r="527" spans="17:31">
      <c r="AA527">
        <v>78201</v>
      </c>
      <c r="AB527">
        <v>4</v>
      </c>
      <c r="AC527">
        <v>5</v>
      </c>
      <c r="AD527">
        <v>6</v>
      </c>
      <c r="AE527" t="s">
        <v>738</v>
      </c>
    </row>
    <row r="528" spans="17:31">
      <c r="AA528">
        <v>78202</v>
      </c>
      <c r="AB528">
        <v>4</v>
      </c>
      <c r="AC528">
        <v>5</v>
      </c>
      <c r="AD528">
        <v>6</v>
      </c>
      <c r="AE528" t="s">
        <v>739</v>
      </c>
    </row>
    <row r="529" spans="27:31">
      <c r="AA529">
        <v>78203</v>
      </c>
      <c r="AB529">
        <v>4</v>
      </c>
      <c r="AC529">
        <v>5</v>
      </c>
      <c r="AD529">
        <v>6</v>
      </c>
      <c r="AE529" t="s">
        <v>740</v>
      </c>
    </row>
    <row r="530" spans="27:31">
      <c r="AA530">
        <v>78204</v>
      </c>
      <c r="AB530">
        <v>4</v>
      </c>
      <c r="AC530">
        <v>5</v>
      </c>
      <c r="AD530">
        <v>6</v>
      </c>
      <c r="AE530" t="s">
        <v>741</v>
      </c>
    </row>
    <row r="531" spans="27:31">
      <c r="AA531">
        <v>78205</v>
      </c>
      <c r="AB531">
        <v>4</v>
      </c>
      <c r="AC531">
        <v>5</v>
      </c>
      <c r="AD531">
        <v>6</v>
      </c>
      <c r="AE531" t="s">
        <v>603</v>
      </c>
    </row>
    <row r="532" spans="27:31">
      <c r="AA532">
        <v>78206</v>
      </c>
      <c r="AB532">
        <v>4</v>
      </c>
      <c r="AC532">
        <v>5</v>
      </c>
      <c r="AD532">
        <v>6</v>
      </c>
      <c r="AE532" t="s">
        <v>742</v>
      </c>
    </row>
    <row r="533" spans="27:31">
      <c r="AA533">
        <v>78207</v>
      </c>
      <c r="AB533">
        <v>4</v>
      </c>
      <c r="AC533">
        <v>5</v>
      </c>
      <c r="AD533">
        <v>6</v>
      </c>
      <c r="AE533" t="s">
        <v>713</v>
      </c>
    </row>
    <row r="534" spans="27:31">
      <c r="AA534">
        <v>78208</v>
      </c>
      <c r="AB534">
        <v>4</v>
      </c>
      <c r="AC534">
        <v>5</v>
      </c>
      <c r="AD534">
        <v>6</v>
      </c>
      <c r="AE534" t="s">
        <v>1387</v>
      </c>
    </row>
    <row r="535" spans="27:31">
      <c r="AA535">
        <v>78211</v>
      </c>
      <c r="AB535">
        <v>4</v>
      </c>
      <c r="AC535">
        <v>5</v>
      </c>
      <c r="AD535">
        <v>6</v>
      </c>
      <c r="AE535" t="s">
        <v>714</v>
      </c>
    </row>
    <row r="536" spans="27:31">
      <c r="AA536">
        <v>78212</v>
      </c>
      <c r="AB536">
        <v>4</v>
      </c>
      <c r="AC536">
        <v>5</v>
      </c>
      <c r="AD536">
        <v>6</v>
      </c>
      <c r="AE536" t="s">
        <v>604</v>
      </c>
    </row>
    <row r="537" spans="27:31">
      <c r="AA537">
        <v>78215</v>
      </c>
      <c r="AB537">
        <v>4</v>
      </c>
      <c r="AC537">
        <v>5</v>
      </c>
      <c r="AD537">
        <v>6</v>
      </c>
      <c r="AE537" t="s">
        <v>743</v>
      </c>
    </row>
    <row r="538" spans="27:31">
      <c r="AB538">
        <v>5</v>
      </c>
      <c r="AC538">
        <v>5</v>
      </c>
      <c r="AD538">
        <v>6</v>
      </c>
      <c r="AE538" t="s">
        <v>657</v>
      </c>
    </row>
    <row r="539" spans="27:31">
      <c r="AA539">
        <v>78032</v>
      </c>
      <c r="AB539">
        <v>5</v>
      </c>
      <c r="AC539">
        <v>5</v>
      </c>
      <c r="AD539">
        <v>6</v>
      </c>
      <c r="AE539" t="s">
        <v>1388</v>
      </c>
    </row>
    <row r="540" spans="27:31">
      <c r="AA540">
        <v>78035</v>
      </c>
      <c r="AB540">
        <v>5</v>
      </c>
      <c r="AC540">
        <v>5</v>
      </c>
      <c r="AD540">
        <v>6</v>
      </c>
      <c r="AE540" t="s">
        <v>1389</v>
      </c>
    </row>
    <row r="541" spans="27:31">
      <c r="AA541">
        <v>78036</v>
      </c>
      <c r="AB541">
        <v>5</v>
      </c>
      <c r="AC541">
        <v>5</v>
      </c>
      <c r="AD541">
        <v>6</v>
      </c>
      <c r="AE541" t="s">
        <v>1390</v>
      </c>
    </row>
    <row r="542" spans="27:31">
      <c r="AA542">
        <v>78037</v>
      </c>
      <c r="AB542">
        <v>5</v>
      </c>
      <c r="AC542">
        <v>5</v>
      </c>
      <c r="AD542">
        <v>6</v>
      </c>
      <c r="AE542" t="s">
        <v>662</v>
      </c>
    </row>
    <row r="543" spans="27:31">
      <c r="AA543">
        <v>78041</v>
      </c>
      <c r="AB543">
        <v>5</v>
      </c>
      <c r="AC543">
        <v>5</v>
      </c>
      <c r="AD543">
        <v>6</v>
      </c>
      <c r="AE543" t="s">
        <v>465</v>
      </c>
    </row>
    <row r="544" spans="27:31">
      <c r="AA544">
        <v>78044</v>
      </c>
      <c r="AB544">
        <v>5</v>
      </c>
      <c r="AC544">
        <v>5</v>
      </c>
      <c r="AD544">
        <v>6</v>
      </c>
      <c r="AE544" t="s">
        <v>1391</v>
      </c>
    </row>
    <row r="545" spans="27:31">
      <c r="AA545">
        <v>78045</v>
      </c>
      <c r="AB545">
        <v>5</v>
      </c>
      <c r="AC545">
        <v>5</v>
      </c>
      <c r="AD545">
        <v>6</v>
      </c>
      <c r="AE545" t="s">
        <v>664</v>
      </c>
    </row>
    <row r="546" spans="27:31">
      <c r="AA546">
        <v>78046</v>
      </c>
      <c r="AB546">
        <v>5</v>
      </c>
      <c r="AC546">
        <v>5</v>
      </c>
      <c r="AD546">
        <v>6</v>
      </c>
      <c r="AE546" t="s">
        <v>665</v>
      </c>
    </row>
    <row r="547" spans="27:31">
      <c r="AA547">
        <v>78047</v>
      </c>
      <c r="AB547">
        <v>5</v>
      </c>
      <c r="AC547">
        <v>5</v>
      </c>
      <c r="AD547">
        <v>6</v>
      </c>
      <c r="AE547" t="s">
        <v>469</v>
      </c>
    </row>
    <row r="548" spans="27:31">
      <c r="AA548">
        <v>78048</v>
      </c>
      <c r="AB548">
        <v>5</v>
      </c>
      <c r="AC548">
        <v>5</v>
      </c>
      <c r="AD548">
        <v>6</v>
      </c>
      <c r="AE548" t="s">
        <v>471</v>
      </c>
    </row>
    <row r="549" spans="27:31">
      <c r="AA549">
        <v>78998</v>
      </c>
      <c r="AB549">
        <v>5</v>
      </c>
      <c r="AC549">
        <v>5</v>
      </c>
      <c r="AD549">
        <v>6</v>
      </c>
      <c r="AE549" t="s">
        <v>470</v>
      </c>
    </row>
    <row r="550" spans="27:31">
      <c r="AA550">
        <v>78999</v>
      </c>
      <c r="AB550">
        <v>5</v>
      </c>
      <c r="AC550">
        <v>5</v>
      </c>
      <c r="AD550">
        <v>6</v>
      </c>
      <c r="AE550" t="s">
        <v>430</v>
      </c>
    </row>
    <row r="551" spans="27:31">
      <c r="AB551">
        <v>6</v>
      </c>
      <c r="AC551">
        <v>5</v>
      </c>
      <c r="AD551">
        <v>6</v>
      </c>
      <c r="AE551" t="s">
        <v>431</v>
      </c>
    </row>
    <row r="552" spans="27:31">
      <c r="AA552">
        <v>78048</v>
      </c>
      <c r="AB552">
        <v>6</v>
      </c>
      <c r="AC552">
        <v>5</v>
      </c>
      <c r="AD552">
        <v>6</v>
      </c>
      <c r="AE552" t="s">
        <v>471</v>
      </c>
    </row>
    <row r="553" spans="27:31">
      <c r="AA553">
        <v>78091</v>
      </c>
      <c r="AB553">
        <v>6</v>
      </c>
      <c r="AC553">
        <v>5</v>
      </c>
      <c r="AD553">
        <v>6</v>
      </c>
      <c r="AE553" t="s">
        <v>472</v>
      </c>
    </row>
    <row r="554" spans="27:31">
      <c r="AA554">
        <v>78092</v>
      </c>
      <c r="AB554">
        <v>6</v>
      </c>
      <c r="AC554">
        <v>5</v>
      </c>
      <c r="AD554">
        <v>6</v>
      </c>
      <c r="AE554" t="s">
        <v>473</v>
      </c>
    </row>
    <row r="555" spans="27:31">
      <c r="AA555">
        <v>78093</v>
      </c>
      <c r="AB555">
        <v>6</v>
      </c>
      <c r="AC555">
        <v>5</v>
      </c>
      <c r="AD555">
        <v>6</v>
      </c>
      <c r="AE555" t="s">
        <v>474</v>
      </c>
    </row>
    <row r="556" spans="27:31">
      <c r="AA556">
        <v>78094</v>
      </c>
      <c r="AB556">
        <v>6</v>
      </c>
      <c r="AC556">
        <v>5</v>
      </c>
      <c r="AD556">
        <v>6</v>
      </c>
      <c r="AE556" t="s">
        <v>475</v>
      </c>
    </row>
    <row r="557" spans="27:31">
      <c r="AA557">
        <v>78111</v>
      </c>
      <c r="AB557">
        <v>6</v>
      </c>
      <c r="AC557">
        <v>5</v>
      </c>
      <c r="AD557">
        <v>6</v>
      </c>
      <c r="AE557" t="s">
        <v>666</v>
      </c>
    </row>
    <row r="558" spans="27:31">
      <c r="AA558">
        <v>78112</v>
      </c>
      <c r="AB558">
        <v>6</v>
      </c>
      <c r="AC558">
        <v>5</v>
      </c>
      <c r="AD558">
        <v>6</v>
      </c>
      <c r="AE558" t="s">
        <v>476</v>
      </c>
    </row>
    <row r="559" spans="27:31">
      <c r="AA559">
        <v>78998</v>
      </c>
      <c r="AB559">
        <v>6</v>
      </c>
      <c r="AC559">
        <v>5</v>
      </c>
      <c r="AD559">
        <v>6</v>
      </c>
      <c r="AE559" t="s">
        <v>477</v>
      </c>
    </row>
    <row r="560" spans="27:31">
      <c r="AA560">
        <v>78999</v>
      </c>
      <c r="AB560">
        <v>6</v>
      </c>
      <c r="AC560">
        <v>5</v>
      </c>
      <c r="AD560">
        <v>6</v>
      </c>
      <c r="AE560" t="s">
        <v>430</v>
      </c>
    </row>
    <row r="561" spans="27:31">
      <c r="AB561">
        <v>9</v>
      </c>
      <c r="AC561">
        <v>5</v>
      </c>
      <c r="AD561">
        <v>6</v>
      </c>
      <c r="AE561" t="s">
        <v>295</v>
      </c>
    </row>
    <row r="562" spans="27:31">
      <c r="AA562">
        <v>88888</v>
      </c>
      <c r="AB562">
        <v>9</v>
      </c>
      <c r="AC562">
        <v>5</v>
      </c>
      <c r="AD562">
        <v>6</v>
      </c>
      <c r="AE562" t="s">
        <v>422</v>
      </c>
    </row>
    <row r="563" spans="27:31">
      <c r="AC563">
        <v>6</v>
      </c>
      <c r="AD563">
        <v>6</v>
      </c>
      <c r="AE563" t="s">
        <v>24</v>
      </c>
    </row>
    <row r="564" spans="27:31">
      <c r="AB564">
        <v>1</v>
      </c>
      <c r="AC564">
        <v>6</v>
      </c>
      <c r="AD564">
        <v>6</v>
      </c>
      <c r="AE564" t="s">
        <v>432</v>
      </c>
    </row>
    <row r="565" spans="27:31">
      <c r="AA565">
        <v>63014</v>
      </c>
      <c r="AB565">
        <v>1</v>
      </c>
      <c r="AC565">
        <v>6</v>
      </c>
      <c r="AD565">
        <v>6</v>
      </c>
      <c r="AE565" t="s">
        <v>621</v>
      </c>
    </row>
    <row r="566" spans="27:31">
      <c r="AA566">
        <v>81536</v>
      </c>
      <c r="AB566">
        <v>1</v>
      </c>
      <c r="AC566">
        <v>6</v>
      </c>
      <c r="AD566">
        <v>6</v>
      </c>
      <c r="AE566" t="s">
        <v>744</v>
      </c>
    </row>
    <row r="567" spans="27:31">
      <c r="AA567">
        <v>81537</v>
      </c>
      <c r="AB567">
        <v>1</v>
      </c>
      <c r="AC567">
        <v>6</v>
      </c>
      <c r="AD567">
        <v>6</v>
      </c>
      <c r="AE567" t="s">
        <v>433</v>
      </c>
    </row>
    <row r="568" spans="27:31">
      <c r="AA568">
        <v>81901</v>
      </c>
      <c r="AB568">
        <v>1</v>
      </c>
      <c r="AC568">
        <v>6</v>
      </c>
      <c r="AD568">
        <v>6</v>
      </c>
      <c r="AE568" t="s">
        <v>432</v>
      </c>
    </row>
    <row r="569" spans="27:31">
      <c r="AA569">
        <v>81902</v>
      </c>
      <c r="AB569">
        <v>1</v>
      </c>
      <c r="AC569">
        <v>6</v>
      </c>
      <c r="AD569">
        <v>6</v>
      </c>
      <c r="AE569" t="s">
        <v>1392</v>
      </c>
    </row>
    <row r="570" spans="27:31">
      <c r="AB570">
        <v>2</v>
      </c>
      <c r="AC570">
        <v>6</v>
      </c>
      <c r="AD570">
        <v>6</v>
      </c>
      <c r="AE570" t="s">
        <v>677</v>
      </c>
    </row>
    <row r="571" spans="27:31">
      <c r="AA571">
        <v>81501</v>
      </c>
      <c r="AB571">
        <v>2</v>
      </c>
      <c r="AC571">
        <v>6</v>
      </c>
      <c r="AD571">
        <v>6</v>
      </c>
      <c r="AE571" t="s">
        <v>676</v>
      </c>
    </row>
    <row r="572" spans="27:31">
      <c r="AB572">
        <v>9</v>
      </c>
      <c r="AC572">
        <v>6</v>
      </c>
      <c r="AD572">
        <v>6</v>
      </c>
      <c r="AE572" t="s">
        <v>434</v>
      </c>
    </row>
    <row r="573" spans="27:31">
      <c r="AA573">
        <v>81911</v>
      </c>
      <c r="AB573">
        <v>9</v>
      </c>
      <c r="AC573">
        <v>6</v>
      </c>
      <c r="AD573">
        <v>6</v>
      </c>
      <c r="AE573" t="s">
        <v>1393</v>
      </c>
    </row>
    <row r="574" spans="27:31">
      <c r="AC574">
        <v>7</v>
      </c>
      <c r="AD574">
        <v>6</v>
      </c>
      <c r="AE574" t="s">
        <v>279</v>
      </c>
    </row>
    <row r="575" spans="27:31">
      <c r="AB575">
        <v>3</v>
      </c>
      <c r="AC575">
        <v>7</v>
      </c>
      <c r="AD575">
        <v>6</v>
      </c>
      <c r="AE575" t="s">
        <v>435</v>
      </c>
    </row>
    <row r="576" spans="27:31">
      <c r="AA576">
        <v>80017</v>
      </c>
      <c r="AB576">
        <v>3</v>
      </c>
      <c r="AC576">
        <v>7</v>
      </c>
      <c r="AD576">
        <v>6</v>
      </c>
      <c r="AE576" t="s">
        <v>667</v>
      </c>
    </row>
    <row r="577" spans="27:31">
      <c r="AA577">
        <v>80021</v>
      </c>
      <c r="AB577">
        <v>3</v>
      </c>
      <c r="AC577">
        <v>7</v>
      </c>
      <c r="AD577">
        <v>6</v>
      </c>
      <c r="AE577" t="s">
        <v>436</v>
      </c>
    </row>
    <row r="578" spans="27:31">
      <c r="AA578">
        <v>80022</v>
      </c>
      <c r="AB578">
        <v>3</v>
      </c>
      <c r="AC578">
        <v>7</v>
      </c>
      <c r="AD578">
        <v>6</v>
      </c>
      <c r="AE578" t="s">
        <v>437</v>
      </c>
    </row>
    <row r="579" spans="27:31">
      <c r="AA579">
        <v>80023</v>
      </c>
      <c r="AB579">
        <v>3</v>
      </c>
      <c r="AC579">
        <v>7</v>
      </c>
      <c r="AD579">
        <v>6</v>
      </c>
      <c r="AE579" t="s">
        <v>438</v>
      </c>
    </row>
    <row r="580" spans="27:31">
      <c r="AA580">
        <v>80024</v>
      </c>
      <c r="AB580">
        <v>3</v>
      </c>
      <c r="AC580">
        <v>7</v>
      </c>
      <c r="AD580">
        <v>6</v>
      </c>
      <c r="AE580" t="s">
        <v>439</v>
      </c>
    </row>
    <row r="581" spans="27:31">
      <c r="AA581">
        <v>80025</v>
      </c>
      <c r="AB581">
        <v>3</v>
      </c>
      <c r="AC581">
        <v>7</v>
      </c>
      <c r="AD581">
        <v>6</v>
      </c>
      <c r="AE581" t="s">
        <v>440</v>
      </c>
    </row>
    <row r="582" spans="27:31">
      <c r="AA582">
        <v>80026</v>
      </c>
      <c r="AB582">
        <v>3</v>
      </c>
      <c r="AC582">
        <v>7</v>
      </c>
      <c r="AD582">
        <v>6</v>
      </c>
      <c r="AE582" t="s">
        <v>1394</v>
      </c>
    </row>
    <row r="583" spans="27:31">
      <c r="AA583">
        <v>80029</v>
      </c>
      <c r="AB583">
        <v>3</v>
      </c>
      <c r="AC583">
        <v>7</v>
      </c>
      <c r="AD583">
        <v>6</v>
      </c>
      <c r="AE583" t="s">
        <v>1395</v>
      </c>
    </row>
    <row r="584" spans="27:31">
      <c r="AA584">
        <v>80035</v>
      </c>
      <c r="AB584">
        <v>3</v>
      </c>
      <c r="AC584">
        <v>7</v>
      </c>
      <c r="AD584">
        <v>6</v>
      </c>
      <c r="AE584" t="s">
        <v>745</v>
      </c>
    </row>
    <row r="585" spans="27:31">
      <c r="AA585">
        <v>80043</v>
      </c>
      <c r="AB585">
        <v>3</v>
      </c>
      <c r="AC585">
        <v>7</v>
      </c>
      <c r="AD585">
        <v>6</v>
      </c>
      <c r="AE585" t="s">
        <v>1396</v>
      </c>
    </row>
    <row r="586" spans="27:31">
      <c r="AB586">
        <v>4</v>
      </c>
      <c r="AC586">
        <v>7</v>
      </c>
      <c r="AD586">
        <v>6</v>
      </c>
      <c r="AE586" t="s">
        <v>441</v>
      </c>
    </row>
    <row r="587" spans="27:31">
      <c r="AA587">
        <v>80011</v>
      </c>
      <c r="AB587">
        <v>4</v>
      </c>
      <c r="AC587">
        <v>7</v>
      </c>
      <c r="AD587">
        <v>6</v>
      </c>
      <c r="AE587" t="s">
        <v>669</v>
      </c>
    </row>
    <row r="588" spans="27:31">
      <c r="AA588">
        <v>80012</v>
      </c>
      <c r="AB588">
        <v>4</v>
      </c>
      <c r="AC588">
        <v>7</v>
      </c>
      <c r="AD588">
        <v>6</v>
      </c>
      <c r="AE588" t="s">
        <v>442</v>
      </c>
    </row>
    <row r="589" spans="27:31">
      <c r="AA589">
        <v>80013</v>
      </c>
      <c r="AB589">
        <v>4</v>
      </c>
      <c r="AC589">
        <v>7</v>
      </c>
      <c r="AD589">
        <v>6</v>
      </c>
      <c r="AE589" t="s">
        <v>443</v>
      </c>
    </row>
    <row r="590" spans="27:31">
      <c r="AA590">
        <v>80014</v>
      </c>
      <c r="AB590">
        <v>4</v>
      </c>
      <c r="AC590">
        <v>7</v>
      </c>
      <c r="AD590">
        <v>6</v>
      </c>
      <c r="AE590" t="s">
        <v>444</v>
      </c>
    </row>
    <row r="591" spans="27:31">
      <c r="AA591">
        <v>80016</v>
      </c>
      <c r="AB591">
        <v>4</v>
      </c>
      <c r="AC591">
        <v>7</v>
      </c>
      <c r="AD591">
        <v>6</v>
      </c>
      <c r="AE591" t="s">
        <v>1397</v>
      </c>
    </row>
    <row r="592" spans="27:31">
      <c r="AB592">
        <v>5</v>
      </c>
      <c r="AC592">
        <v>7</v>
      </c>
      <c r="AD592">
        <v>6</v>
      </c>
      <c r="AE592" t="s">
        <v>445</v>
      </c>
    </row>
    <row r="593" spans="27:31">
      <c r="AA593">
        <v>81031</v>
      </c>
      <c r="AB593">
        <v>5</v>
      </c>
      <c r="AC593">
        <v>7</v>
      </c>
      <c r="AD593">
        <v>6</v>
      </c>
      <c r="AE593" t="s">
        <v>446</v>
      </c>
    </row>
    <row r="594" spans="27:31">
      <c r="AA594">
        <v>81032</v>
      </c>
      <c r="AB594">
        <v>5</v>
      </c>
      <c r="AC594">
        <v>7</v>
      </c>
      <c r="AD594">
        <v>6</v>
      </c>
      <c r="AE594" t="s">
        <v>447</v>
      </c>
    </row>
    <row r="595" spans="27:31">
      <c r="AA595">
        <v>81033</v>
      </c>
      <c r="AB595">
        <v>5</v>
      </c>
      <c r="AC595">
        <v>7</v>
      </c>
      <c r="AD595">
        <v>6</v>
      </c>
      <c r="AE595" t="s">
        <v>448</v>
      </c>
    </row>
    <row r="596" spans="27:31">
      <c r="AB596">
        <v>7</v>
      </c>
      <c r="AC596">
        <v>7</v>
      </c>
      <c r="AD596">
        <v>6</v>
      </c>
      <c r="AE596" t="s">
        <v>1398</v>
      </c>
    </row>
    <row r="597" spans="27:31">
      <c r="AA597">
        <v>81012</v>
      </c>
      <c r="AB597">
        <v>7</v>
      </c>
      <c r="AC597">
        <v>7</v>
      </c>
      <c r="AD597">
        <v>6</v>
      </c>
      <c r="AE597" t="s">
        <v>450</v>
      </c>
    </row>
    <row r="598" spans="27:31">
      <c r="AA598">
        <v>81013</v>
      </c>
      <c r="AB598">
        <v>7</v>
      </c>
      <c r="AC598">
        <v>7</v>
      </c>
      <c r="AD598">
        <v>6</v>
      </c>
      <c r="AE598" t="s">
        <v>451</v>
      </c>
    </row>
    <row r="599" spans="27:31">
      <c r="AA599">
        <v>81014</v>
      </c>
      <c r="AB599">
        <v>7</v>
      </c>
      <c r="AC599">
        <v>7</v>
      </c>
      <c r="AD599">
        <v>6</v>
      </c>
      <c r="AE599" t="s">
        <v>478</v>
      </c>
    </row>
    <row r="600" spans="27:31">
      <c r="AA600">
        <v>81015</v>
      </c>
      <c r="AB600">
        <v>7</v>
      </c>
      <c r="AC600">
        <v>7</v>
      </c>
      <c r="AD600">
        <v>6</v>
      </c>
      <c r="AE600" t="s">
        <v>479</v>
      </c>
    </row>
    <row r="601" spans="27:31">
      <c r="AA601">
        <v>81017</v>
      </c>
      <c r="AB601">
        <v>7</v>
      </c>
      <c r="AC601">
        <v>7</v>
      </c>
      <c r="AD601">
        <v>6</v>
      </c>
      <c r="AE601" t="s">
        <v>1399</v>
      </c>
    </row>
    <row r="602" spans="27:31">
      <c r="AA602">
        <v>81018</v>
      </c>
      <c r="AB602">
        <v>7</v>
      </c>
      <c r="AC602">
        <v>7</v>
      </c>
      <c r="AD602">
        <v>6</v>
      </c>
      <c r="AE602" t="s">
        <v>529</v>
      </c>
    </row>
    <row r="603" spans="27:31">
      <c r="AA603">
        <v>81019</v>
      </c>
      <c r="AB603">
        <v>7</v>
      </c>
      <c r="AC603">
        <v>7</v>
      </c>
      <c r="AD603">
        <v>6</v>
      </c>
      <c r="AE603" t="s">
        <v>689</v>
      </c>
    </row>
    <row r="604" spans="27:31">
      <c r="AA604">
        <v>81023</v>
      </c>
      <c r="AB604">
        <v>7</v>
      </c>
      <c r="AC604">
        <v>7</v>
      </c>
      <c r="AD604">
        <v>6</v>
      </c>
      <c r="AE604" t="s">
        <v>1400</v>
      </c>
    </row>
    <row r="605" spans="27:31">
      <c r="AA605">
        <v>81024</v>
      </c>
      <c r="AB605">
        <v>7</v>
      </c>
      <c r="AC605">
        <v>7</v>
      </c>
      <c r="AD605">
        <v>6</v>
      </c>
      <c r="AE605" t="s">
        <v>1401</v>
      </c>
    </row>
    <row r="606" spans="27:31">
      <c r="AA606">
        <v>81999</v>
      </c>
      <c r="AB606">
        <v>7</v>
      </c>
      <c r="AC606">
        <v>7</v>
      </c>
      <c r="AD606">
        <v>6</v>
      </c>
      <c r="AE606" t="s">
        <v>452</v>
      </c>
    </row>
    <row r="607" spans="27:31">
      <c r="AB607">
        <v>8</v>
      </c>
      <c r="AC607">
        <v>7</v>
      </c>
      <c r="AD607">
        <v>6</v>
      </c>
      <c r="AE607" t="s">
        <v>150</v>
      </c>
    </row>
    <row r="608" spans="27:31">
      <c r="AA608">
        <v>81021</v>
      </c>
      <c r="AB608">
        <v>8</v>
      </c>
      <c r="AC608">
        <v>7</v>
      </c>
      <c r="AD608">
        <v>6</v>
      </c>
      <c r="AE608" t="s">
        <v>150</v>
      </c>
    </row>
    <row r="609" spans="27:31">
      <c r="AB609">
        <v>9</v>
      </c>
      <c r="AC609">
        <v>7</v>
      </c>
      <c r="AD609">
        <v>6</v>
      </c>
      <c r="AE609" t="s">
        <v>453</v>
      </c>
    </row>
    <row r="610" spans="27:31">
      <c r="AA610">
        <v>81999</v>
      </c>
      <c r="AB610">
        <v>9</v>
      </c>
      <c r="AC610">
        <v>7</v>
      </c>
      <c r="AD610">
        <v>6</v>
      </c>
      <c r="AE610" t="s">
        <v>452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6"/>
  <dimension ref="A1:G42"/>
  <sheetViews>
    <sheetView rightToLeft="1" view="pageBreakPreview" zoomScaleNormal="100" zoomScaleSheetLayoutView="100" workbookViewId="0">
      <selection sqref="A1:E1"/>
    </sheetView>
  </sheetViews>
  <sheetFormatPr defaultColWidth="8" defaultRowHeight="12.75"/>
  <cols>
    <col min="1" max="1" width="31.28515625" style="36" customWidth="1"/>
    <col min="2" max="2" width="11.5703125" style="77" customWidth="1"/>
    <col min="3" max="3" width="14.7109375" style="79" customWidth="1"/>
    <col min="4" max="4" width="16.42578125" style="79" bestFit="1" customWidth="1"/>
    <col min="5" max="5" width="14.7109375" style="79" customWidth="1"/>
    <col min="6" max="6" width="8" style="36"/>
    <col min="7" max="7" width="12.7109375" style="36" bestFit="1" customWidth="1"/>
    <col min="8" max="16384" width="8" style="36"/>
  </cols>
  <sheetData>
    <row r="1" spans="1:5" ht="21.75" customHeight="1">
      <c r="A1" s="710" t="s">
        <v>240</v>
      </c>
      <c r="B1" s="710"/>
      <c r="C1" s="710"/>
      <c r="D1" s="710"/>
      <c r="E1" s="710"/>
    </row>
    <row r="2" spans="1:5" ht="21.75" customHeight="1">
      <c r="A2" s="710" t="s">
        <v>2477</v>
      </c>
      <c r="B2" s="710"/>
      <c r="C2" s="710"/>
      <c r="D2" s="710"/>
      <c r="E2" s="710"/>
    </row>
    <row r="3" spans="1:5" ht="19.5" customHeight="1">
      <c r="A3" s="37"/>
      <c r="B3" s="38"/>
      <c r="C3" s="39"/>
      <c r="D3" s="39"/>
      <c r="E3" s="40" t="s">
        <v>455</v>
      </c>
    </row>
    <row r="4" spans="1:5" s="43" customFormat="1" ht="19.350000000000001" customHeight="1">
      <c r="A4" s="41" t="s">
        <v>199</v>
      </c>
      <c r="B4" s="42" t="s">
        <v>491</v>
      </c>
      <c r="C4" s="499" t="s">
        <v>494</v>
      </c>
      <c r="D4" s="347" t="s">
        <v>2478</v>
      </c>
      <c r="E4" s="347" t="s">
        <v>2381</v>
      </c>
    </row>
    <row r="5" spans="1:5" s="45" customFormat="1" ht="19.350000000000001" customHeight="1">
      <c r="A5" s="348" t="s">
        <v>8</v>
      </c>
      <c r="B5" s="44"/>
    </row>
    <row r="6" spans="1:5" s="45" customFormat="1" ht="19.350000000000001" customHeight="1">
      <c r="A6" s="46" t="s">
        <v>9</v>
      </c>
      <c r="B6" s="47" t="s">
        <v>2368</v>
      </c>
      <c r="C6" s="610">
        <f>'تفصيل الإيرادات'!F5</f>
        <v>2096283000</v>
      </c>
      <c r="D6" s="606">
        <f>'تفصيل الإيرادات'!G5</f>
        <v>1232792812</v>
      </c>
      <c r="E6" s="610">
        <f>'تفصيل الإيرادات'!I5</f>
        <v>2090143298</v>
      </c>
    </row>
    <row r="7" spans="1:5" s="45" customFormat="1" ht="19.350000000000001" customHeight="1">
      <c r="A7" s="46" t="s">
        <v>10</v>
      </c>
      <c r="B7" s="47" t="s">
        <v>2368</v>
      </c>
      <c r="C7" s="611">
        <f>'تفصيل الإيرادات'!F28</f>
        <v>569086833</v>
      </c>
      <c r="D7" s="606">
        <f>'تفصيل الإيرادات'!G28</f>
        <v>479884128</v>
      </c>
      <c r="E7" s="610">
        <f>'تفصيل الإيرادات'!I28</f>
        <v>552980854</v>
      </c>
    </row>
    <row r="8" spans="1:5" s="45" customFormat="1" ht="19.350000000000001" customHeight="1">
      <c r="A8" s="46" t="s">
        <v>717</v>
      </c>
      <c r="B8" s="47" t="s">
        <v>2368</v>
      </c>
      <c r="C8" s="610">
        <f>'تفصيل الإيرادات'!F144</f>
        <v>86638516</v>
      </c>
      <c r="D8" s="606">
        <f>'تفصيل الإيرادات'!G144</f>
        <v>73008491</v>
      </c>
      <c r="E8" s="610">
        <f>'تفصيل الإيرادات'!I144</f>
        <v>77100692</v>
      </c>
    </row>
    <row r="9" spans="1:5" s="45" customFormat="1" ht="19.350000000000001" customHeight="1">
      <c r="A9" s="46" t="s">
        <v>11</v>
      </c>
      <c r="B9" s="47" t="s">
        <v>2368</v>
      </c>
      <c r="C9" s="610">
        <f>'تفصيل الإيرادات'!F224</f>
        <v>149619520</v>
      </c>
      <c r="D9" s="606">
        <f>'تفصيل الإيرادات'!G224</f>
        <v>255614354</v>
      </c>
      <c r="E9" s="610">
        <f>'تفصيل الإيرادات'!I224</f>
        <v>137994587</v>
      </c>
    </row>
    <row r="10" spans="1:5" s="45" customFormat="1" ht="19.350000000000001" hidden="1" customHeight="1">
      <c r="A10" s="497" t="s">
        <v>12</v>
      </c>
      <c r="B10" s="498" t="s">
        <v>2368</v>
      </c>
      <c r="C10" s="612"/>
      <c r="D10" s="606"/>
      <c r="E10" s="612"/>
    </row>
    <row r="11" spans="1:5" s="45" customFormat="1" ht="19.350000000000001" customHeight="1">
      <c r="A11" s="46" t="s">
        <v>13</v>
      </c>
      <c r="B11" s="47" t="s">
        <v>2368</v>
      </c>
      <c r="C11" s="610">
        <f>'تفصيل الإيرادات'!F249</f>
        <v>329107</v>
      </c>
      <c r="D11" s="606">
        <f>'تفصيل الإيرادات'!G249</f>
        <v>454407</v>
      </c>
      <c r="E11" s="610">
        <f>'تفصيل الإيرادات'!I249</f>
        <v>267365</v>
      </c>
    </row>
    <row r="12" spans="1:5" s="45" customFormat="1" ht="19.350000000000001" customHeight="1">
      <c r="A12" s="46" t="s">
        <v>718</v>
      </c>
      <c r="B12" s="47" t="s">
        <v>2368</v>
      </c>
      <c r="C12" s="610">
        <f>'تفصيل الإيرادات'!F262</f>
        <v>44536578</v>
      </c>
      <c r="D12" s="606">
        <f>'تفصيل الإيرادات'!G262</f>
        <v>40620860</v>
      </c>
      <c r="E12" s="610">
        <f>'تفصيل الإيرادات'!I262</f>
        <v>43869144</v>
      </c>
    </row>
    <row r="13" spans="1:5" s="45" customFormat="1" ht="19.350000000000001" customHeight="1">
      <c r="A13" s="48" t="s">
        <v>2537</v>
      </c>
      <c r="B13" s="47" t="s">
        <v>2369</v>
      </c>
      <c r="C13" s="607">
        <f>SUM(C6:C12)</f>
        <v>2946493554</v>
      </c>
      <c r="D13" s="608">
        <f>SUM(D6:D12)</f>
        <v>2082375052</v>
      </c>
      <c r="E13" s="608">
        <f>SUM(E6:E12)</f>
        <v>2902355940</v>
      </c>
    </row>
    <row r="14" spans="1:5" s="45" customFormat="1" ht="19.350000000000001" customHeight="1">
      <c r="A14" s="48" t="s">
        <v>14</v>
      </c>
      <c r="B14" s="49"/>
      <c r="C14" s="160"/>
      <c r="D14" s="160"/>
      <c r="E14" s="160"/>
    </row>
    <row r="15" spans="1:5" s="45" customFormat="1" ht="19.350000000000001" customHeight="1">
      <c r="A15" s="50" t="s">
        <v>15</v>
      </c>
      <c r="B15" s="47" t="s">
        <v>2370</v>
      </c>
      <c r="C15" s="606">
        <f>'تفصيل المصروفات'!G5</f>
        <v>1386400029</v>
      </c>
      <c r="D15" s="606">
        <f>'تفصيل المصروفات'!H5</f>
        <v>1389808947</v>
      </c>
      <c r="E15" s="606">
        <f>'تفصيل المصروفات'!J5</f>
        <v>1398864073</v>
      </c>
    </row>
    <row r="16" spans="1:5" s="45" customFormat="1" ht="19.350000000000001" customHeight="1">
      <c r="A16" s="50" t="s">
        <v>16</v>
      </c>
      <c r="B16" s="47" t="s">
        <v>2370</v>
      </c>
      <c r="C16" s="606">
        <f>'تفصيل المصروفات'!G132</f>
        <v>201655636</v>
      </c>
      <c r="D16" s="606">
        <f>'تفصيل المصروفات'!H132</f>
        <v>221968427</v>
      </c>
      <c r="E16" s="606">
        <f>'تفصيل المصروفات'!J132</f>
        <v>246766332</v>
      </c>
    </row>
    <row r="17" spans="1:7" s="45" customFormat="1" ht="19.350000000000001" customHeight="1">
      <c r="A17" s="50" t="s">
        <v>1662</v>
      </c>
      <c r="B17" s="47" t="s">
        <v>2370</v>
      </c>
      <c r="C17" s="606">
        <f>'تفصيل المصروفات'!G264</f>
        <v>119780414</v>
      </c>
      <c r="D17" s="606">
        <f>'تفصيل المصروفات'!H264</f>
        <v>133504935</v>
      </c>
      <c r="E17" s="606">
        <f>'تفصيل المصروفات'!J264</f>
        <v>149706143</v>
      </c>
    </row>
    <row r="18" spans="1:7" s="45" customFormat="1" ht="19.350000000000001" customHeight="1">
      <c r="A18" s="50" t="s">
        <v>17</v>
      </c>
      <c r="B18" s="47" t="s">
        <v>2370</v>
      </c>
      <c r="C18" s="606">
        <f>'تفصيل المصروفات'!G327</f>
        <v>16074359</v>
      </c>
      <c r="D18" s="606">
        <f>'تفصيل المصروفات'!H327</f>
        <v>15132187</v>
      </c>
      <c r="E18" s="606">
        <f>'تفصيل المصروفات'!J327</f>
        <v>26213208</v>
      </c>
    </row>
    <row r="19" spans="1:7" s="45" customFormat="1" ht="19.350000000000001" customHeight="1">
      <c r="A19" s="50" t="s">
        <v>18</v>
      </c>
      <c r="B19" s="47" t="s">
        <v>2370</v>
      </c>
      <c r="C19" s="606">
        <f>'تفصيل المصروفات'!G406</f>
        <v>37847535</v>
      </c>
      <c r="D19" s="606">
        <f>'تفصيل المصروفات'!H406</f>
        <v>49580500</v>
      </c>
      <c r="E19" s="606">
        <f>'تفصيل المصروفات'!J406</f>
        <v>49655351</v>
      </c>
    </row>
    <row r="20" spans="1:7" s="45" customFormat="1" ht="19.350000000000001" customHeight="1">
      <c r="A20" s="50" t="s">
        <v>1703</v>
      </c>
      <c r="B20" s="47" t="s">
        <v>2370</v>
      </c>
      <c r="C20" s="606">
        <f>'تفصيل المصروفات'!G508</f>
        <v>718388050</v>
      </c>
      <c r="D20" s="606">
        <f>'تفصيل المصروفات'!H508</f>
        <v>726004810</v>
      </c>
      <c r="E20" s="606">
        <f>'تفصيل المصروفات'!J508</f>
        <v>501105176</v>
      </c>
    </row>
    <row r="21" spans="1:7" s="45" customFormat="1" ht="19.350000000000001" customHeight="1">
      <c r="A21" s="50" t="s">
        <v>457</v>
      </c>
      <c r="B21" s="47" t="s">
        <v>2370</v>
      </c>
      <c r="C21" s="606">
        <f>'تفصيل المصروفات'!G518</f>
        <v>1019273111</v>
      </c>
      <c r="D21" s="606">
        <f>'تفصيل المصروفات'!H518</f>
        <v>997042755</v>
      </c>
      <c r="E21" s="606">
        <f>'تفصيل المصروفات'!J518</f>
        <v>961672334</v>
      </c>
    </row>
    <row r="22" spans="1:7" s="46" customFormat="1" ht="19.350000000000001" customHeight="1">
      <c r="A22" s="48" t="s">
        <v>19</v>
      </c>
      <c r="B22" s="47" t="s">
        <v>2371</v>
      </c>
      <c r="C22" s="607">
        <f>SUM(C15:C21)</f>
        <v>3499419134</v>
      </c>
      <c r="D22" s="608">
        <f>SUM(D15:D21)</f>
        <v>3533042561</v>
      </c>
      <c r="E22" s="608">
        <f>SUM(E15:E21)</f>
        <v>3333982617</v>
      </c>
      <c r="G22" s="51"/>
    </row>
    <row r="23" spans="1:7" s="45" customFormat="1" ht="19.350000000000001" customHeight="1">
      <c r="A23" s="50" t="s">
        <v>20</v>
      </c>
      <c r="B23" s="47" t="s">
        <v>2372</v>
      </c>
      <c r="C23" s="606">
        <f>'مشاريع '!C47</f>
        <v>254803288</v>
      </c>
      <c r="D23" s="606">
        <f>'مشاريع '!D47</f>
        <v>219914638</v>
      </c>
      <c r="E23" s="606">
        <f>'مشاريع '!F47</f>
        <v>252077051</v>
      </c>
      <c r="G23" s="52"/>
    </row>
    <row r="24" spans="1:7" s="45" customFormat="1" ht="19.350000000000001" customHeight="1">
      <c r="A24" s="48" t="s">
        <v>181</v>
      </c>
      <c r="B24" s="53">
        <v>5</v>
      </c>
      <c r="C24" s="607">
        <f>SUM(C22:C23)</f>
        <v>3754222422</v>
      </c>
      <c r="D24" s="608">
        <f>SUM(D22:D23)</f>
        <v>3752957199</v>
      </c>
      <c r="E24" s="608">
        <f>SUM(E22:E23)</f>
        <v>3586059668</v>
      </c>
    </row>
    <row r="25" spans="1:7" s="45" customFormat="1" ht="19.350000000000001" customHeight="1" thickBot="1">
      <c r="A25" s="54" t="s">
        <v>489</v>
      </c>
      <c r="B25" s="53"/>
      <c r="C25" s="609">
        <f>C13-C24</f>
        <v>-807728868</v>
      </c>
      <c r="D25" s="609">
        <f>D13-D24</f>
        <v>-1670582147</v>
      </c>
      <c r="E25" s="609">
        <f>E13-E24</f>
        <v>-683703728</v>
      </c>
    </row>
    <row r="26" spans="1:7" s="45" customFormat="1" ht="7.5" customHeight="1" thickTop="1">
      <c r="A26" s="50"/>
      <c r="B26" s="53"/>
      <c r="C26" s="55"/>
      <c r="D26" s="56"/>
      <c r="E26" s="57"/>
    </row>
    <row r="27" spans="1:7" s="45" customFormat="1" ht="18" hidden="1" customHeight="1">
      <c r="A27" s="50" t="s">
        <v>274</v>
      </c>
      <c r="B27" s="53">
        <v>14</v>
      </c>
      <c r="C27" s="58">
        <v>0</v>
      </c>
      <c r="D27" s="59">
        <v>0</v>
      </c>
      <c r="E27" s="59">
        <v>0</v>
      </c>
    </row>
    <row r="28" spans="1:7" s="61" customFormat="1" ht="18" hidden="1" customHeight="1" thickBot="1">
      <c r="A28" s="54" t="s">
        <v>489</v>
      </c>
      <c r="B28" s="53"/>
      <c r="C28" s="60">
        <f>C25-C27</f>
        <v>-807728868</v>
      </c>
      <c r="D28" s="60">
        <f>D25-D27</f>
        <v>-1670582147</v>
      </c>
      <c r="E28" s="60">
        <f>E25-E27</f>
        <v>-683703728</v>
      </c>
    </row>
    <row r="29" spans="1:7" s="45" customFormat="1" ht="26.25" customHeight="1">
      <c r="A29" s="712" t="s">
        <v>2558</v>
      </c>
      <c r="B29" s="712"/>
      <c r="C29" s="712"/>
      <c r="D29" s="712"/>
      <c r="E29" s="712"/>
    </row>
    <row r="30" spans="1:7" s="63" customFormat="1" ht="15.75">
      <c r="A30" s="711"/>
      <c r="B30" s="711"/>
      <c r="C30" s="711"/>
      <c r="D30" s="62">
        <v>2020</v>
      </c>
      <c r="E30" s="62">
        <v>2019</v>
      </c>
    </row>
    <row r="31" spans="1:7" s="45" customFormat="1" ht="19.350000000000001" customHeight="1">
      <c r="A31" s="50" t="s">
        <v>244</v>
      </c>
      <c r="B31" s="47" t="s">
        <v>2373</v>
      </c>
      <c r="C31" s="64"/>
      <c r="D31" s="445">
        <v>27512180</v>
      </c>
      <c r="E31" s="445">
        <v>8659975</v>
      </c>
    </row>
    <row r="32" spans="1:7" s="66" customFormat="1" ht="19.350000000000001" customHeight="1">
      <c r="A32" s="50" t="s">
        <v>245</v>
      </c>
      <c r="B32" s="47" t="s">
        <v>2373</v>
      </c>
      <c r="C32" s="65"/>
      <c r="D32" s="445">
        <v>23000000</v>
      </c>
      <c r="E32" s="445">
        <v>21000000</v>
      </c>
    </row>
    <row r="33" spans="1:5" s="66" customFormat="1" ht="19.350000000000001" customHeight="1" thickBot="1">
      <c r="A33" s="48" t="s">
        <v>682</v>
      </c>
      <c r="B33" s="53"/>
      <c r="C33" s="65"/>
      <c r="D33" s="67">
        <f>SUM(D31:D32)</f>
        <v>50512180</v>
      </c>
      <c r="E33" s="67">
        <f>SUM(E31:E32)</f>
        <v>29659975</v>
      </c>
    </row>
    <row r="34" spans="1:5" ht="21.6" customHeight="1" thickTop="1">
      <c r="A34" s="68"/>
      <c r="B34" s="69"/>
      <c r="C34" s="70"/>
      <c r="D34" s="70"/>
      <c r="E34" s="70"/>
    </row>
    <row r="35" spans="1:5" s="72" customFormat="1" ht="16.5" customHeight="1">
      <c r="A35" s="71" t="s">
        <v>2519</v>
      </c>
      <c r="B35" s="69"/>
      <c r="C35" s="70"/>
      <c r="D35" s="70"/>
      <c r="E35" s="70"/>
    </row>
    <row r="36" spans="1:5" ht="21.6" customHeight="1">
      <c r="A36" s="73"/>
      <c r="B36" s="69"/>
      <c r="C36" s="70"/>
      <c r="D36" s="70"/>
      <c r="E36" s="70"/>
    </row>
    <row r="37" spans="1:5" ht="21.6" customHeight="1">
      <c r="A37" s="73"/>
      <c r="B37" s="69"/>
      <c r="C37" s="70"/>
      <c r="D37" s="70"/>
      <c r="E37" s="70"/>
    </row>
    <row r="38" spans="1:5" ht="21.6" customHeight="1">
      <c r="A38" s="74"/>
      <c r="B38" s="44"/>
      <c r="C38" s="75"/>
      <c r="D38" s="75"/>
      <c r="E38" s="75"/>
    </row>
    <row r="39" spans="1:5" ht="16.899999999999999" customHeight="1">
      <c r="A39" s="76"/>
      <c r="C39" s="78"/>
      <c r="D39" s="78"/>
      <c r="E39" s="78"/>
    </row>
    <row r="40" spans="1:5" ht="16.899999999999999" customHeight="1">
      <c r="A40" s="76"/>
      <c r="C40" s="78"/>
      <c r="D40" s="78"/>
      <c r="E40" s="78"/>
    </row>
    <row r="41" spans="1:5" ht="14.45" customHeight="1">
      <c r="A41" s="76"/>
      <c r="C41" s="78"/>
      <c r="D41" s="78"/>
      <c r="E41" s="78"/>
    </row>
    <row r="42" spans="1:5" ht="6" customHeight="1"/>
  </sheetData>
  <customSheetViews>
    <customSheetView guid="{59AEDEC5-F969-4EC4-8B7C-A5FABAF15261}" showPageBreaks="1" view="pageBreakPreview" showRuler="0">
      <selection activeCell="F4" sqref="F4"/>
      <pageMargins left="0.75" right="1.05" top="1" bottom="0.47" header="0.5" footer="0.49"/>
      <printOptions horizontalCentered="1" verticalCentered="1"/>
      <pageSetup paperSize="9" scale="88" firstPageNumber="0" orientation="portrait" r:id="rId1"/>
      <headerFooter alignWithMargins="0">
        <oddFooter>&amp;C3</oddFooter>
      </headerFooter>
    </customSheetView>
    <customSheetView guid="{8B0CEBC0-8CF2-4235-AE87-6B90A4C21969}" showPageBreaks="1" view="pageBreakPreview" showRuler="0" topLeftCell="A4">
      <selection activeCell="C18" sqref="C18"/>
      <pageMargins left="0.75" right="1.05" top="1" bottom="0.47" header="0.5" footer="0.49"/>
      <printOptions horizontalCentered="1" verticalCentered="1"/>
      <pageSetup paperSize="9" scale="88" firstPageNumber="0" orientation="portrait" r:id="rId2"/>
      <headerFooter alignWithMargins="0">
        <oddFooter>&amp;C3</oddFooter>
      </headerFooter>
    </customSheetView>
  </customSheetViews>
  <mergeCells count="4">
    <mergeCell ref="A1:E1"/>
    <mergeCell ref="A2:E2"/>
    <mergeCell ref="A30:C30"/>
    <mergeCell ref="A29:E29"/>
  </mergeCells>
  <phoneticPr fontId="0" type="noConversion"/>
  <printOptions horizontalCentered="1"/>
  <pageMargins left="0.7" right="0.7" top="1.5" bottom="0.7" header="0.5" footer="0.6"/>
  <pageSetup paperSize="9" scale="96" firstPageNumber="4" orientation="portrait" useFirstPageNumber="1" r:id="rId3"/>
  <headerFooter alignWithMargins="0">
    <oddFooter>&amp;C&amp;"Times New Roman,Regular"&amp;15&amp;P</oddFooter>
  </headerFooter>
  <ignoredErrors>
    <ignoredError sqref="E33" formulaRange="1"/>
  </ignoredErrors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7"/>
  <sheetViews>
    <sheetView rightToLeft="1" zoomScaleNormal="100" zoomScaleSheetLayoutView="100" workbookViewId="0">
      <selection activeCell="B19" sqref="B19"/>
    </sheetView>
  </sheetViews>
  <sheetFormatPr defaultColWidth="9.140625" defaultRowHeight="18.75"/>
  <cols>
    <col min="1" max="1" width="47" style="88" customWidth="1"/>
    <col min="2" max="2" width="18.85546875" style="85" customWidth="1"/>
    <col min="3" max="3" width="18.85546875" style="84" customWidth="1"/>
    <col min="4" max="16384" width="9.140625" style="88"/>
  </cols>
  <sheetData>
    <row r="1" spans="1:5" s="81" customFormat="1" ht="30.95" customHeight="1">
      <c r="A1" s="713" t="s">
        <v>228</v>
      </c>
      <c r="B1" s="713"/>
      <c r="C1" s="713"/>
      <c r="D1" s="80"/>
      <c r="E1" s="80"/>
    </row>
    <row r="2" spans="1:5" s="85" customFormat="1" ht="25.15" customHeight="1">
      <c r="A2" s="82"/>
      <c r="B2" s="83"/>
      <c r="C2" s="349" t="s">
        <v>455</v>
      </c>
      <c r="D2" s="84"/>
      <c r="E2" s="84"/>
    </row>
    <row r="3" spans="1:5" ht="36" customHeight="1">
      <c r="A3" s="86" t="s">
        <v>199</v>
      </c>
      <c r="B3" s="87" t="s">
        <v>1721</v>
      </c>
      <c r="C3" s="87" t="s">
        <v>1449</v>
      </c>
    </row>
    <row r="4" spans="1:5" ht="21.6" customHeight="1">
      <c r="A4" s="90" t="s">
        <v>719</v>
      </c>
      <c r="B4" s="91"/>
      <c r="C4" s="91"/>
    </row>
    <row r="5" spans="1:5" hidden="1">
      <c r="A5" s="92" t="s">
        <v>8</v>
      </c>
      <c r="B5" s="91"/>
      <c r="C5" s="91"/>
    </row>
    <row r="6" spans="1:5" ht="21.6" customHeight="1">
      <c r="A6" s="93" t="s">
        <v>230</v>
      </c>
      <c r="B6" s="423">
        <v>2975111772</v>
      </c>
      <c r="C6" s="423">
        <v>2271373555</v>
      </c>
    </row>
    <row r="7" spans="1:5" ht="21.6" customHeight="1">
      <c r="A7" s="93" t="s">
        <v>232</v>
      </c>
      <c r="B7" s="424">
        <v>-2521004100</v>
      </c>
      <c r="C7" s="424">
        <v>-2085813879</v>
      </c>
    </row>
    <row r="8" spans="1:5" s="94" customFormat="1" ht="21.6" customHeight="1">
      <c r="A8" s="90" t="s">
        <v>233</v>
      </c>
      <c r="B8" s="425">
        <f>SUM(B6:B7)</f>
        <v>454107672</v>
      </c>
      <c r="C8" s="425">
        <f>SUM(C6:C7)</f>
        <v>185559676</v>
      </c>
    </row>
    <row r="9" spans="1:5" ht="21.6" customHeight="1">
      <c r="A9" s="89"/>
      <c r="B9" s="423"/>
      <c r="C9" s="423"/>
    </row>
    <row r="10" spans="1:5" s="94" customFormat="1" ht="21.6" customHeight="1">
      <c r="A10" s="90" t="s">
        <v>231</v>
      </c>
      <c r="B10" s="426"/>
      <c r="C10" s="426"/>
    </row>
    <row r="11" spans="1:5" ht="21.6" customHeight="1">
      <c r="A11" s="93" t="s">
        <v>230</v>
      </c>
      <c r="B11" s="423">
        <v>1440898669</v>
      </c>
      <c r="C11" s="423">
        <v>1086573086</v>
      </c>
    </row>
    <row r="12" spans="1:5" ht="21.6" customHeight="1">
      <c r="A12" s="93" t="s">
        <v>232</v>
      </c>
      <c r="B12" s="423">
        <v>-90708328</v>
      </c>
      <c r="C12" s="423">
        <v>-99065219</v>
      </c>
    </row>
    <row r="13" spans="1:5" s="89" customFormat="1" ht="21.6" customHeight="1">
      <c r="A13" s="93" t="s">
        <v>1629</v>
      </c>
      <c r="B13" s="423">
        <v>-19469985</v>
      </c>
      <c r="C13" s="423">
        <v>-20920270</v>
      </c>
    </row>
    <row r="14" spans="1:5" s="94" customFormat="1" ht="21.6" customHeight="1">
      <c r="A14" s="90" t="s">
        <v>233</v>
      </c>
      <c r="B14" s="425">
        <f>SUM(B11:B13)</f>
        <v>1330720356</v>
      </c>
      <c r="C14" s="425">
        <f>SUM(C11:C13)</f>
        <v>966587597</v>
      </c>
    </row>
    <row r="15" spans="1:5" ht="21.6" customHeight="1">
      <c r="A15" s="95"/>
      <c r="B15" s="423"/>
      <c r="C15" s="423"/>
    </row>
    <row r="16" spans="1:5" s="94" customFormat="1" hidden="1">
      <c r="A16" s="90" t="s">
        <v>226</v>
      </c>
      <c r="B16" s="426"/>
      <c r="C16" s="426"/>
    </row>
    <row r="17" spans="1:3" s="94" customFormat="1" ht="21.6" customHeight="1">
      <c r="A17" s="90" t="s">
        <v>720</v>
      </c>
      <c r="B17" s="427">
        <v>493830478</v>
      </c>
      <c r="C17" s="427">
        <v>495675259</v>
      </c>
    </row>
    <row r="18" spans="1:3" ht="21.6" customHeight="1">
      <c r="A18" s="95"/>
      <c r="B18" s="423"/>
      <c r="C18" s="423"/>
    </row>
    <row r="19" spans="1:3" s="94" customFormat="1" ht="21.6" customHeight="1">
      <c r="A19" s="90" t="s">
        <v>239</v>
      </c>
      <c r="B19" s="427">
        <v>7410464</v>
      </c>
      <c r="C19" s="427">
        <v>4695378</v>
      </c>
    </row>
    <row r="20" spans="1:3" s="94" customFormat="1" ht="21.6" hidden="1" customHeight="1">
      <c r="A20" s="90" t="s">
        <v>284</v>
      </c>
      <c r="B20" s="427">
        <v>0</v>
      </c>
      <c r="C20" s="427">
        <v>0</v>
      </c>
    </row>
    <row r="21" spans="1:3" s="94" customFormat="1" ht="21.6" customHeight="1">
      <c r="A21" s="90"/>
      <c r="B21" s="426"/>
      <c r="C21" s="426"/>
    </row>
    <row r="22" spans="1:3" s="94" customFormat="1" ht="21.6" customHeight="1" thickBot="1">
      <c r="A22" s="90" t="s">
        <v>227</v>
      </c>
      <c r="B22" s="428">
        <f>B8+B14+B17+B19+B20</f>
        <v>2286068970</v>
      </c>
      <c r="C22" s="428">
        <f>C8+C14+C17+C19+C20</f>
        <v>1652517910</v>
      </c>
    </row>
    <row r="23" spans="1:3" ht="19.5" thickTop="1">
      <c r="A23" s="89"/>
      <c r="B23" s="96"/>
      <c r="C23" s="97"/>
    </row>
    <row r="24" spans="1:3">
      <c r="A24" s="89"/>
      <c r="B24" s="96"/>
      <c r="C24" s="97"/>
    </row>
    <row r="25" spans="1:3">
      <c r="A25" s="98"/>
      <c r="B25" s="96"/>
      <c r="C25" s="97"/>
    </row>
    <row r="26" spans="1:3">
      <c r="A26" s="89"/>
      <c r="B26" s="96"/>
      <c r="C26" s="97"/>
    </row>
    <row r="27" spans="1:3">
      <c r="A27" s="89"/>
      <c r="B27" s="96"/>
      <c r="C27" s="97"/>
    </row>
    <row r="28" spans="1:3">
      <c r="A28" s="89"/>
      <c r="B28" s="96"/>
      <c r="C28" s="97"/>
    </row>
    <row r="29" spans="1:3">
      <c r="A29" s="89"/>
      <c r="B29" s="96"/>
      <c r="C29" s="97"/>
    </row>
    <row r="30" spans="1:3">
      <c r="A30" s="89"/>
      <c r="B30" s="96"/>
      <c r="C30" s="97"/>
    </row>
    <row r="31" spans="1:3">
      <c r="A31" s="89"/>
      <c r="B31" s="96"/>
      <c r="C31" s="97"/>
    </row>
    <row r="32" spans="1:3">
      <c r="A32" s="89"/>
      <c r="B32" s="96"/>
      <c r="C32" s="97"/>
    </row>
    <row r="33" spans="1:3">
      <c r="A33" s="89"/>
      <c r="B33" s="96"/>
      <c r="C33" s="97"/>
    </row>
    <row r="34" spans="1:3">
      <c r="A34" s="89"/>
      <c r="B34" s="96"/>
      <c r="C34" s="97"/>
    </row>
    <row r="35" spans="1:3">
      <c r="A35" s="89"/>
      <c r="B35" s="96"/>
      <c r="C35" s="97"/>
    </row>
    <row r="36" spans="1:3">
      <c r="A36" s="89"/>
      <c r="B36" s="96"/>
      <c r="C36" s="97"/>
    </row>
    <row r="37" spans="1:3">
      <c r="A37" s="89"/>
      <c r="B37" s="96"/>
      <c r="C37" s="97"/>
    </row>
  </sheetData>
  <mergeCells count="1">
    <mergeCell ref="A1:C1"/>
  </mergeCells>
  <printOptions horizontalCentered="1"/>
  <pageMargins left="0.7" right="0.7" top="1.25" bottom="0.7" header="0.5" footer="0.25"/>
  <pageSetup paperSize="9" firstPageNumber="7" orientation="portrait" useFirstPageNumber="1" r:id="rId1"/>
  <headerFooter alignWithMargins="0">
    <oddHeader>&amp;C&amp;"+,Bold"&amp;16
&amp;20___________________________________________________________&amp;R&amp;"Times New Roman,Regular"&amp;11
  مملكة البحرين
  الحساب الختامي الموحد للدولة للسنة المالية المنتهية في 31 ديسمبر 2018</oddHeader>
    <oddFooter>&amp;C&amp;"Arabic Transparent,Bold"&amp;20___________________________________________&amp;"Arabic Transparent,Regular"&amp;14
&amp;"Times New Roman,Regular"&amp;P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F146"/>
  <sheetViews>
    <sheetView rightToLeft="1" view="pageBreakPreview" zoomScaleNormal="100" zoomScaleSheetLayoutView="100" workbookViewId="0">
      <selection sqref="A1:M1"/>
    </sheetView>
  </sheetViews>
  <sheetFormatPr defaultColWidth="9.140625" defaultRowHeight="17.25" customHeight="1"/>
  <cols>
    <col min="1" max="1" width="40.85546875" style="101" bestFit="1" customWidth="1"/>
    <col min="2" max="2" width="10.28515625" style="101" hidden="1" customWidth="1"/>
    <col min="3" max="4" width="15.140625" style="101" customWidth="1"/>
    <col min="5" max="5" width="9.7109375" style="120" customWidth="1"/>
    <col min="6" max="6" width="0.7109375" style="120" customWidth="1"/>
    <col min="7" max="7" width="15.140625" style="101" customWidth="1"/>
    <col min="8" max="8" width="15" style="101" customWidth="1"/>
    <col min="9" max="9" width="9.7109375" style="120" customWidth="1"/>
    <col min="10" max="10" width="0.7109375" style="120" customWidth="1"/>
    <col min="11" max="12" width="13.28515625" style="101" customWidth="1"/>
    <col min="13" max="13" width="9.7109375" style="120" customWidth="1"/>
    <col min="14" max="14" width="16.7109375" style="101" bestFit="1" customWidth="1"/>
    <col min="15" max="15" width="15.5703125" style="101" bestFit="1" customWidth="1"/>
    <col min="16" max="16384" width="9.140625" style="101"/>
  </cols>
  <sheetData>
    <row r="1" spans="1:13" s="99" customFormat="1" ht="30.95" customHeight="1">
      <c r="A1" s="714" t="s">
        <v>2352</v>
      </c>
      <c r="B1" s="714"/>
      <c r="C1" s="714"/>
      <c r="D1" s="714"/>
      <c r="E1" s="714"/>
      <c r="F1" s="714"/>
      <c r="G1" s="714"/>
      <c r="H1" s="714"/>
      <c r="I1" s="714"/>
      <c r="J1" s="714"/>
      <c r="K1" s="714"/>
      <c r="L1" s="714"/>
      <c r="M1" s="714"/>
    </row>
    <row r="2" spans="1:13" ht="25.15" customHeight="1">
      <c r="A2" s="100"/>
      <c r="B2" s="100"/>
      <c r="C2" s="715" t="s">
        <v>455</v>
      </c>
      <c r="D2" s="715"/>
      <c r="E2" s="715"/>
      <c r="F2" s="715"/>
      <c r="G2" s="715"/>
      <c r="H2" s="715"/>
      <c r="I2" s="715"/>
      <c r="J2" s="715"/>
      <c r="K2" s="715"/>
      <c r="L2" s="715"/>
      <c r="M2" s="715"/>
    </row>
    <row r="3" spans="1:13" s="103" customFormat="1" ht="20.100000000000001" customHeight="1">
      <c r="A3" s="716" t="s">
        <v>198</v>
      </c>
      <c r="B3" s="102"/>
      <c r="C3" s="717" t="s">
        <v>8</v>
      </c>
      <c r="D3" s="717"/>
      <c r="E3" s="717"/>
      <c r="F3" s="102"/>
      <c r="G3" s="717" t="s">
        <v>14</v>
      </c>
      <c r="H3" s="717"/>
      <c r="I3" s="717"/>
      <c r="J3" s="102"/>
      <c r="K3" s="717" t="s">
        <v>20</v>
      </c>
      <c r="L3" s="717"/>
      <c r="M3" s="717"/>
    </row>
    <row r="4" spans="1:13" s="107" customFormat="1" ht="45" customHeight="1">
      <c r="A4" s="717"/>
      <c r="B4" s="429" t="s">
        <v>750</v>
      </c>
      <c r="C4" s="105" t="s">
        <v>176</v>
      </c>
      <c r="D4" s="105" t="s">
        <v>494</v>
      </c>
      <c r="E4" s="104" t="s">
        <v>532</v>
      </c>
      <c r="F4" s="104"/>
      <c r="G4" s="105" t="s">
        <v>176</v>
      </c>
      <c r="H4" s="105" t="s">
        <v>494</v>
      </c>
      <c r="I4" s="106" t="s">
        <v>531</v>
      </c>
      <c r="J4" s="104"/>
      <c r="K4" s="352" t="s">
        <v>176</v>
      </c>
      <c r="L4" s="352" t="s">
        <v>494</v>
      </c>
      <c r="M4" s="106" t="s">
        <v>531</v>
      </c>
    </row>
    <row r="5" spans="1:13" s="103" customFormat="1" ht="18" customHeight="1">
      <c r="A5" s="183" t="s">
        <v>2520</v>
      </c>
      <c r="B5" s="285">
        <v>11</v>
      </c>
      <c r="C5" s="444">
        <v>0</v>
      </c>
      <c r="D5" s="444">
        <v>0</v>
      </c>
      <c r="E5" s="613">
        <v>0</v>
      </c>
      <c r="F5" s="340"/>
      <c r="G5" s="108">
        <v>17946528</v>
      </c>
      <c r="H5" s="108">
        <v>18069000</v>
      </c>
      <c r="I5" s="474">
        <f>(G5/H5)*100</f>
        <v>99.3221982400797</v>
      </c>
      <c r="J5" s="340"/>
      <c r="K5" s="430">
        <v>0</v>
      </c>
      <c r="L5" s="430">
        <v>0</v>
      </c>
      <c r="M5" s="613">
        <v>0</v>
      </c>
    </row>
    <row r="6" spans="1:13" s="103" customFormat="1" ht="18" customHeight="1">
      <c r="A6" s="183" t="s">
        <v>492</v>
      </c>
      <c r="B6" s="285">
        <v>12</v>
      </c>
      <c r="C6" s="430">
        <v>0</v>
      </c>
      <c r="D6" s="430">
        <v>0</v>
      </c>
      <c r="E6" s="613">
        <v>0</v>
      </c>
      <c r="F6" s="340"/>
      <c r="G6" s="108">
        <v>528984900</v>
      </c>
      <c r="H6" s="108">
        <v>482050000</v>
      </c>
      <c r="I6" s="474">
        <f t="shared" ref="I6:I25" si="0">(G6/H6)*100</f>
        <v>109.73652110776891</v>
      </c>
      <c r="J6" s="340"/>
      <c r="K6" s="430">
        <v>0</v>
      </c>
      <c r="L6" s="430">
        <v>0</v>
      </c>
      <c r="M6" s="613">
        <v>0</v>
      </c>
    </row>
    <row r="7" spans="1:13" s="103" customFormat="1" ht="18" customHeight="1">
      <c r="A7" s="183" t="str">
        <f t="array" ref="A7">INDEX(Meta!N:N,MATCH(B7,Meta!O:O,0))</f>
        <v>وزارة الداخلية</v>
      </c>
      <c r="B7" s="285">
        <v>13</v>
      </c>
      <c r="C7" s="108">
        <v>34257465</v>
      </c>
      <c r="D7" s="108">
        <v>54141942</v>
      </c>
      <c r="E7" s="474">
        <f t="shared" ref="E7:E20" si="1">(C7/D7)*100</f>
        <v>63.273432268092634</v>
      </c>
      <c r="F7" s="340"/>
      <c r="G7" s="108">
        <v>352939305</v>
      </c>
      <c r="H7" s="108">
        <v>357982350</v>
      </c>
      <c r="I7" s="474">
        <f t="shared" si="0"/>
        <v>98.591258758986299</v>
      </c>
      <c r="J7" s="340"/>
      <c r="K7" s="108">
        <v>8643632</v>
      </c>
      <c r="L7" s="108">
        <v>11229500</v>
      </c>
      <c r="M7" s="474">
        <f t="shared" ref="M7:M25" si="2">(K7/L7)*100</f>
        <v>76.972545527405487</v>
      </c>
    </row>
    <row r="8" spans="1:13" s="103" customFormat="1" ht="18" customHeight="1">
      <c r="A8" s="183" t="s">
        <v>2531</v>
      </c>
      <c r="B8" s="285">
        <v>14</v>
      </c>
      <c r="C8" s="430">
        <v>0</v>
      </c>
      <c r="D8" s="430">
        <v>0</v>
      </c>
      <c r="E8" s="613">
        <v>0</v>
      </c>
      <c r="F8" s="340"/>
      <c r="G8" s="108">
        <v>33313200</v>
      </c>
      <c r="H8" s="108">
        <v>34116000</v>
      </c>
      <c r="I8" s="474">
        <f t="shared" si="0"/>
        <v>97.646851916989093</v>
      </c>
      <c r="J8" s="340"/>
      <c r="K8" s="430">
        <v>0</v>
      </c>
      <c r="L8" s="430">
        <v>0</v>
      </c>
      <c r="M8" s="613">
        <v>0</v>
      </c>
    </row>
    <row r="9" spans="1:13" s="103" customFormat="1" ht="18" customHeight="1">
      <c r="A9" s="183" t="str">
        <f>INDEX(Meta!N:N,MATCH(B9,Meta!O:O,0))</f>
        <v xml:space="preserve">هيئة التشريع والرأي القانوني </v>
      </c>
      <c r="B9" s="285">
        <v>15</v>
      </c>
      <c r="C9" s="430">
        <v>0</v>
      </c>
      <c r="D9" s="430">
        <v>5000</v>
      </c>
      <c r="E9" s="613">
        <f t="shared" si="1"/>
        <v>0</v>
      </c>
      <c r="F9" s="340"/>
      <c r="G9" s="108">
        <v>2027419</v>
      </c>
      <c r="H9" s="108">
        <v>2286000</v>
      </c>
      <c r="I9" s="474">
        <f t="shared" si="0"/>
        <v>88.688495188101484</v>
      </c>
      <c r="J9" s="340"/>
      <c r="K9" s="430">
        <v>0</v>
      </c>
      <c r="L9" s="430">
        <v>0</v>
      </c>
      <c r="M9" s="613">
        <v>0</v>
      </c>
    </row>
    <row r="10" spans="1:13" s="103" customFormat="1" ht="18" customHeight="1">
      <c r="A10" s="183" t="str">
        <f t="array" ref="A10">INDEX(Meta!N:N,MATCH(B10,Meta!O:O,0))</f>
        <v>وزارة الخارجية</v>
      </c>
      <c r="B10" s="285">
        <v>16</v>
      </c>
      <c r="C10" s="108">
        <v>1173330</v>
      </c>
      <c r="D10" s="108">
        <v>2055000</v>
      </c>
      <c r="E10" s="474">
        <f t="shared" si="1"/>
        <v>57.096350364963499</v>
      </c>
      <c r="F10" s="593"/>
      <c r="G10" s="108">
        <v>34416536</v>
      </c>
      <c r="H10" s="108">
        <v>38849000</v>
      </c>
      <c r="I10" s="474">
        <f t="shared" si="0"/>
        <v>88.590532574841049</v>
      </c>
      <c r="J10" s="340"/>
      <c r="K10" s="108">
        <v>1591517</v>
      </c>
      <c r="L10" s="108">
        <v>1591517</v>
      </c>
      <c r="M10" s="474">
        <f t="shared" si="2"/>
        <v>100</v>
      </c>
    </row>
    <row r="11" spans="1:13" s="103" customFormat="1" ht="18" customHeight="1">
      <c r="A11" s="183" t="str">
        <f t="array" ref="A11">INDEX(Meta!N:N,MATCH(B11,Meta!O:O,0))</f>
        <v>وزارة العدل والشئون الإسلامية والأوقاف (شئون العدل)</v>
      </c>
      <c r="B11" s="285">
        <v>18</v>
      </c>
      <c r="C11" s="108">
        <v>30052470</v>
      </c>
      <c r="D11" s="108">
        <v>34307300</v>
      </c>
      <c r="E11" s="474">
        <f t="shared" si="1"/>
        <v>87.597887330101756</v>
      </c>
      <c r="F11" s="340"/>
      <c r="G11" s="108">
        <v>9586920</v>
      </c>
      <c r="H11" s="108">
        <v>10235272</v>
      </c>
      <c r="I11" s="474">
        <f t="shared" si="0"/>
        <v>93.665512748464323</v>
      </c>
      <c r="J11" s="340"/>
      <c r="K11" s="108">
        <v>21768</v>
      </c>
      <c r="L11" s="108">
        <v>379400</v>
      </c>
      <c r="M11" s="474">
        <f t="shared" si="2"/>
        <v>5.7374802319451765</v>
      </c>
    </row>
    <row r="12" spans="1:13" s="593" customFormat="1" ht="18" customHeight="1">
      <c r="A12" s="183" t="str">
        <f t="array" ref="A12">INDEX(Meta!N:N,MATCH(B12,Meta!O:O,0))</f>
        <v>وزارة التربية والتعليم</v>
      </c>
      <c r="B12" s="183">
        <v>21</v>
      </c>
      <c r="C12" s="108">
        <v>596603</v>
      </c>
      <c r="D12" s="108">
        <v>556930</v>
      </c>
      <c r="E12" s="474">
        <f t="shared" si="1"/>
        <v>107.12351642037599</v>
      </c>
      <c r="F12" s="340"/>
      <c r="G12" s="108">
        <v>262147440</v>
      </c>
      <c r="H12" s="108">
        <v>276982000</v>
      </c>
      <c r="I12" s="474">
        <f t="shared" si="0"/>
        <v>94.644215147554718</v>
      </c>
      <c r="J12" s="340"/>
      <c r="K12" s="108">
        <v>2326533</v>
      </c>
      <c r="L12" s="108">
        <v>2500000</v>
      </c>
      <c r="M12" s="474">
        <f t="shared" si="2"/>
        <v>93.061320000000009</v>
      </c>
    </row>
    <row r="13" spans="1:13" s="103" customFormat="1" ht="18" customHeight="1">
      <c r="A13" s="286" t="str">
        <f t="array" ref="A13">INDEX(Meta!N:N,MATCH(B13,Meta!O:O,0))</f>
        <v>وزارة الصحة</v>
      </c>
      <c r="B13" s="183">
        <v>22</v>
      </c>
      <c r="C13" s="108">
        <v>38877969</v>
      </c>
      <c r="D13" s="108">
        <v>38115000</v>
      </c>
      <c r="E13" s="474">
        <f t="shared" si="1"/>
        <v>102.00175521448249</v>
      </c>
      <c r="F13" s="340"/>
      <c r="G13" s="108">
        <v>228680868</v>
      </c>
      <c r="H13" s="108">
        <v>220763970</v>
      </c>
      <c r="I13" s="474">
        <f t="shared" si="0"/>
        <v>103.58613681390129</v>
      </c>
      <c r="J13" s="340"/>
      <c r="K13" s="108">
        <v>2188889</v>
      </c>
      <c r="L13" s="108">
        <v>3070600</v>
      </c>
      <c r="M13" s="474">
        <f t="shared" si="2"/>
        <v>71.285383964046105</v>
      </c>
    </row>
    <row r="14" spans="1:13" s="103" customFormat="1" ht="30" customHeight="1">
      <c r="A14" s="286" t="s">
        <v>2443</v>
      </c>
      <c r="B14" s="183">
        <v>23</v>
      </c>
      <c r="C14" s="108">
        <v>4078444</v>
      </c>
      <c r="D14" s="108">
        <v>5108000</v>
      </c>
      <c r="E14" s="474">
        <f t="shared" si="1"/>
        <v>79.84424432263117</v>
      </c>
      <c r="F14" s="340"/>
      <c r="G14" s="108">
        <v>5526609</v>
      </c>
      <c r="H14" s="108">
        <v>5727000</v>
      </c>
      <c r="I14" s="474">
        <f t="shared" si="0"/>
        <v>96.500942902042951</v>
      </c>
      <c r="J14" s="340"/>
      <c r="K14" s="108">
        <v>1191549</v>
      </c>
      <c r="L14" s="108">
        <v>2206599</v>
      </c>
      <c r="M14" s="474">
        <f t="shared" si="2"/>
        <v>53.999344692896166</v>
      </c>
    </row>
    <row r="15" spans="1:13" s="103" customFormat="1" ht="18" customHeight="1">
      <c r="A15" s="183" t="str">
        <f>INDEX(Meta!N:N,MATCH(B15,Meta!O:O,0))</f>
        <v>وزارة شئون الشباب والرياضة</v>
      </c>
      <c r="B15" s="183">
        <v>26</v>
      </c>
      <c r="C15" s="108">
        <v>141057</v>
      </c>
      <c r="D15" s="108">
        <v>2000000</v>
      </c>
      <c r="E15" s="474">
        <f t="shared" si="1"/>
        <v>7.0528499999999994</v>
      </c>
      <c r="F15" s="340"/>
      <c r="G15" s="108">
        <v>8362642</v>
      </c>
      <c r="H15" s="108">
        <v>11979300</v>
      </c>
      <c r="I15" s="474">
        <f t="shared" si="0"/>
        <v>69.809104037798534</v>
      </c>
      <c r="J15" s="340"/>
      <c r="K15" s="108">
        <v>2268983</v>
      </c>
      <c r="L15" s="108">
        <v>3383900</v>
      </c>
      <c r="M15" s="474">
        <f t="shared" si="2"/>
        <v>67.052306510239674</v>
      </c>
    </row>
    <row r="16" spans="1:13" s="103" customFormat="1" ht="18" customHeight="1">
      <c r="A16" s="183" t="str">
        <f>INDEX(Meta!N:N,MATCH(B16,Meta!O:O,0))</f>
        <v>نادي راشد للفروسية وسباق الخيل</v>
      </c>
      <c r="B16" s="183">
        <v>28</v>
      </c>
      <c r="C16" s="430">
        <v>0</v>
      </c>
      <c r="D16" s="430">
        <v>0</v>
      </c>
      <c r="E16" s="613">
        <v>0</v>
      </c>
      <c r="F16" s="340"/>
      <c r="G16" s="108">
        <v>1903999</v>
      </c>
      <c r="H16" s="108">
        <v>1904000</v>
      </c>
      <c r="I16" s="474">
        <f t="shared" si="0"/>
        <v>99.999947478991601</v>
      </c>
      <c r="J16" s="340"/>
      <c r="K16" s="430">
        <v>0</v>
      </c>
      <c r="L16" s="430">
        <v>0</v>
      </c>
      <c r="M16" s="613">
        <v>0</v>
      </c>
    </row>
    <row r="17" spans="1:14" s="103" customFormat="1" ht="18" customHeight="1">
      <c r="A17" s="183" t="str">
        <f t="array" ref="A17">INDEX(Meta!N:N,MATCH(B17,Meta!O:O,0))</f>
        <v>وزارة العمل والتنمية الاجتماعية</v>
      </c>
      <c r="B17" s="183">
        <v>29</v>
      </c>
      <c r="C17" s="108">
        <v>24089</v>
      </c>
      <c r="D17" s="108">
        <v>29000</v>
      </c>
      <c r="E17" s="474">
        <f t="shared" si="1"/>
        <v>83.065517241379311</v>
      </c>
      <c r="F17" s="340"/>
      <c r="G17" s="108">
        <v>11844232</v>
      </c>
      <c r="H17" s="108">
        <v>13088000</v>
      </c>
      <c r="I17" s="474">
        <f t="shared" si="0"/>
        <v>90.49688264058679</v>
      </c>
      <c r="J17" s="340"/>
      <c r="K17" s="108">
        <v>173993</v>
      </c>
      <c r="L17" s="108">
        <v>348300</v>
      </c>
      <c r="M17" s="474">
        <f t="shared" si="2"/>
        <v>49.954923916164226</v>
      </c>
      <c r="N17" s="109"/>
    </row>
    <row r="18" spans="1:14" s="103" customFormat="1" ht="18" customHeight="1">
      <c r="A18" s="183" t="str">
        <f t="array" ref="A18">INDEX(Meta!N:N,MATCH(B18,Meta!O:O,0))</f>
        <v>مكتب وزير شئون مجلس الوزراء</v>
      </c>
      <c r="B18" s="183">
        <v>32</v>
      </c>
      <c r="C18" s="430">
        <v>0</v>
      </c>
      <c r="D18" s="430">
        <v>0</v>
      </c>
      <c r="E18" s="613">
        <v>0</v>
      </c>
      <c r="F18" s="340"/>
      <c r="G18" s="108">
        <v>473614</v>
      </c>
      <c r="H18" s="108">
        <v>642000</v>
      </c>
      <c r="I18" s="474">
        <f t="shared" si="0"/>
        <v>73.771651090342687</v>
      </c>
      <c r="J18" s="340"/>
      <c r="K18" s="430">
        <v>0</v>
      </c>
      <c r="L18" s="430">
        <v>0</v>
      </c>
      <c r="M18" s="613">
        <v>0</v>
      </c>
      <c r="N18" s="109"/>
    </row>
    <row r="19" spans="1:14" s="103" customFormat="1" ht="18" customHeight="1">
      <c r="A19" s="183" t="str">
        <f t="array" ref="A19">INDEX(Meta!N:N,MATCH(B19,Meta!O:O,0))</f>
        <v>وزارة الصناعة والتجارة والسياحة</v>
      </c>
      <c r="B19" s="350">
        <v>34</v>
      </c>
      <c r="C19" s="108">
        <v>28968956</v>
      </c>
      <c r="D19" s="108">
        <v>39532700</v>
      </c>
      <c r="E19" s="474">
        <f t="shared" si="1"/>
        <v>73.278465675251127</v>
      </c>
      <c r="F19" s="340"/>
      <c r="G19" s="108">
        <v>9298083</v>
      </c>
      <c r="H19" s="108">
        <v>10438298</v>
      </c>
      <c r="I19" s="474">
        <f t="shared" si="0"/>
        <v>89.076619579168934</v>
      </c>
      <c r="J19" s="340"/>
      <c r="K19" s="108">
        <v>856774</v>
      </c>
      <c r="L19" s="108">
        <v>3163700</v>
      </c>
      <c r="M19" s="474">
        <f t="shared" si="2"/>
        <v>27.08139204096469</v>
      </c>
    </row>
    <row r="20" spans="1:14" s="103" customFormat="1" ht="18" customHeight="1">
      <c r="A20" s="183" t="str">
        <f t="array" ref="A20">INDEX(Meta!N:N,MATCH(B20,Meta!O:O,0))</f>
        <v>وزارة الإسكان</v>
      </c>
      <c r="B20" s="183">
        <v>36</v>
      </c>
      <c r="C20" s="108">
        <v>200</v>
      </c>
      <c r="D20" s="108">
        <v>35000</v>
      </c>
      <c r="E20" s="474">
        <f t="shared" si="1"/>
        <v>0.5714285714285714</v>
      </c>
      <c r="F20" s="340"/>
      <c r="G20" s="108">
        <v>4045303</v>
      </c>
      <c r="H20" s="108">
        <v>4434000</v>
      </c>
      <c r="I20" s="474">
        <f t="shared" si="0"/>
        <v>91.233716734325668</v>
      </c>
      <c r="J20" s="340"/>
      <c r="K20" s="108">
        <v>69663089</v>
      </c>
      <c r="L20" s="108">
        <v>76122677</v>
      </c>
      <c r="M20" s="474">
        <f t="shared" si="2"/>
        <v>91.514239574102206</v>
      </c>
    </row>
    <row r="21" spans="1:14" s="103" customFormat="1" ht="28.5" customHeight="1">
      <c r="A21" s="286" t="str">
        <f t="array" ref="A21">INDEX(Meta!N:N,MATCH(B21,Meta!O:O,0))</f>
        <v>مكتب صاحب السمو الملكي النائب الأول لرئيس مجلس الوزراء</v>
      </c>
      <c r="B21" s="183">
        <v>70</v>
      </c>
      <c r="C21" s="430">
        <v>0</v>
      </c>
      <c r="D21" s="430">
        <v>0</v>
      </c>
      <c r="E21" s="613">
        <v>0</v>
      </c>
      <c r="F21" s="474" t="e">
        <f t="shared" ref="F21:F26" si="3">(D21/E21)*100</f>
        <v>#DIV/0!</v>
      </c>
      <c r="G21" s="108">
        <v>1587861</v>
      </c>
      <c r="H21" s="108">
        <v>3208000</v>
      </c>
      <c r="I21" s="474">
        <f>(G21/H21)*100</f>
        <v>49.49691396508728</v>
      </c>
      <c r="J21" s="340"/>
      <c r="K21" s="108">
        <v>4000000</v>
      </c>
      <c r="L21" s="108">
        <v>5000000</v>
      </c>
      <c r="M21" s="474">
        <f>(K21/L21)*100</f>
        <v>80</v>
      </c>
    </row>
    <row r="22" spans="1:14" s="103" customFormat="1" ht="18" customHeight="1">
      <c r="A22" s="286" t="s">
        <v>2458</v>
      </c>
      <c r="B22" s="183" t="s">
        <v>882</v>
      </c>
      <c r="C22" s="430">
        <v>0</v>
      </c>
      <c r="D22" s="430">
        <v>0</v>
      </c>
      <c r="E22" s="613">
        <v>0</v>
      </c>
      <c r="F22" s="474" t="e">
        <f t="shared" si="3"/>
        <v>#DIV/0!</v>
      </c>
      <c r="G22" s="108">
        <f>619424+1032503+625962+591232</f>
        <v>2869121</v>
      </c>
      <c r="H22" s="108">
        <f>720000+1054892+846000+601000</f>
        <v>3221892</v>
      </c>
      <c r="I22" s="474">
        <f t="shared" ref="I22:I23" si="4">(G22/H22)*100</f>
        <v>89.050812379806644</v>
      </c>
      <c r="J22" s="340"/>
      <c r="K22" s="430">
        <v>0</v>
      </c>
      <c r="L22" s="430">
        <v>0</v>
      </c>
      <c r="M22" s="613">
        <v>0</v>
      </c>
    </row>
    <row r="23" spans="1:14" s="103" customFormat="1" ht="18" customHeight="1">
      <c r="A23" s="286" t="s">
        <v>2469</v>
      </c>
      <c r="B23" s="183" t="s">
        <v>881</v>
      </c>
      <c r="C23" s="430">
        <v>0</v>
      </c>
      <c r="D23" s="430">
        <v>0</v>
      </c>
      <c r="E23" s="613">
        <v>0</v>
      </c>
      <c r="F23" s="474" t="e">
        <f t="shared" si="3"/>
        <v>#DIV/0!</v>
      </c>
      <c r="G23" s="108">
        <f>282572+257952</f>
        <v>540524</v>
      </c>
      <c r="H23" s="108">
        <f>282572+305000</f>
        <v>587572</v>
      </c>
      <c r="I23" s="474">
        <f t="shared" si="4"/>
        <v>91.992811093789356</v>
      </c>
      <c r="J23" s="340"/>
      <c r="K23" s="430">
        <v>0</v>
      </c>
      <c r="L23" s="430">
        <v>0</v>
      </c>
      <c r="M23" s="613">
        <v>0</v>
      </c>
    </row>
    <row r="24" spans="1:14" s="103" customFormat="1" ht="18" customHeight="1">
      <c r="A24" s="183" t="str">
        <f>INDEX(Meta!N:N,MATCH(B24,Meta!O:O,0))</f>
        <v>مكتب وزير شئون الكهرباء والماء</v>
      </c>
      <c r="B24" s="183">
        <v>40</v>
      </c>
      <c r="C24" s="430">
        <v>0</v>
      </c>
      <c r="D24" s="430">
        <v>0</v>
      </c>
      <c r="E24" s="613">
        <v>0</v>
      </c>
      <c r="F24" s="474" t="e">
        <f t="shared" si="3"/>
        <v>#DIV/0!</v>
      </c>
      <c r="G24" s="108">
        <v>172453</v>
      </c>
      <c r="H24" s="108">
        <v>232000</v>
      </c>
      <c r="I24" s="474">
        <f t="shared" si="0"/>
        <v>74.333189655172418</v>
      </c>
      <c r="J24" s="340"/>
      <c r="K24" s="430">
        <v>2766430</v>
      </c>
      <c r="L24" s="430">
        <v>2766430</v>
      </c>
      <c r="M24" s="474">
        <f>(K24/L24)*100</f>
        <v>100</v>
      </c>
    </row>
    <row r="25" spans="1:14" s="103" customFormat="1" ht="18" customHeight="1">
      <c r="A25" s="183" t="str">
        <f t="array" ref="A25">INDEX(Meta!N:N,MATCH(B25,Meta!O:O,0))</f>
        <v>المجلس الأعلى للبيئة</v>
      </c>
      <c r="B25" s="183">
        <v>41</v>
      </c>
      <c r="C25" s="108">
        <v>774022</v>
      </c>
      <c r="D25" s="108">
        <v>1923700</v>
      </c>
      <c r="E25" s="474">
        <f t="shared" ref="E25" si="5">(C25/D25)*100</f>
        <v>40.23610750116962</v>
      </c>
      <c r="F25" s="474">
        <f t="shared" si="3"/>
        <v>4781029.0792768169</v>
      </c>
      <c r="G25" s="108">
        <v>4442436</v>
      </c>
      <c r="H25" s="108">
        <v>4615000</v>
      </c>
      <c r="I25" s="474">
        <f t="shared" si="0"/>
        <v>96.260801733477791</v>
      </c>
      <c r="J25" s="340"/>
      <c r="K25" s="108">
        <v>637042</v>
      </c>
      <c r="L25" s="108">
        <v>637200</v>
      </c>
      <c r="M25" s="474">
        <f t="shared" si="2"/>
        <v>99.9752040175769</v>
      </c>
    </row>
    <row r="26" spans="1:14" s="103" customFormat="1" ht="30" customHeight="1">
      <c r="A26" s="286" t="s">
        <v>2444</v>
      </c>
      <c r="B26" s="183">
        <v>43</v>
      </c>
      <c r="C26" s="430">
        <v>0</v>
      </c>
      <c r="D26" s="430">
        <v>0</v>
      </c>
      <c r="E26" s="613">
        <v>0</v>
      </c>
      <c r="F26" s="474" t="e">
        <f t="shared" si="3"/>
        <v>#DIV/0!</v>
      </c>
      <c r="G26" s="108">
        <v>20243530</v>
      </c>
      <c r="H26" s="108">
        <v>19636000</v>
      </c>
      <c r="I26" s="474">
        <f>(G26/H26)*100</f>
        <v>103.09396007333469</v>
      </c>
      <c r="J26" s="340"/>
      <c r="K26" s="430">
        <v>0</v>
      </c>
      <c r="L26" s="430">
        <v>0</v>
      </c>
      <c r="M26" s="613">
        <v>0</v>
      </c>
    </row>
    <row r="27" spans="1:14" s="110" customFormat="1" ht="30.95" customHeight="1">
      <c r="A27" s="714" t="s">
        <v>2353</v>
      </c>
      <c r="B27" s="714"/>
      <c r="C27" s="714"/>
      <c r="D27" s="714"/>
      <c r="E27" s="714"/>
      <c r="F27" s="714"/>
      <c r="G27" s="714"/>
      <c r="H27" s="714"/>
      <c r="I27" s="714"/>
      <c r="J27" s="714"/>
      <c r="K27" s="714"/>
      <c r="L27" s="714"/>
      <c r="M27" s="714"/>
    </row>
    <row r="28" spans="1:14" ht="25.15" customHeight="1">
      <c r="A28" s="100"/>
      <c r="B28" s="100"/>
      <c r="C28" s="715" t="s">
        <v>455</v>
      </c>
      <c r="D28" s="715"/>
      <c r="E28" s="715"/>
      <c r="F28" s="715"/>
      <c r="G28" s="715"/>
      <c r="H28" s="715"/>
      <c r="I28" s="715"/>
      <c r="J28" s="715"/>
      <c r="K28" s="715"/>
      <c r="L28" s="715"/>
      <c r="M28" s="715"/>
    </row>
    <row r="29" spans="1:14" s="103" customFormat="1" ht="20.100000000000001" customHeight="1">
      <c r="A29" s="716" t="s">
        <v>198</v>
      </c>
      <c r="B29" s="102"/>
      <c r="C29" s="717" t="s">
        <v>8</v>
      </c>
      <c r="D29" s="717"/>
      <c r="E29" s="717"/>
      <c r="F29" s="102"/>
      <c r="G29" s="717" t="s">
        <v>14</v>
      </c>
      <c r="H29" s="717"/>
      <c r="I29" s="717"/>
      <c r="J29" s="102"/>
      <c r="K29" s="717" t="s">
        <v>20</v>
      </c>
      <c r="L29" s="717"/>
      <c r="M29" s="717"/>
    </row>
    <row r="30" spans="1:14" s="107" customFormat="1" ht="45" customHeight="1">
      <c r="A30" s="717"/>
      <c r="B30" s="429"/>
      <c r="C30" s="105" t="s">
        <v>176</v>
      </c>
      <c r="D30" s="105" t="s">
        <v>494</v>
      </c>
      <c r="E30" s="104" t="s">
        <v>532</v>
      </c>
      <c r="F30" s="104"/>
      <c r="G30" s="353" t="s">
        <v>176</v>
      </c>
      <c r="H30" s="105" t="s">
        <v>494</v>
      </c>
      <c r="I30" s="104" t="s">
        <v>531</v>
      </c>
      <c r="J30" s="104"/>
      <c r="K30" s="352" t="s">
        <v>176</v>
      </c>
      <c r="L30" s="352" t="s">
        <v>494</v>
      </c>
      <c r="M30" s="104" t="s">
        <v>531</v>
      </c>
    </row>
    <row r="31" spans="1:14" s="107" customFormat="1" ht="30" customHeight="1">
      <c r="A31" s="286" t="str">
        <f t="array" ref="A31">INDEX(Meta!N:N,MATCH(B31,Meta!O:O,0))</f>
        <v>وزارة الأشغال وشئون البلديات والتخطيط العمراني (شئون الأشغال)</v>
      </c>
      <c r="B31" s="183">
        <v>46</v>
      </c>
      <c r="C31" s="108">
        <v>10009528</v>
      </c>
      <c r="D31" s="108">
        <v>6000000</v>
      </c>
      <c r="E31" s="474">
        <f t="shared" ref="E31:E62" si="6">(C31/D31)*100</f>
        <v>166.82546666666667</v>
      </c>
      <c r="F31" s="340"/>
      <c r="G31" s="108">
        <v>40098631</v>
      </c>
      <c r="H31" s="108">
        <v>42220000</v>
      </c>
      <c r="I31" s="474">
        <f t="shared" ref="I31:I64" si="7">(G31/H31)*100</f>
        <v>94.975440549502608</v>
      </c>
      <c r="J31" s="340"/>
      <c r="K31" s="108">
        <v>51432011</v>
      </c>
      <c r="L31" s="108">
        <v>56316477</v>
      </c>
      <c r="M31" s="474">
        <f>(K31/L31)*100</f>
        <v>91.326755045419489</v>
      </c>
    </row>
    <row r="32" spans="1:14" s="103" customFormat="1" ht="18" customHeight="1">
      <c r="A32" s="285" t="s">
        <v>493</v>
      </c>
      <c r="B32" s="183">
        <v>47</v>
      </c>
      <c r="C32" s="430">
        <v>0</v>
      </c>
      <c r="D32" s="430">
        <v>0</v>
      </c>
      <c r="E32" s="613">
        <v>0</v>
      </c>
      <c r="F32" s="340"/>
      <c r="G32" s="108">
        <v>154481416</v>
      </c>
      <c r="H32" s="108">
        <v>154481226</v>
      </c>
      <c r="I32" s="474">
        <f t="shared" si="7"/>
        <v>100.00012299229164</v>
      </c>
      <c r="J32" s="340"/>
      <c r="K32" s="430">
        <v>0</v>
      </c>
      <c r="L32" s="430">
        <v>0</v>
      </c>
      <c r="M32" s="613">
        <v>0</v>
      </c>
    </row>
    <row r="33" spans="1:240" s="103" customFormat="1" ht="18" customHeight="1">
      <c r="A33" s="285" t="str">
        <f t="array" ref="A33">INDEX(Meta!N:N,MATCH(B33,Meta!O:O,0))</f>
        <v>وزارة المواصلات والاتصالات</v>
      </c>
      <c r="B33" s="183">
        <v>48</v>
      </c>
      <c r="C33" s="108">
        <v>38612598</v>
      </c>
      <c r="D33" s="108">
        <v>50458000</v>
      </c>
      <c r="E33" s="474">
        <f t="shared" si="6"/>
        <v>76.524234016409693</v>
      </c>
      <c r="F33" s="340"/>
      <c r="G33" s="108">
        <v>29123409</v>
      </c>
      <c r="H33" s="108">
        <v>29141626</v>
      </c>
      <c r="I33" s="474">
        <f t="shared" si="7"/>
        <v>99.937488045450863</v>
      </c>
      <c r="J33" s="340"/>
      <c r="K33" s="108">
        <v>3899051</v>
      </c>
      <c r="L33" s="108">
        <v>3899051</v>
      </c>
      <c r="M33" s="474">
        <f t="shared" ref="M33:M62" si="8">(K33/L33)*100</f>
        <v>100</v>
      </c>
    </row>
    <row r="34" spans="1:240" s="103" customFormat="1" ht="18" customHeight="1">
      <c r="A34" s="285" t="str">
        <f t="array" ref="A34">INDEX(Meta!N:N,MATCH(B34,Meta!O:O,0))</f>
        <v>الحرس الوطني</v>
      </c>
      <c r="B34" s="183">
        <v>50</v>
      </c>
      <c r="C34" s="430">
        <v>0</v>
      </c>
      <c r="D34" s="430">
        <v>0</v>
      </c>
      <c r="E34" s="613">
        <v>0</v>
      </c>
      <c r="F34" s="340"/>
      <c r="G34" s="108">
        <v>41350995</v>
      </c>
      <c r="H34" s="108">
        <v>42094000</v>
      </c>
      <c r="I34" s="474">
        <f t="shared" si="7"/>
        <v>98.234890958331363</v>
      </c>
      <c r="J34" s="340"/>
      <c r="K34" s="108">
        <v>5840121</v>
      </c>
      <c r="L34" s="108">
        <v>8118000</v>
      </c>
      <c r="M34" s="474">
        <f t="shared" si="8"/>
        <v>71.940391722099037</v>
      </c>
    </row>
    <row r="35" spans="1:240" s="114" customFormat="1" ht="18" customHeight="1">
      <c r="A35" s="285" t="str">
        <f t="array" ref="A35">INDEX(Meta!N:N,MATCH(B35,Meta!O:O,0))</f>
        <v>الهيئة الوطنية للنفط والغاز</v>
      </c>
      <c r="B35" s="183">
        <v>51</v>
      </c>
      <c r="C35" s="430">
        <v>0</v>
      </c>
      <c r="D35" s="430">
        <v>0</v>
      </c>
      <c r="E35" s="613">
        <v>0</v>
      </c>
      <c r="F35" s="340"/>
      <c r="G35" s="108">
        <v>1475909</v>
      </c>
      <c r="H35" s="108">
        <v>1605000</v>
      </c>
      <c r="I35" s="474">
        <f t="shared" si="7"/>
        <v>91.956947040498434</v>
      </c>
      <c r="J35" s="340"/>
      <c r="K35" s="430">
        <v>0</v>
      </c>
      <c r="L35" s="430">
        <v>0</v>
      </c>
      <c r="M35" s="613">
        <v>0</v>
      </c>
      <c r="N35" s="111"/>
      <c r="O35" s="103"/>
      <c r="P35" s="103"/>
      <c r="Q35" s="112"/>
      <c r="R35" s="113"/>
      <c r="S35" s="103"/>
      <c r="T35" s="103"/>
      <c r="U35" s="112"/>
      <c r="V35" s="113"/>
      <c r="W35" s="103"/>
      <c r="X35" s="103"/>
      <c r="Y35" s="112"/>
      <c r="Z35" s="111"/>
      <c r="AA35" s="103"/>
      <c r="AB35" s="103"/>
      <c r="AC35" s="112"/>
      <c r="AD35" s="113"/>
      <c r="AE35" s="103"/>
      <c r="AF35" s="103"/>
      <c r="AG35" s="112"/>
      <c r="AH35" s="113"/>
      <c r="AI35" s="103"/>
      <c r="AJ35" s="103"/>
      <c r="AK35" s="112"/>
      <c r="AL35" s="111"/>
      <c r="AM35" s="103"/>
      <c r="AN35" s="103"/>
      <c r="AO35" s="112"/>
      <c r="AP35" s="113"/>
      <c r="AQ35" s="103"/>
      <c r="AR35" s="103"/>
      <c r="AS35" s="112"/>
      <c r="AT35" s="113"/>
      <c r="AU35" s="103"/>
      <c r="AV35" s="103"/>
      <c r="AW35" s="112"/>
      <c r="AX35" s="111"/>
      <c r="AY35" s="103"/>
      <c r="AZ35" s="103"/>
      <c r="BA35" s="112"/>
      <c r="BB35" s="113"/>
      <c r="BC35" s="103"/>
      <c r="BD35" s="103"/>
      <c r="BE35" s="112"/>
      <c r="BF35" s="113"/>
      <c r="BG35" s="103"/>
      <c r="BH35" s="103"/>
      <c r="BI35" s="112"/>
      <c r="BJ35" s="111"/>
      <c r="BK35" s="103"/>
      <c r="BL35" s="103"/>
      <c r="BM35" s="112"/>
      <c r="BN35" s="113"/>
      <c r="BO35" s="103"/>
      <c r="BP35" s="103"/>
      <c r="BQ35" s="112"/>
      <c r="BR35" s="113"/>
      <c r="BS35" s="103"/>
      <c r="BT35" s="103"/>
      <c r="BU35" s="112"/>
      <c r="BV35" s="111"/>
      <c r="BW35" s="103"/>
      <c r="BX35" s="103"/>
      <c r="BY35" s="112"/>
      <c r="BZ35" s="113"/>
      <c r="CA35" s="103"/>
      <c r="CB35" s="103"/>
      <c r="CC35" s="112"/>
      <c r="CD35" s="113"/>
      <c r="CE35" s="103"/>
      <c r="CF35" s="103"/>
      <c r="CG35" s="112"/>
      <c r="CH35" s="111"/>
      <c r="CI35" s="103"/>
      <c r="CJ35" s="103"/>
      <c r="CK35" s="112"/>
      <c r="CL35" s="113"/>
      <c r="CM35" s="103"/>
      <c r="CN35" s="103"/>
      <c r="CO35" s="112"/>
      <c r="CP35" s="113"/>
      <c r="CQ35" s="103"/>
      <c r="CR35" s="103"/>
      <c r="CS35" s="112"/>
      <c r="CT35" s="111"/>
      <c r="CU35" s="103"/>
      <c r="CV35" s="103"/>
      <c r="CW35" s="112"/>
      <c r="CX35" s="113"/>
      <c r="CY35" s="103"/>
      <c r="CZ35" s="103"/>
      <c r="DA35" s="112"/>
      <c r="DB35" s="113"/>
      <c r="DC35" s="103"/>
      <c r="DD35" s="103"/>
      <c r="DE35" s="113"/>
      <c r="DF35" s="103"/>
      <c r="DG35" s="103"/>
      <c r="DH35" s="112"/>
      <c r="DI35" s="113"/>
      <c r="DJ35" s="103"/>
      <c r="DK35" s="103"/>
      <c r="DL35" s="112"/>
      <c r="DM35" s="111"/>
      <c r="DN35" s="103"/>
      <c r="DO35" s="103"/>
      <c r="DP35" s="112"/>
      <c r="DQ35" s="113"/>
      <c r="DR35" s="103"/>
      <c r="DS35" s="103"/>
      <c r="DT35" s="112"/>
      <c r="DU35" s="113"/>
      <c r="DV35" s="103"/>
      <c r="DW35" s="103"/>
      <c r="DX35" s="112"/>
      <c r="DY35" s="111"/>
      <c r="DZ35" s="103"/>
      <c r="EA35" s="103"/>
      <c r="EB35" s="112"/>
      <c r="EC35" s="113"/>
      <c r="ED35" s="103"/>
      <c r="EE35" s="103"/>
      <c r="EF35" s="112"/>
      <c r="EG35" s="113"/>
      <c r="EH35" s="103"/>
      <c r="EI35" s="103"/>
      <c r="EJ35" s="112"/>
      <c r="EK35" s="111"/>
      <c r="EL35" s="103"/>
      <c r="EM35" s="103"/>
      <c r="EN35" s="112"/>
      <c r="EO35" s="113"/>
      <c r="EP35" s="103"/>
      <c r="EQ35" s="103"/>
      <c r="ER35" s="112"/>
      <c r="ES35" s="113"/>
      <c r="ET35" s="103"/>
      <c r="EU35" s="103"/>
      <c r="EV35" s="112"/>
      <c r="EW35" s="111"/>
      <c r="EX35" s="103"/>
      <c r="EY35" s="103"/>
      <c r="EZ35" s="112"/>
      <c r="FA35" s="113"/>
      <c r="FB35" s="103"/>
      <c r="FC35" s="103"/>
      <c r="FD35" s="112"/>
      <c r="FE35" s="113"/>
      <c r="FF35" s="103"/>
      <c r="FG35" s="103"/>
      <c r="FH35" s="112"/>
      <c r="FI35" s="111"/>
      <c r="FJ35" s="103"/>
      <c r="FK35" s="103"/>
      <c r="FL35" s="112"/>
      <c r="FM35" s="113"/>
      <c r="FN35" s="103"/>
      <c r="FO35" s="103"/>
      <c r="FP35" s="112"/>
      <c r="FQ35" s="113"/>
      <c r="FR35" s="103"/>
      <c r="FS35" s="103"/>
      <c r="FT35" s="112"/>
      <c r="FU35" s="111"/>
      <c r="FV35" s="103"/>
      <c r="FW35" s="103"/>
      <c r="FX35" s="112"/>
      <c r="FY35" s="113"/>
      <c r="FZ35" s="103"/>
      <c r="GA35" s="103"/>
      <c r="GB35" s="112"/>
      <c r="GC35" s="113"/>
      <c r="GD35" s="103"/>
      <c r="GE35" s="103"/>
      <c r="GF35" s="112"/>
      <c r="GG35" s="111"/>
      <c r="GH35" s="103"/>
      <c r="GI35" s="103"/>
      <c r="GJ35" s="112"/>
      <c r="GK35" s="113"/>
      <c r="GL35" s="103"/>
      <c r="GM35" s="103"/>
      <c r="GN35" s="112"/>
      <c r="GO35" s="113"/>
      <c r="GP35" s="103"/>
      <c r="GQ35" s="103"/>
      <c r="GR35" s="112"/>
      <c r="GS35" s="111"/>
      <c r="GT35" s="103"/>
      <c r="GU35" s="103"/>
      <c r="GV35" s="112"/>
      <c r="GW35" s="113"/>
      <c r="GX35" s="103"/>
      <c r="GY35" s="103"/>
      <c r="GZ35" s="112"/>
      <c r="HA35" s="113"/>
      <c r="HB35" s="103"/>
      <c r="HC35" s="103"/>
      <c r="HD35" s="112"/>
      <c r="HE35" s="111"/>
      <c r="HF35" s="103"/>
      <c r="HG35" s="103"/>
      <c r="HH35" s="112"/>
      <c r="HI35" s="113"/>
      <c r="HJ35" s="103"/>
      <c r="HK35" s="103"/>
      <c r="HL35" s="112"/>
      <c r="HM35" s="113"/>
      <c r="HN35" s="103"/>
      <c r="HO35" s="103"/>
      <c r="HP35" s="112"/>
      <c r="HQ35" s="111"/>
      <c r="HR35" s="103"/>
      <c r="HS35" s="103"/>
      <c r="HT35" s="112"/>
      <c r="HU35" s="113"/>
      <c r="HV35" s="103"/>
      <c r="HW35" s="103"/>
      <c r="HX35" s="112"/>
      <c r="HY35" s="113"/>
      <c r="HZ35" s="103"/>
      <c r="IA35" s="103"/>
      <c r="IB35" s="112"/>
      <c r="IC35" s="111"/>
      <c r="ID35" s="103"/>
      <c r="IE35" s="103"/>
      <c r="IF35" s="112"/>
    </row>
    <row r="36" spans="1:240" s="114" customFormat="1" ht="18" customHeight="1">
      <c r="A36" s="285" t="str">
        <f t="array" ref="A36">INDEX(Meta!N:N,MATCH(B36,Meta!O:O,0))</f>
        <v>وزارة شئون مجلسي الشورى والنواب</v>
      </c>
      <c r="B36" s="183">
        <v>54</v>
      </c>
      <c r="C36" s="430">
        <v>0</v>
      </c>
      <c r="D36" s="430">
        <v>0</v>
      </c>
      <c r="E36" s="613">
        <v>0</v>
      </c>
      <c r="F36" s="340"/>
      <c r="G36" s="108">
        <v>1279716</v>
      </c>
      <c r="H36" s="108">
        <v>1321000</v>
      </c>
      <c r="I36" s="474">
        <f t="shared" si="7"/>
        <v>96.874791824375478</v>
      </c>
      <c r="J36" s="340"/>
      <c r="K36" s="430">
        <v>0</v>
      </c>
      <c r="L36" s="430">
        <v>0</v>
      </c>
      <c r="M36" s="613">
        <v>0</v>
      </c>
      <c r="N36" s="111"/>
      <c r="O36" s="103"/>
      <c r="P36" s="103"/>
      <c r="Q36" s="112"/>
      <c r="R36" s="113"/>
      <c r="S36" s="103"/>
      <c r="T36" s="103"/>
      <c r="U36" s="112"/>
      <c r="V36" s="113"/>
      <c r="W36" s="103"/>
      <c r="X36" s="103"/>
      <c r="Y36" s="112"/>
      <c r="Z36" s="111"/>
      <c r="AA36" s="103"/>
      <c r="AB36" s="103"/>
      <c r="AC36" s="112"/>
      <c r="AD36" s="113"/>
      <c r="AE36" s="103"/>
      <c r="AF36" s="103"/>
      <c r="AG36" s="112"/>
      <c r="AH36" s="113"/>
      <c r="AI36" s="103"/>
      <c r="AJ36" s="103"/>
      <c r="AK36" s="112"/>
      <c r="AL36" s="111"/>
      <c r="AM36" s="103"/>
      <c r="AN36" s="103"/>
      <c r="AO36" s="112"/>
      <c r="AP36" s="113"/>
      <c r="AQ36" s="103"/>
      <c r="AR36" s="103"/>
      <c r="AS36" s="112"/>
      <c r="AT36" s="113"/>
      <c r="AU36" s="103"/>
      <c r="AV36" s="103"/>
      <c r="AW36" s="112"/>
      <c r="AX36" s="111"/>
      <c r="AY36" s="103"/>
      <c r="AZ36" s="103"/>
      <c r="BA36" s="112"/>
      <c r="BB36" s="113"/>
      <c r="BC36" s="103"/>
      <c r="BD36" s="103"/>
      <c r="BE36" s="112"/>
      <c r="BF36" s="113"/>
      <c r="BG36" s="103"/>
      <c r="BH36" s="103"/>
      <c r="BI36" s="112"/>
      <c r="BJ36" s="111"/>
      <c r="BK36" s="103"/>
      <c r="BL36" s="103"/>
      <c r="BM36" s="112"/>
      <c r="BN36" s="113"/>
      <c r="BO36" s="103"/>
      <c r="BP36" s="103"/>
      <c r="BQ36" s="112"/>
      <c r="BR36" s="113"/>
      <c r="BS36" s="103"/>
      <c r="BT36" s="103"/>
      <c r="BU36" s="112"/>
      <c r="BV36" s="111"/>
      <c r="BW36" s="103"/>
      <c r="BX36" s="103"/>
      <c r="BY36" s="112"/>
      <c r="BZ36" s="113"/>
      <c r="CA36" s="103"/>
      <c r="CB36" s="103"/>
      <c r="CC36" s="112"/>
      <c r="CD36" s="113"/>
      <c r="CE36" s="103"/>
      <c r="CF36" s="103"/>
      <c r="CG36" s="112"/>
      <c r="CH36" s="111"/>
      <c r="CI36" s="103"/>
      <c r="CJ36" s="103"/>
      <c r="CK36" s="112"/>
      <c r="CL36" s="113"/>
      <c r="CM36" s="103"/>
      <c r="CN36" s="103"/>
      <c r="CO36" s="112"/>
      <c r="CP36" s="113"/>
      <c r="CQ36" s="103"/>
      <c r="CR36" s="103"/>
      <c r="CS36" s="112"/>
      <c r="CT36" s="111"/>
      <c r="CU36" s="103"/>
      <c r="CV36" s="103"/>
      <c r="CW36" s="112"/>
      <c r="CX36" s="113"/>
      <c r="CY36" s="103"/>
      <c r="CZ36" s="103"/>
      <c r="DA36" s="112"/>
      <c r="DB36" s="113"/>
      <c r="DC36" s="103"/>
      <c r="DD36" s="103"/>
      <c r="DE36" s="113"/>
      <c r="DF36" s="103"/>
      <c r="DG36" s="103"/>
      <c r="DH36" s="112"/>
      <c r="DI36" s="113"/>
      <c r="DJ36" s="103"/>
      <c r="DK36" s="103"/>
      <c r="DL36" s="112"/>
      <c r="DM36" s="111"/>
      <c r="DN36" s="103"/>
      <c r="DO36" s="103"/>
      <c r="DP36" s="112"/>
      <c r="DQ36" s="113"/>
      <c r="DR36" s="103"/>
      <c r="DS36" s="103"/>
      <c r="DT36" s="112"/>
      <c r="DU36" s="113"/>
      <c r="DV36" s="103"/>
      <c r="DW36" s="103"/>
      <c r="DX36" s="112"/>
      <c r="DY36" s="111"/>
      <c r="DZ36" s="103"/>
      <c r="EA36" s="103"/>
      <c r="EB36" s="112"/>
      <c r="EC36" s="113"/>
      <c r="ED36" s="103"/>
      <c r="EE36" s="103"/>
      <c r="EF36" s="112"/>
      <c r="EG36" s="113"/>
      <c r="EH36" s="103"/>
      <c r="EI36" s="103"/>
      <c r="EJ36" s="112"/>
      <c r="EK36" s="111"/>
      <c r="EL36" s="103"/>
      <c r="EM36" s="103"/>
      <c r="EN36" s="112"/>
      <c r="EO36" s="113"/>
      <c r="EP36" s="103"/>
      <c r="EQ36" s="103"/>
      <c r="ER36" s="112"/>
      <c r="ES36" s="113"/>
      <c r="ET36" s="103"/>
      <c r="EU36" s="103"/>
      <c r="EV36" s="112"/>
      <c r="EW36" s="111"/>
      <c r="EX36" s="103"/>
      <c r="EY36" s="103"/>
      <c r="EZ36" s="112"/>
      <c r="FA36" s="113"/>
      <c r="FB36" s="103"/>
      <c r="FC36" s="103"/>
      <c r="FD36" s="112"/>
      <c r="FE36" s="113"/>
      <c r="FF36" s="103"/>
      <c r="FG36" s="103"/>
      <c r="FH36" s="112"/>
      <c r="FI36" s="111"/>
      <c r="FJ36" s="103"/>
      <c r="FK36" s="103"/>
      <c r="FL36" s="112"/>
      <c r="FM36" s="113"/>
      <c r="FN36" s="103"/>
      <c r="FO36" s="103"/>
      <c r="FP36" s="112"/>
      <c r="FQ36" s="113"/>
      <c r="FR36" s="103"/>
      <c r="FS36" s="103"/>
      <c r="FT36" s="112"/>
      <c r="FU36" s="111"/>
      <c r="FV36" s="103"/>
      <c r="FW36" s="103"/>
      <c r="FX36" s="112"/>
      <c r="FY36" s="113"/>
      <c r="FZ36" s="103"/>
      <c r="GA36" s="103"/>
      <c r="GB36" s="112"/>
      <c r="GC36" s="113"/>
      <c r="GD36" s="103"/>
      <c r="GE36" s="103"/>
      <c r="GF36" s="112"/>
      <c r="GG36" s="111"/>
      <c r="GH36" s="103"/>
      <c r="GI36" s="103"/>
      <c r="GJ36" s="112"/>
      <c r="GK36" s="113"/>
      <c r="GL36" s="103"/>
      <c r="GM36" s="103"/>
      <c r="GN36" s="112"/>
      <c r="GO36" s="113"/>
      <c r="GP36" s="103"/>
      <c r="GQ36" s="103"/>
      <c r="GR36" s="112"/>
      <c r="GS36" s="111"/>
      <c r="GT36" s="103"/>
      <c r="GU36" s="103"/>
      <c r="GV36" s="112"/>
      <c r="GW36" s="113"/>
      <c r="GX36" s="103"/>
      <c r="GY36" s="103"/>
      <c r="GZ36" s="112"/>
      <c r="HA36" s="113"/>
      <c r="HB36" s="103"/>
      <c r="HC36" s="103"/>
      <c r="HD36" s="112"/>
      <c r="HE36" s="111"/>
      <c r="HF36" s="103"/>
      <c r="HG36" s="103"/>
      <c r="HH36" s="112"/>
      <c r="HI36" s="113"/>
      <c r="HJ36" s="103"/>
      <c r="HK36" s="103"/>
      <c r="HL36" s="112"/>
      <c r="HM36" s="113"/>
      <c r="HN36" s="103"/>
      <c r="HO36" s="103"/>
      <c r="HP36" s="112"/>
      <c r="HQ36" s="111"/>
      <c r="HR36" s="103"/>
      <c r="HS36" s="103"/>
      <c r="HT36" s="112"/>
      <c r="HU36" s="113"/>
      <c r="HV36" s="103"/>
      <c r="HW36" s="103"/>
      <c r="HX36" s="112"/>
      <c r="HY36" s="113"/>
      <c r="HZ36" s="103"/>
      <c r="IA36" s="103"/>
      <c r="IB36" s="112"/>
      <c r="IC36" s="111"/>
      <c r="ID36" s="103"/>
      <c r="IE36" s="103"/>
      <c r="IF36" s="112"/>
    </row>
    <row r="37" spans="1:240" s="103" customFormat="1" ht="18" customHeight="1">
      <c r="A37" s="285" t="s">
        <v>1771</v>
      </c>
      <c r="B37" s="183">
        <v>55</v>
      </c>
      <c r="C37" s="430">
        <v>0</v>
      </c>
      <c r="D37" s="430">
        <v>0</v>
      </c>
      <c r="E37" s="613">
        <v>0</v>
      </c>
      <c r="F37" s="340"/>
      <c r="G37" s="108">
        <v>1053295</v>
      </c>
      <c r="H37" s="108">
        <v>1230000</v>
      </c>
      <c r="I37" s="474">
        <f>(G37/H37)*100</f>
        <v>85.633739837398366</v>
      </c>
      <c r="J37" s="340"/>
      <c r="K37" s="108">
        <v>23357</v>
      </c>
      <c r="L37" s="108">
        <v>281915</v>
      </c>
      <c r="M37" s="474">
        <f t="shared" si="8"/>
        <v>8.2851214018409802</v>
      </c>
      <c r="N37" s="115"/>
    </row>
    <row r="38" spans="1:240" s="103" customFormat="1" ht="18" customHeight="1">
      <c r="A38" s="285" t="str">
        <f t="array" ref="A38">INDEX(Meta!N:N,MATCH(B38,Meta!O:O,0))</f>
        <v>وزارة شئون الإعلام</v>
      </c>
      <c r="B38" s="183">
        <v>65</v>
      </c>
      <c r="C38" s="108">
        <v>590303</v>
      </c>
      <c r="D38" s="108">
        <v>2200000</v>
      </c>
      <c r="E38" s="474">
        <f t="shared" si="6"/>
        <v>26.831954545454543</v>
      </c>
      <c r="F38" s="340"/>
      <c r="G38" s="108">
        <v>17464057</v>
      </c>
      <c r="H38" s="108">
        <v>19646000</v>
      </c>
      <c r="I38" s="474">
        <f>(G38/H38)*100</f>
        <v>88.89370355288608</v>
      </c>
      <c r="J38" s="340"/>
      <c r="K38" s="108">
        <v>6168201</v>
      </c>
      <c r="L38" s="108">
        <v>6168201</v>
      </c>
      <c r="M38" s="474">
        <f t="shared" si="8"/>
        <v>100</v>
      </c>
      <c r="N38" s="115"/>
    </row>
    <row r="39" spans="1:240" s="103" customFormat="1" ht="18" customHeight="1">
      <c r="A39" s="285" t="str">
        <f t="array" ref="A39">INDEX(Meta!N:N,MATCH(B39,Meta!O:O,0))</f>
        <v>مجلـس المناقصات والمزايدات</v>
      </c>
      <c r="B39" s="183">
        <v>59</v>
      </c>
      <c r="C39" s="108">
        <v>785053</v>
      </c>
      <c r="D39" s="430">
        <v>790000</v>
      </c>
      <c r="E39" s="474">
        <f t="shared" si="6"/>
        <v>99.373797468354425</v>
      </c>
      <c r="F39" s="340"/>
      <c r="G39" s="108">
        <v>981944</v>
      </c>
      <c r="H39" s="108">
        <v>1286000</v>
      </c>
      <c r="I39" s="474">
        <f t="shared" si="7"/>
        <v>76.356454121306371</v>
      </c>
      <c r="J39" s="340"/>
      <c r="K39" s="108">
        <v>181140</v>
      </c>
      <c r="L39" s="108">
        <v>241300</v>
      </c>
      <c r="M39" s="474">
        <f t="shared" si="8"/>
        <v>75.068379610443429</v>
      </c>
    </row>
    <row r="40" spans="1:240" s="103" customFormat="1" ht="18" customHeight="1">
      <c r="A40" s="285" t="s">
        <v>2457</v>
      </c>
      <c r="B40" s="285">
        <v>60</v>
      </c>
      <c r="C40" s="108">
        <v>261737330</v>
      </c>
      <c r="D40" s="108">
        <v>155238003</v>
      </c>
      <c r="E40" s="474">
        <f t="shared" si="6"/>
        <v>168.6039017134226</v>
      </c>
      <c r="F40" s="340"/>
      <c r="G40" s="108">
        <v>1532691530</v>
      </c>
      <c r="H40" s="108">
        <v>1505759540</v>
      </c>
      <c r="I40" s="474">
        <f t="shared" si="7"/>
        <v>101.78859833091278</v>
      </c>
      <c r="J40" s="340"/>
      <c r="K40" s="108">
        <v>35619842</v>
      </c>
      <c r="L40" s="108">
        <v>42431167</v>
      </c>
      <c r="M40" s="474">
        <f t="shared" si="8"/>
        <v>83.947354075837694</v>
      </c>
    </row>
    <row r="41" spans="1:240" s="103" customFormat="1" ht="18" customHeight="1">
      <c r="A41" s="285" t="str">
        <f t="array" ref="A41">INDEX(Meta!N:N,MATCH(B41,Meta!O:O,0))</f>
        <v>وزارة النفط</v>
      </c>
      <c r="B41" s="285">
        <v>61</v>
      </c>
      <c r="C41" s="430">
        <v>0</v>
      </c>
      <c r="D41" s="430">
        <v>0</v>
      </c>
      <c r="E41" s="613">
        <v>0</v>
      </c>
      <c r="F41" s="340"/>
      <c r="G41" s="108">
        <v>165007</v>
      </c>
      <c r="H41" s="108">
        <v>214987</v>
      </c>
      <c r="I41" s="474">
        <f t="shared" si="7"/>
        <v>76.752082684069265</v>
      </c>
      <c r="J41" s="340"/>
      <c r="K41" s="430">
        <v>0</v>
      </c>
      <c r="L41" s="430">
        <v>0</v>
      </c>
      <c r="M41" s="613">
        <v>0</v>
      </c>
    </row>
    <row r="42" spans="1:240" s="103" customFormat="1" ht="18" customHeight="1">
      <c r="A42" s="285" t="s">
        <v>2446</v>
      </c>
      <c r="B42" s="183">
        <v>62</v>
      </c>
      <c r="C42" s="108">
        <v>1232792812</v>
      </c>
      <c r="D42" s="108">
        <v>2096283000</v>
      </c>
      <c r="E42" s="474">
        <f t="shared" si="6"/>
        <v>58.808510682956452</v>
      </c>
      <c r="F42" s="340"/>
      <c r="G42" s="430">
        <v>0</v>
      </c>
      <c r="H42" s="430">
        <v>0</v>
      </c>
      <c r="I42" s="613">
        <v>0</v>
      </c>
      <c r="J42" s="340"/>
      <c r="K42" s="430">
        <v>0</v>
      </c>
      <c r="L42" s="430">
        <v>0</v>
      </c>
      <c r="M42" s="613">
        <v>0</v>
      </c>
    </row>
    <row r="43" spans="1:240" s="103" customFormat="1" ht="18" customHeight="1">
      <c r="A43" s="285" t="str">
        <f t="array" ref="A43">INDEX(Meta!N:N,MATCH(B43,Meta!O:O,0))</f>
        <v>هيئة البحرين للثقافة والآثار</v>
      </c>
      <c r="B43" s="183">
        <v>66</v>
      </c>
      <c r="C43" s="108">
        <v>82499</v>
      </c>
      <c r="D43" s="108">
        <v>351700</v>
      </c>
      <c r="E43" s="474">
        <f t="shared" si="6"/>
        <v>23.457207847597385</v>
      </c>
      <c r="F43" s="340"/>
      <c r="G43" s="108">
        <v>6573157</v>
      </c>
      <c r="H43" s="108">
        <v>7338591</v>
      </c>
      <c r="I43" s="474">
        <f t="shared" si="7"/>
        <v>89.569741657492557</v>
      </c>
      <c r="J43" s="340"/>
      <c r="K43" s="108">
        <v>7445280</v>
      </c>
      <c r="L43" s="108">
        <v>7719200</v>
      </c>
      <c r="M43" s="474">
        <f t="shared" si="8"/>
        <v>96.451445745673126</v>
      </c>
      <c r="N43" s="109"/>
    </row>
    <row r="44" spans="1:240" s="103" customFormat="1" ht="18" customHeight="1">
      <c r="A44" s="285" t="str">
        <f>INDEX(Meta!N:N,MATCH(B44,Meta!O:O,0))</f>
        <v>المجلس الأعلى للصحة</v>
      </c>
      <c r="B44" s="183">
        <v>67</v>
      </c>
      <c r="C44" s="430">
        <v>0</v>
      </c>
      <c r="D44" s="430">
        <v>0</v>
      </c>
      <c r="E44" s="613">
        <v>0</v>
      </c>
      <c r="F44" s="340"/>
      <c r="G44" s="108">
        <v>1218319</v>
      </c>
      <c r="H44" s="108">
        <v>1295444</v>
      </c>
      <c r="I44" s="474">
        <f t="shared" si="7"/>
        <v>94.046442764025301</v>
      </c>
      <c r="J44" s="340"/>
      <c r="K44" s="108">
        <v>1082714</v>
      </c>
      <c r="L44" s="108">
        <v>1600000</v>
      </c>
      <c r="M44" s="474">
        <f t="shared" si="8"/>
        <v>67.669624999999996</v>
      </c>
      <c r="N44" s="109"/>
    </row>
    <row r="45" spans="1:240" s="103" customFormat="1" ht="18" customHeight="1">
      <c r="A45" s="285" t="str">
        <f t="array" ref="A45">INDEX(Meta!N:N,MATCH(B45,Meta!O:O,0))</f>
        <v>الجهاز الإداري للنيابة العامة</v>
      </c>
      <c r="B45" s="183">
        <v>68</v>
      </c>
      <c r="C45" s="108">
        <v>50</v>
      </c>
      <c r="D45" s="430">
        <v>0</v>
      </c>
      <c r="E45" s="613">
        <v>0</v>
      </c>
      <c r="F45" s="340"/>
      <c r="G45" s="108">
        <v>3206461</v>
      </c>
      <c r="H45" s="108">
        <v>3341000</v>
      </c>
      <c r="I45" s="474">
        <f t="shared" si="7"/>
        <v>95.973091888656086</v>
      </c>
      <c r="J45" s="340"/>
      <c r="K45" s="430">
        <v>300</v>
      </c>
      <c r="L45" s="430">
        <v>300</v>
      </c>
      <c r="M45" s="474">
        <f t="shared" si="8"/>
        <v>100</v>
      </c>
      <c r="N45" s="109"/>
    </row>
    <row r="46" spans="1:240" s="103" customFormat="1" ht="18" customHeight="1">
      <c r="A46" s="285" t="str">
        <f t="array" ref="A46">INDEX(Meta!N:N,MATCH(B46,Meta!O:O,0))</f>
        <v>هيئة جودة التعليم والتدريب</v>
      </c>
      <c r="B46" s="183">
        <v>69</v>
      </c>
      <c r="C46" s="108">
        <v>4600</v>
      </c>
      <c r="D46" s="430">
        <v>0</v>
      </c>
      <c r="E46" s="613">
        <v>0</v>
      </c>
      <c r="F46" s="340"/>
      <c r="G46" s="108">
        <v>3434828</v>
      </c>
      <c r="H46" s="108">
        <v>3928000</v>
      </c>
      <c r="I46" s="474">
        <f t="shared" si="7"/>
        <v>87.444704684317713</v>
      </c>
      <c r="J46" s="340"/>
      <c r="K46" s="430">
        <v>0</v>
      </c>
      <c r="L46" s="430">
        <v>0</v>
      </c>
      <c r="M46" s="613">
        <v>0</v>
      </c>
    </row>
    <row r="47" spans="1:240" s="103" customFormat="1" ht="18" customHeight="1">
      <c r="A47" s="285" t="s">
        <v>2474</v>
      </c>
      <c r="B47" s="183">
        <v>72</v>
      </c>
      <c r="C47" s="430">
        <v>75</v>
      </c>
      <c r="D47" s="430">
        <v>0</v>
      </c>
      <c r="E47" s="613">
        <v>0</v>
      </c>
      <c r="F47" s="340"/>
      <c r="G47" s="108">
        <v>5827178</v>
      </c>
      <c r="H47" s="108">
        <v>6094271</v>
      </c>
      <c r="I47" s="474">
        <f t="shared" si="7"/>
        <v>95.617310093364736</v>
      </c>
      <c r="J47" s="340"/>
      <c r="K47" s="430">
        <v>55991</v>
      </c>
      <c r="L47" s="430">
        <v>284300</v>
      </c>
      <c r="M47" s="474">
        <f t="shared" si="8"/>
        <v>19.694336967991557</v>
      </c>
    </row>
    <row r="48" spans="1:240" s="103" customFormat="1" ht="18" customHeight="1">
      <c r="A48" s="285" t="str">
        <f t="array" ref="A48">INDEX(Meta!N:N,MATCH(B48,Meta!O:O,0))</f>
        <v>الأمانة العامة لمجلس الوزراء</v>
      </c>
      <c r="B48" s="183">
        <v>71</v>
      </c>
      <c r="C48" s="430">
        <v>0</v>
      </c>
      <c r="D48" s="430">
        <v>0</v>
      </c>
      <c r="E48" s="613">
        <v>0</v>
      </c>
      <c r="F48" s="340"/>
      <c r="G48" s="108">
        <v>990732</v>
      </c>
      <c r="H48" s="108">
        <v>1138000</v>
      </c>
      <c r="I48" s="474">
        <f t="shared" ref="I48" si="9">(G48/H48)*100</f>
        <v>87.059050966608083</v>
      </c>
      <c r="J48" s="340"/>
      <c r="K48" s="430">
        <v>0</v>
      </c>
      <c r="L48" s="430">
        <v>0</v>
      </c>
      <c r="M48" s="613">
        <v>0</v>
      </c>
    </row>
    <row r="49" spans="1:13" s="103" customFormat="1" ht="18" customHeight="1">
      <c r="A49" s="286" t="s">
        <v>1698</v>
      </c>
      <c r="B49" s="183">
        <v>73</v>
      </c>
      <c r="C49" s="108">
        <v>3747653</v>
      </c>
      <c r="D49" s="108">
        <v>3620300</v>
      </c>
      <c r="E49" s="474">
        <f t="shared" si="6"/>
        <v>103.51774714802642</v>
      </c>
      <c r="F49" s="340"/>
      <c r="G49" s="108">
        <v>10644553</v>
      </c>
      <c r="H49" s="108">
        <v>11896854</v>
      </c>
      <c r="I49" s="474">
        <f t="shared" si="7"/>
        <v>89.473679344135846</v>
      </c>
      <c r="J49" s="340"/>
      <c r="K49" s="108">
        <v>3813069</v>
      </c>
      <c r="L49" s="108">
        <v>3908300</v>
      </c>
      <c r="M49" s="474">
        <f t="shared" si="8"/>
        <v>97.563365145971389</v>
      </c>
    </row>
    <row r="50" spans="1:13" s="103" customFormat="1" ht="18" customHeight="1">
      <c r="A50" s="285" t="str">
        <f t="array" ref="A50">INDEX(Meta!N:N,MATCH(B50,Meta!O:O,0))</f>
        <v>الأمانة العامة للمجلس الأعلى للشباب والرياضة</v>
      </c>
      <c r="B50" s="183">
        <v>75</v>
      </c>
      <c r="C50" s="430">
        <v>0</v>
      </c>
      <c r="D50" s="430">
        <v>0</v>
      </c>
      <c r="E50" s="613">
        <v>0</v>
      </c>
      <c r="F50" s="340"/>
      <c r="G50" s="108">
        <v>9764411</v>
      </c>
      <c r="H50" s="108">
        <v>12337000</v>
      </c>
      <c r="I50" s="474">
        <f t="shared" si="7"/>
        <v>79.147369700899731</v>
      </c>
      <c r="J50" s="340"/>
      <c r="K50" s="430">
        <v>20888</v>
      </c>
      <c r="L50" s="430">
        <v>20888</v>
      </c>
      <c r="M50" s="474">
        <f t="shared" si="8"/>
        <v>100</v>
      </c>
    </row>
    <row r="51" spans="1:13" s="103" customFormat="1" ht="18" customHeight="1">
      <c r="A51" s="285" t="str">
        <f t="array" ref="A51">INDEX(Meta!N:N,MATCH(B51,Meta!O:O,0))</f>
        <v>المجلس الأعلى للقضاء</v>
      </c>
      <c r="B51" s="183">
        <v>76</v>
      </c>
      <c r="C51" s="108">
        <v>1063</v>
      </c>
      <c r="D51" s="430">
        <v>0</v>
      </c>
      <c r="E51" s="613">
        <v>0</v>
      </c>
      <c r="F51" s="340"/>
      <c r="G51" s="108">
        <v>13059012</v>
      </c>
      <c r="H51" s="108">
        <v>13064000</v>
      </c>
      <c r="I51" s="474">
        <f t="shared" si="7"/>
        <v>99.961818738518062</v>
      </c>
      <c r="J51" s="340"/>
      <c r="K51" s="108">
        <v>162396</v>
      </c>
      <c r="L51" s="108">
        <v>172316</v>
      </c>
      <c r="M51" s="474">
        <f t="shared" si="8"/>
        <v>94.24313470600525</v>
      </c>
    </row>
    <row r="52" spans="1:13" s="103" customFormat="1" ht="30" customHeight="1">
      <c r="A52" s="286" t="str">
        <f t="array" ref="A52">INDEX(Meta!N:N,MATCH(B52,Meta!O:O,0))</f>
        <v>وزارة العدل والشئون الإسلامية والأوقاف (الشئون الإسلامية)</v>
      </c>
      <c r="B52" s="351">
        <v>77</v>
      </c>
      <c r="C52" s="108">
        <v>8775</v>
      </c>
      <c r="D52" s="108">
        <v>10000</v>
      </c>
      <c r="E52" s="474">
        <f t="shared" si="6"/>
        <v>87.75</v>
      </c>
      <c r="F52" s="340"/>
      <c r="G52" s="108">
        <v>3018861</v>
      </c>
      <c r="H52" s="108">
        <v>3779000</v>
      </c>
      <c r="I52" s="474">
        <f t="shared" si="7"/>
        <v>79.885181264884892</v>
      </c>
      <c r="J52" s="340"/>
      <c r="K52" s="108">
        <v>106018</v>
      </c>
      <c r="L52" s="108">
        <v>530800</v>
      </c>
      <c r="M52" s="474">
        <f t="shared" si="8"/>
        <v>19.973247927656367</v>
      </c>
    </row>
    <row r="53" spans="1:13" s="103" customFormat="1" ht="18" customHeight="1">
      <c r="A53" s="285" t="str">
        <f t="array" ref="A53">INDEX(Meta!N:N,MATCH(B53,Meta!O:O,0))</f>
        <v>جهاز المساحة والتسجيل العقاري</v>
      </c>
      <c r="B53" s="183">
        <v>78</v>
      </c>
      <c r="C53" s="108">
        <v>12369002</v>
      </c>
      <c r="D53" s="108">
        <v>21901000</v>
      </c>
      <c r="E53" s="474">
        <f t="shared" si="6"/>
        <v>56.476882334139987</v>
      </c>
      <c r="F53" s="340"/>
      <c r="G53" s="108">
        <v>7060106</v>
      </c>
      <c r="H53" s="108">
        <v>7572000</v>
      </c>
      <c r="I53" s="474">
        <f t="shared" si="7"/>
        <v>93.239646064447967</v>
      </c>
      <c r="J53" s="340"/>
      <c r="K53" s="108">
        <v>1414153</v>
      </c>
      <c r="L53" s="108">
        <v>1911165</v>
      </c>
      <c r="M53" s="474">
        <f t="shared" si="8"/>
        <v>73.994291440037884</v>
      </c>
    </row>
    <row r="54" spans="1:13" s="103" customFormat="1" ht="18" customHeight="1">
      <c r="A54" s="285" t="str">
        <f t="array" ref="A54">INDEX(Meta!N:N,MATCH(B54,Meta!O:O,0))</f>
        <v>معهد البحرين للتنمية السياسية</v>
      </c>
      <c r="B54" s="183">
        <v>80</v>
      </c>
      <c r="C54" s="108">
        <v>60</v>
      </c>
      <c r="D54" s="430">
        <v>0</v>
      </c>
      <c r="E54" s="613">
        <v>0</v>
      </c>
      <c r="F54" s="340"/>
      <c r="G54" s="108">
        <v>1108328</v>
      </c>
      <c r="H54" s="108">
        <v>1188000</v>
      </c>
      <c r="I54" s="474">
        <f t="shared" si="7"/>
        <v>93.293602693602693</v>
      </c>
      <c r="J54" s="340"/>
      <c r="K54" s="430">
        <v>0</v>
      </c>
      <c r="L54" s="430">
        <v>0</v>
      </c>
      <c r="M54" s="613">
        <v>0</v>
      </c>
    </row>
    <row r="55" spans="1:13" s="103" customFormat="1" ht="18" customHeight="1">
      <c r="A55" s="285" t="str">
        <f>INDEX(Meta!N:N,MATCH(B55,Meta!O:O,0))</f>
        <v>وزارة المالية والاقتصاد الوطني</v>
      </c>
      <c r="B55" s="183">
        <v>81</v>
      </c>
      <c r="C55" s="108">
        <v>1045</v>
      </c>
      <c r="D55" s="430">
        <v>0</v>
      </c>
      <c r="E55" s="613">
        <v>0</v>
      </c>
      <c r="F55" s="340"/>
      <c r="G55" s="108">
        <v>7693672</v>
      </c>
      <c r="H55" s="108">
        <v>10570000</v>
      </c>
      <c r="I55" s="474">
        <f t="shared" si="7"/>
        <v>72.787814569536422</v>
      </c>
      <c r="J55" s="340"/>
      <c r="K55" s="108">
        <v>1070698</v>
      </c>
      <c r="L55" s="108">
        <v>1200000</v>
      </c>
      <c r="M55" s="474">
        <f t="shared" si="8"/>
        <v>89.224833333333336</v>
      </c>
    </row>
    <row r="56" spans="1:13" s="103" customFormat="1" ht="18" customHeight="1">
      <c r="A56" s="285" t="str">
        <f t="array" ref="A56">INDEX(Meta!N:N,MATCH(B56,Meta!O:O,0))</f>
        <v xml:space="preserve">شئون الجمارك </v>
      </c>
      <c r="B56" s="183">
        <v>83</v>
      </c>
      <c r="C56" s="108">
        <v>91644352</v>
      </c>
      <c r="D56" s="108">
        <v>157902715</v>
      </c>
      <c r="E56" s="474">
        <f t="shared" si="6"/>
        <v>58.038490345147011</v>
      </c>
      <c r="F56" s="340"/>
      <c r="G56" s="108">
        <v>16965501</v>
      </c>
      <c r="H56" s="108">
        <v>19986800</v>
      </c>
      <c r="I56" s="474">
        <f t="shared" si="7"/>
        <v>84.883528128564862</v>
      </c>
      <c r="J56" s="340"/>
      <c r="K56" s="108">
        <v>1425527</v>
      </c>
      <c r="L56" s="108">
        <v>2352700</v>
      </c>
      <c r="M56" s="474">
        <f t="shared" si="8"/>
        <v>60.591108088579084</v>
      </c>
    </row>
    <row r="57" spans="1:13" s="103" customFormat="1" ht="21" customHeight="1">
      <c r="A57" s="285" t="s">
        <v>2472</v>
      </c>
      <c r="B57" s="183">
        <v>84</v>
      </c>
      <c r="C57" s="430">
        <v>0</v>
      </c>
      <c r="D57" s="430">
        <v>0</v>
      </c>
      <c r="E57" s="613">
        <v>0</v>
      </c>
      <c r="F57" s="340"/>
      <c r="G57" s="108">
        <v>26299974</v>
      </c>
      <c r="H57" s="108">
        <v>25000000</v>
      </c>
      <c r="I57" s="474">
        <f t="shared" si="7"/>
        <v>105.199896</v>
      </c>
      <c r="J57" s="340"/>
      <c r="K57" s="430">
        <v>0</v>
      </c>
      <c r="L57" s="430">
        <v>0</v>
      </c>
      <c r="M57" s="613">
        <v>0</v>
      </c>
    </row>
    <row r="58" spans="1:13" s="103" customFormat="1" ht="18" customHeight="1">
      <c r="A58" s="285" t="s">
        <v>1772</v>
      </c>
      <c r="B58" s="183">
        <v>85</v>
      </c>
      <c r="C58" s="108">
        <v>230450</v>
      </c>
      <c r="D58" s="430">
        <v>1000900</v>
      </c>
      <c r="E58" s="474">
        <f t="shared" si="6"/>
        <v>23.0242781496653</v>
      </c>
      <c r="F58" s="340"/>
      <c r="G58" s="108">
        <v>2436304</v>
      </c>
      <c r="H58" s="108">
        <v>3126000</v>
      </c>
      <c r="I58" s="474">
        <f t="shared" si="7"/>
        <v>77.936788227767124</v>
      </c>
      <c r="J58" s="340"/>
      <c r="K58" s="108">
        <v>50797</v>
      </c>
      <c r="L58" s="108">
        <v>800000</v>
      </c>
      <c r="M58" s="474">
        <f t="shared" si="8"/>
        <v>6.3496250000000005</v>
      </c>
    </row>
    <row r="59" spans="1:13" s="103" customFormat="1" ht="18" customHeight="1">
      <c r="A59" s="285" t="s">
        <v>211</v>
      </c>
      <c r="B59" s="183">
        <v>86</v>
      </c>
      <c r="C59" s="430">
        <v>0</v>
      </c>
      <c r="D59" s="430">
        <v>0</v>
      </c>
      <c r="E59" s="613">
        <v>0</v>
      </c>
      <c r="F59" s="340"/>
      <c r="G59" s="108">
        <v>1605474</v>
      </c>
      <c r="H59" s="108">
        <v>2422000</v>
      </c>
      <c r="I59" s="474">
        <f t="shared" si="7"/>
        <v>66.287118084227913</v>
      </c>
      <c r="J59" s="340"/>
      <c r="K59" s="108">
        <v>1500</v>
      </c>
      <c r="L59" s="108">
        <v>676000</v>
      </c>
      <c r="M59" s="613">
        <v>0</v>
      </c>
    </row>
    <row r="60" spans="1:13" s="103" customFormat="1" ht="18" customHeight="1">
      <c r="A60" s="285" t="s">
        <v>2445</v>
      </c>
      <c r="B60" s="183">
        <v>88</v>
      </c>
      <c r="C60" s="430">
        <v>0</v>
      </c>
      <c r="D60" s="430">
        <v>0</v>
      </c>
      <c r="E60" s="613">
        <v>0</v>
      </c>
      <c r="F60" s="340"/>
      <c r="G60" s="108">
        <v>43614251</v>
      </c>
      <c r="H60" s="108">
        <v>35698000</v>
      </c>
      <c r="I60" s="474">
        <f t="shared" si="7"/>
        <v>122.17561488038547</v>
      </c>
      <c r="J60" s="340"/>
      <c r="K60" s="430">
        <v>0</v>
      </c>
      <c r="L60" s="430">
        <v>0</v>
      </c>
      <c r="M60" s="613">
        <v>0</v>
      </c>
    </row>
    <row r="61" spans="1:13" s="103" customFormat="1" ht="18" customHeight="1">
      <c r="A61" s="285" t="str">
        <f t="array" ref="A61">INDEX(Meta!N:N,MATCH(B61,Meta!O:O,0))</f>
        <v>الهيئة الوطنية لتنظيم المهن والخدمات الصحية</v>
      </c>
      <c r="B61" s="183">
        <v>89</v>
      </c>
      <c r="C61" s="108">
        <v>2136310</v>
      </c>
      <c r="D61" s="108">
        <v>3000000</v>
      </c>
      <c r="E61" s="474">
        <f t="shared" si="6"/>
        <v>71.210333333333324</v>
      </c>
      <c r="F61" s="340"/>
      <c r="G61" s="108">
        <v>2354613</v>
      </c>
      <c r="H61" s="108">
        <v>2567141</v>
      </c>
      <c r="I61" s="474">
        <f t="shared" si="7"/>
        <v>91.721218273558009</v>
      </c>
      <c r="J61" s="340"/>
      <c r="K61" s="430">
        <v>0</v>
      </c>
      <c r="L61" s="430">
        <v>0</v>
      </c>
      <c r="M61" s="613">
        <v>0</v>
      </c>
    </row>
    <row r="62" spans="1:13" s="103" customFormat="1" ht="18" customHeight="1">
      <c r="A62" s="285" t="s">
        <v>2382</v>
      </c>
      <c r="B62" s="183"/>
      <c r="C62" s="108">
        <v>288676629</v>
      </c>
      <c r="D62" s="108">
        <v>269928364</v>
      </c>
      <c r="E62" s="474">
        <f t="shared" si="6"/>
        <v>106.9456446600032</v>
      </c>
      <c r="F62" s="340"/>
      <c r="G62" s="108">
        <v>3645848</v>
      </c>
      <c r="H62" s="108">
        <v>5000000</v>
      </c>
      <c r="I62" s="474">
        <f t="shared" si="7"/>
        <v>72.916960000000003</v>
      </c>
      <c r="J62" s="340"/>
      <c r="K62" s="430">
        <v>3771385</v>
      </c>
      <c r="L62" s="430">
        <v>3771385</v>
      </c>
      <c r="M62" s="474">
        <f t="shared" si="8"/>
        <v>100</v>
      </c>
    </row>
    <row r="63" spans="1:13" s="103" customFormat="1" ht="18" customHeight="1">
      <c r="A63" s="285" t="s">
        <v>1415</v>
      </c>
      <c r="B63" s="183">
        <v>92</v>
      </c>
      <c r="C63" s="108">
        <v>260</v>
      </c>
      <c r="D63" s="430">
        <v>0</v>
      </c>
      <c r="E63" s="613">
        <v>0</v>
      </c>
      <c r="F63" s="340"/>
      <c r="G63" s="108">
        <v>528902</v>
      </c>
      <c r="H63" s="108">
        <v>1031000</v>
      </c>
      <c r="I63" s="474">
        <f t="shared" si="7"/>
        <v>51.299903006789528</v>
      </c>
      <c r="J63" s="340"/>
      <c r="K63" s="430">
        <v>0</v>
      </c>
      <c r="L63" s="430">
        <v>0</v>
      </c>
      <c r="M63" s="613">
        <v>0</v>
      </c>
    </row>
    <row r="64" spans="1:13" s="103" customFormat="1" ht="18" customHeight="1">
      <c r="A64" s="285" t="s">
        <v>2384</v>
      </c>
      <c r="B64" s="183"/>
      <c r="C64" s="430">
        <v>0</v>
      </c>
      <c r="D64" s="430">
        <v>0</v>
      </c>
      <c r="E64" s="613">
        <v>0</v>
      </c>
      <c r="F64" s="340"/>
      <c r="G64" s="108">
        <v>472644</v>
      </c>
      <c r="H64" s="108">
        <v>1000000</v>
      </c>
      <c r="I64" s="474">
        <f t="shared" si="7"/>
        <v>47.264400000000002</v>
      </c>
      <c r="J64" s="340"/>
      <c r="K64" s="430">
        <v>0</v>
      </c>
      <c r="L64" s="430">
        <v>0</v>
      </c>
      <c r="M64" s="613">
        <v>0</v>
      </c>
    </row>
    <row r="65" spans="1:14" s="103" customFormat="1" ht="20.25" customHeight="1" thickBot="1">
      <c r="A65" s="666" t="s">
        <v>2</v>
      </c>
      <c r="B65" s="666"/>
      <c r="C65" s="431">
        <f>SUM(C5:C64)</f>
        <v>2082375052</v>
      </c>
      <c r="D65" s="431">
        <f>SUM(D5:D64)</f>
        <v>2946493554</v>
      </c>
      <c r="E65" s="475">
        <f>C65/D65*100</f>
        <v>70.672988548475885</v>
      </c>
      <c r="F65" s="165"/>
      <c r="G65" s="431">
        <f>SUM(G5:G64)</f>
        <v>3533042561</v>
      </c>
      <c r="H65" s="431">
        <f>SUM(H5:H64)</f>
        <v>3499419134</v>
      </c>
      <c r="I65" s="475">
        <f>G65/H65*100</f>
        <v>100.96082880365253</v>
      </c>
      <c r="J65" s="165"/>
      <c r="K65" s="431">
        <f>SUM(K5:K64)</f>
        <v>219914638</v>
      </c>
      <c r="L65" s="431">
        <f>SUM(L5:L64)</f>
        <v>254803288</v>
      </c>
      <c r="M65" s="475">
        <f>K65/L65*100</f>
        <v>86.307613895469032</v>
      </c>
    </row>
    <row r="66" spans="1:14" ht="10.5" customHeight="1" thickTop="1">
      <c r="A66" s="116"/>
      <c r="B66" s="116"/>
      <c r="C66" s="116"/>
      <c r="D66" s="116"/>
      <c r="E66" s="117"/>
      <c r="F66" s="117"/>
      <c r="G66" s="116"/>
      <c r="H66" s="116"/>
      <c r="I66" s="117"/>
      <c r="J66" s="117"/>
      <c r="K66" s="116"/>
      <c r="L66" s="116"/>
      <c r="M66" s="117"/>
      <c r="N66" s="110"/>
    </row>
    <row r="67" spans="1:14" ht="17.25" customHeight="1">
      <c r="A67" s="110"/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8"/>
      <c r="N67" s="110"/>
    </row>
    <row r="68" spans="1:14" ht="17.25" customHeight="1">
      <c r="A68" s="110"/>
      <c r="B68" s="110"/>
      <c r="C68" s="110"/>
      <c r="D68" s="110"/>
      <c r="E68" s="118"/>
      <c r="F68" s="118"/>
      <c r="G68" s="110"/>
      <c r="H68" s="110"/>
      <c r="I68" s="118"/>
      <c r="J68" s="118"/>
      <c r="K68" s="110"/>
      <c r="L68" s="110"/>
      <c r="M68" s="118"/>
      <c r="N68" s="110"/>
    </row>
    <row r="69" spans="1:14" ht="17.25" customHeight="1">
      <c r="A69" s="110"/>
      <c r="B69" s="110"/>
      <c r="C69" s="110"/>
      <c r="D69" s="110"/>
      <c r="E69" s="118"/>
      <c r="F69" s="118"/>
      <c r="G69" s="110"/>
      <c r="H69" s="110"/>
      <c r="I69" s="118"/>
      <c r="J69" s="118"/>
      <c r="K69" s="110"/>
      <c r="L69" s="110"/>
      <c r="M69" s="118"/>
      <c r="N69" s="110"/>
    </row>
    <row r="70" spans="1:14" ht="17.25" customHeight="1">
      <c r="A70" s="110"/>
      <c r="B70" s="110"/>
      <c r="C70" s="110"/>
      <c r="D70" s="110"/>
      <c r="E70" s="118"/>
      <c r="F70" s="118"/>
      <c r="G70" s="110"/>
      <c r="H70" s="110"/>
      <c r="I70" s="118"/>
      <c r="J70" s="118"/>
      <c r="K70" s="110"/>
      <c r="L70" s="110"/>
      <c r="M70" s="118"/>
      <c r="N70" s="110"/>
    </row>
    <row r="71" spans="1:14" ht="17.25" customHeight="1">
      <c r="A71" s="110"/>
      <c r="B71" s="110"/>
      <c r="C71" s="110"/>
      <c r="D71" s="110"/>
      <c r="E71" s="118"/>
      <c r="F71" s="118"/>
      <c r="G71" s="110"/>
      <c r="H71" s="110"/>
      <c r="I71" s="118"/>
      <c r="J71" s="118"/>
      <c r="K71" s="110"/>
      <c r="L71" s="110"/>
      <c r="M71" s="118"/>
      <c r="N71" s="110"/>
    </row>
    <row r="72" spans="1:14" ht="17.25" customHeight="1">
      <c r="A72" s="110"/>
      <c r="B72" s="110"/>
      <c r="C72" s="110"/>
      <c r="D72" s="110"/>
      <c r="E72" s="118"/>
      <c r="F72" s="118"/>
      <c r="G72" s="110"/>
      <c r="H72" s="110"/>
      <c r="I72" s="118"/>
      <c r="J72" s="118"/>
      <c r="K72" s="110"/>
      <c r="L72" s="110"/>
      <c r="M72" s="118"/>
      <c r="N72" s="110"/>
    </row>
    <row r="73" spans="1:14" ht="17.25" customHeight="1">
      <c r="A73" s="119"/>
      <c r="B73" s="119"/>
      <c r="C73" s="110"/>
      <c r="D73" s="110"/>
      <c r="E73" s="118"/>
      <c r="F73" s="118"/>
      <c r="G73" s="110"/>
      <c r="H73" s="110"/>
      <c r="I73" s="118"/>
      <c r="J73" s="118"/>
      <c r="K73" s="110"/>
      <c r="L73" s="110"/>
      <c r="M73" s="118"/>
      <c r="N73" s="110"/>
    </row>
    <row r="74" spans="1:14" ht="17.25" customHeight="1">
      <c r="A74" s="110"/>
      <c r="B74" s="110"/>
      <c r="C74" s="110"/>
      <c r="D74" s="110"/>
      <c r="E74" s="118"/>
      <c r="F74" s="118"/>
      <c r="G74" s="110"/>
      <c r="H74" s="110"/>
      <c r="I74" s="118"/>
      <c r="J74" s="118"/>
      <c r="K74" s="110"/>
      <c r="L74" s="110"/>
      <c r="M74" s="118"/>
      <c r="N74" s="110"/>
    </row>
    <row r="75" spans="1:14" ht="17.25" customHeight="1">
      <c r="A75" s="110"/>
      <c r="B75" s="110"/>
      <c r="C75" s="110"/>
      <c r="D75" s="110"/>
      <c r="E75" s="118"/>
      <c r="F75" s="118"/>
      <c r="G75" s="110"/>
      <c r="H75" s="110"/>
      <c r="I75" s="118"/>
      <c r="J75" s="118"/>
      <c r="K75" s="110"/>
      <c r="L75" s="110"/>
      <c r="M75" s="118"/>
      <c r="N75" s="110"/>
    </row>
    <row r="76" spans="1:14" ht="17.25" customHeight="1">
      <c r="A76" s="110"/>
      <c r="B76" s="110"/>
      <c r="C76" s="110"/>
      <c r="D76" s="110"/>
      <c r="E76" s="118"/>
      <c r="F76" s="118"/>
      <c r="G76" s="110"/>
      <c r="H76" s="110"/>
      <c r="I76" s="118"/>
      <c r="J76" s="118"/>
      <c r="K76" s="110"/>
      <c r="L76" s="110"/>
      <c r="M76" s="118"/>
      <c r="N76" s="110"/>
    </row>
    <row r="77" spans="1:14" ht="17.25" customHeight="1">
      <c r="A77" s="110"/>
      <c r="B77" s="110"/>
      <c r="C77" s="110"/>
      <c r="D77" s="110"/>
      <c r="E77" s="118"/>
      <c r="F77" s="118"/>
      <c r="G77" s="110"/>
      <c r="H77" s="110"/>
      <c r="I77" s="118"/>
      <c r="J77" s="118"/>
      <c r="K77" s="110"/>
      <c r="L77" s="110"/>
      <c r="M77" s="118"/>
      <c r="N77" s="110"/>
    </row>
    <row r="78" spans="1:14" ht="17.25" customHeight="1">
      <c r="A78" s="110"/>
      <c r="B78" s="110"/>
      <c r="C78" s="110"/>
      <c r="D78" s="110"/>
      <c r="E78" s="118"/>
      <c r="F78" s="118"/>
      <c r="G78" s="110"/>
      <c r="H78" s="110"/>
      <c r="I78" s="118"/>
      <c r="J78" s="118"/>
      <c r="K78" s="110"/>
      <c r="L78" s="110"/>
      <c r="M78" s="118"/>
      <c r="N78" s="110"/>
    </row>
    <row r="79" spans="1:14" ht="17.25" customHeight="1">
      <c r="A79" s="110"/>
      <c r="B79" s="110"/>
      <c r="C79" s="110"/>
      <c r="D79" s="110"/>
      <c r="E79" s="118"/>
      <c r="F79" s="118"/>
      <c r="G79" s="110"/>
      <c r="H79" s="110"/>
      <c r="I79" s="118"/>
      <c r="J79" s="118"/>
      <c r="K79" s="110"/>
      <c r="L79" s="110"/>
      <c r="M79" s="118"/>
      <c r="N79" s="110"/>
    </row>
    <row r="80" spans="1:14" ht="17.25" customHeight="1">
      <c r="A80" s="110"/>
      <c r="B80" s="110"/>
      <c r="C80" s="110"/>
      <c r="D80" s="110"/>
      <c r="E80" s="118"/>
      <c r="F80" s="118"/>
      <c r="G80" s="110"/>
      <c r="H80" s="110"/>
      <c r="I80" s="118"/>
      <c r="J80" s="118"/>
      <c r="K80" s="110"/>
      <c r="L80" s="110"/>
      <c r="M80" s="118"/>
      <c r="N80" s="110"/>
    </row>
    <row r="81" spans="1:14" ht="17.25" customHeight="1">
      <c r="A81" s="110"/>
      <c r="B81" s="110"/>
      <c r="C81" s="110"/>
      <c r="D81" s="110"/>
      <c r="E81" s="118"/>
      <c r="F81" s="118"/>
      <c r="G81" s="110"/>
      <c r="H81" s="110"/>
      <c r="I81" s="118"/>
      <c r="J81" s="118"/>
      <c r="K81" s="110"/>
      <c r="L81" s="110"/>
      <c r="M81" s="118"/>
      <c r="N81" s="110"/>
    </row>
    <row r="82" spans="1:14" ht="17.25" customHeight="1">
      <c r="A82" s="110"/>
      <c r="B82" s="110"/>
      <c r="C82" s="110"/>
      <c r="D82" s="110"/>
      <c r="E82" s="118"/>
      <c r="F82" s="118"/>
      <c r="G82" s="110"/>
      <c r="H82" s="110"/>
      <c r="I82" s="118"/>
      <c r="J82" s="118"/>
      <c r="K82" s="110"/>
      <c r="L82" s="110"/>
      <c r="M82" s="118"/>
      <c r="N82" s="110"/>
    </row>
    <row r="83" spans="1:14" ht="17.25" customHeight="1">
      <c r="A83" s="110"/>
      <c r="B83" s="110"/>
      <c r="C83" s="110"/>
      <c r="D83" s="110"/>
      <c r="E83" s="118"/>
      <c r="F83" s="118"/>
      <c r="G83" s="110"/>
      <c r="H83" s="110"/>
      <c r="I83" s="118"/>
      <c r="J83" s="118"/>
      <c r="K83" s="110"/>
      <c r="L83" s="110"/>
      <c r="M83" s="118"/>
      <c r="N83" s="110"/>
    </row>
    <row r="84" spans="1:14" ht="17.25" customHeight="1">
      <c r="A84" s="110"/>
      <c r="B84" s="110"/>
      <c r="C84" s="110"/>
      <c r="D84" s="110"/>
      <c r="E84" s="118"/>
      <c r="F84" s="118"/>
      <c r="G84" s="110"/>
      <c r="H84" s="110"/>
      <c r="I84" s="118"/>
      <c r="J84" s="118"/>
      <c r="K84" s="110"/>
      <c r="L84" s="110"/>
      <c r="M84" s="118"/>
      <c r="N84" s="110"/>
    </row>
    <row r="85" spans="1:14" ht="17.25" customHeight="1">
      <c r="A85" s="110"/>
      <c r="B85" s="110"/>
      <c r="C85" s="110"/>
      <c r="D85" s="110"/>
      <c r="E85" s="118"/>
      <c r="F85" s="118"/>
      <c r="G85" s="110"/>
      <c r="H85" s="110"/>
      <c r="I85" s="118"/>
      <c r="J85" s="118"/>
      <c r="K85" s="110"/>
      <c r="L85" s="110"/>
      <c r="M85" s="118"/>
      <c r="N85" s="110"/>
    </row>
    <row r="86" spans="1:14" ht="17.25" customHeight="1">
      <c r="A86" s="110"/>
      <c r="B86" s="110"/>
      <c r="C86" s="110"/>
      <c r="D86" s="110"/>
      <c r="E86" s="118"/>
      <c r="F86" s="118"/>
      <c r="G86" s="110"/>
      <c r="H86" s="110"/>
      <c r="I86" s="118"/>
      <c r="J86" s="118"/>
      <c r="K86" s="110"/>
      <c r="L86" s="110"/>
      <c r="M86" s="118"/>
      <c r="N86" s="110"/>
    </row>
    <row r="87" spans="1:14" ht="17.25" customHeight="1">
      <c r="A87" s="110"/>
      <c r="B87" s="110"/>
      <c r="C87" s="110"/>
      <c r="D87" s="110"/>
      <c r="E87" s="118"/>
      <c r="F87" s="118"/>
      <c r="G87" s="110"/>
      <c r="H87" s="110"/>
      <c r="I87" s="118"/>
      <c r="J87" s="118"/>
      <c r="K87" s="110"/>
      <c r="L87" s="110"/>
      <c r="M87" s="118"/>
      <c r="N87" s="110"/>
    </row>
    <row r="88" spans="1:14" ht="17.25" customHeight="1">
      <c r="A88" s="110"/>
      <c r="B88" s="110"/>
      <c r="C88" s="110"/>
      <c r="D88" s="110"/>
      <c r="E88" s="118"/>
      <c r="F88" s="118"/>
      <c r="G88" s="110"/>
      <c r="H88" s="110"/>
      <c r="I88" s="118"/>
      <c r="J88" s="118"/>
      <c r="K88" s="110"/>
      <c r="L88" s="110"/>
      <c r="M88" s="118"/>
      <c r="N88" s="110"/>
    </row>
    <row r="89" spans="1:14" ht="17.25" customHeight="1">
      <c r="A89" s="110"/>
      <c r="B89" s="110"/>
      <c r="C89" s="110"/>
      <c r="D89" s="110"/>
      <c r="E89" s="118"/>
      <c r="F89" s="118"/>
      <c r="G89" s="110"/>
      <c r="H89" s="110"/>
      <c r="I89" s="118"/>
      <c r="J89" s="118"/>
      <c r="K89" s="110"/>
      <c r="L89" s="110"/>
      <c r="M89" s="118"/>
      <c r="N89" s="110"/>
    </row>
    <row r="90" spans="1:14" ht="17.25" customHeight="1">
      <c r="A90" s="110"/>
      <c r="B90" s="110"/>
      <c r="C90" s="110"/>
      <c r="D90" s="110"/>
      <c r="E90" s="118"/>
      <c r="F90" s="118"/>
      <c r="G90" s="110"/>
      <c r="H90" s="110"/>
      <c r="I90" s="118"/>
      <c r="J90" s="118"/>
      <c r="K90" s="110"/>
      <c r="L90" s="110"/>
      <c r="M90" s="118"/>
      <c r="N90" s="110"/>
    </row>
    <row r="91" spans="1:14" ht="17.25" customHeight="1">
      <c r="A91" s="110"/>
      <c r="B91" s="110"/>
      <c r="C91" s="110"/>
      <c r="D91" s="110"/>
      <c r="E91" s="118"/>
      <c r="F91" s="118"/>
      <c r="G91" s="110"/>
      <c r="H91" s="110"/>
      <c r="I91" s="118"/>
      <c r="J91" s="118"/>
      <c r="K91" s="110"/>
      <c r="L91" s="110"/>
      <c r="M91" s="118"/>
      <c r="N91" s="110"/>
    </row>
    <row r="92" spans="1:14" ht="17.25" customHeight="1">
      <c r="A92" s="110"/>
      <c r="B92" s="110"/>
      <c r="C92" s="110"/>
      <c r="D92" s="110"/>
      <c r="E92" s="118"/>
      <c r="F92" s="118"/>
      <c r="G92" s="110"/>
      <c r="H92" s="110"/>
      <c r="I92" s="118"/>
      <c r="J92" s="118"/>
      <c r="K92" s="110"/>
      <c r="L92" s="110"/>
      <c r="M92" s="118"/>
      <c r="N92" s="110"/>
    </row>
    <row r="93" spans="1:14" ht="17.25" customHeight="1">
      <c r="A93" s="110"/>
      <c r="B93" s="110"/>
      <c r="C93" s="110"/>
      <c r="D93" s="110"/>
      <c r="E93" s="118"/>
      <c r="F93" s="118"/>
      <c r="G93" s="110"/>
      <c r="H93" s="110"/>
      <c r="I93" s="118"/>
      <c r="J93" s="118"/>
      <c r="K93" s="110"/>
      <c r="L93" s="110"/>
      <c r="M93" s="118"/>
      <c r="N93" s="110"/>
    </row>
    <row r="94" spans="1:14" ht="17.25" customHeight="1">
      <c r="A94" s="110"/>
      <c r="B94" s="110"/>
      <c r="C94" s="110"/>
      <c r="D94" s="110"/>
      <c r="E94" s="118"/>
      <c r="F94" s="118"/>
      <c r="G94" s="110"/>
      <c r="H94" s="110"/>
      <c r="I94" s="118"/>
      <c r="J94" s="118"/>
      <c r="K94" s="110"/>
      <c r="L94" s="110"/>
      <c r="M94" s="118"/>
      <c r="N94" s="110"/>
    </row>
    <row r="95" spans="1:14" ht="17.25" customHeight="1">
      <c r="A95" s="110"/>
      <c r="B95" s="110"/>
      <c r="C95" s="110"/>
      <c r="D95" s="110"/>
      <c r="E95" s="118"/>
      <c r="F95" s="118"/>
      <c r="G95" s="110"/>
      <c r="H95" s="110"/>
      <c r="I95" s="118"/>
      <c r="J95" s="118"/>
      <c r="K95" s="110"/>
      <c r="L95" s="110"/>
      <c r="M95" s="118"/>
      <c r="N95" s="110"/>
    </row>
    <row r="96" spans="1:14" ht="17.25" customHeight="1">
      <c r="A96" s="110"/>
      <c r="B96" s="110"/>
      <c r="C96" s="110"/>
      <c r="D96" s="110"/>
      <c r="E96" s="118"/>
      <c r="F96" s="118"/>
      <c r="G96" s="110"/>
      <c r="H96" s="110"/>
      <c r="I96" s="118"/>
      <c r="J96" s="118"/>
      <c r="K96" s="110"/>
      <c r="L96" s="110"/>
      <c r="M96" s="118"/>
      <c r="N96" s="110"/>
    </row>
    <row r="97" spans="1:14" ht="17.25" customHeight="1">
      <c r="A97" s="110"/>
      <c r="B97" s="110"/>
      <c r="C97" s="110"/>
      <c r="D97" s="110"/>
      <c r="E97" s="118"/>
      <c r="F97" s="118"/>
      <c r="G97" s="110"/>
      <c r="H97" s="110"/>
      <c r="I97" s="118"/>
      <c r="J97" s="118"/>
      <c r="K97" s="110"/>
      <c r="L97" s="110"/>
      <c r="M97" s="118"/>
      <c r="N97" s="110"/>
    </row>
    <row r="98" spans="1:14" ht="17.25" customHeight="1">
      <c r="A98" s="110"/>
      <c r="B98" s="110"/>
      <c r="C98" s="110"/>
      <c r="D98" s="110"/>
      <c r="E98" s="118"/>
      <c r="F98" s="118"/>
      <c r="G98" s="110"/>
      <c r="H98" s="110"/>
      <c r="I98" s="118"/>
      <c r="J98" s="118"/>
      <c r="K98" s="110"/>
      <c r="L98" s="110"/>
      <c r="M98" s="118"/>
      <c r="N98" s="110"/>
    </row>
    <row r="99" spans="1:14" ht="17.25" customHeight="1">
      <c r="A99" s="110"/>
      <c r="B99" s="110"/>
      <c r="C99" s="110"/>
      <c r="D99" s="110"/>
      <c r="E99" s="118"/>
      <c r="F99" s="118"/>
      <c r="G99" s="110"/>
      <c r="H99" s="110"/>
      <c r="I99" s="118"/>
      <c r="J99" s="118"/>
      <c r="K99" s="110"/>
      <c r="L99" s="110"/>
      <c r="M99" s="118"/>
      <c r="N99" s="110"/>
    </row>
    <row r="100" spans="1:14" ht="17.25" customHeight="1">
      <c r="A100" s="110"/>
      <c r="B100" s="110"/>
      <c r="C100" s="110"/>
      <c r="D100" s="110"/>
      <c r="E100" s="118"/>
      <c r="F100" s="118"/>
      <c r="G100" s="110"/>
      <c r="H100" s="110"/>
      <c r="I100" s="118"/>
      <c r="J100" s="118"/>
      <c r="K100" s="110"/>
      <c r="L100" s="110"/>
      <c r="M100" s="118"/>
      <c r="N100" s="110"/>
    </row>
    <row r="101" spans="1:14" ht="17.25" customHeight="1">
      <c r="A101" s="110"/>
      <c r="B101" s="110"/>
      <c r="C101" s="110"/>
      <c r="D101" s="110"/>
      <c r="E101" s="118"/>
      <c r="F101" s="118"/>
      <c r="G101" s="110"/>
      <c r="H101" s="110"/>
      <c r="I101" s="118"/>
      <c r="J101" s="118"/>
      <c r="K101" s="110"/>
      <c r="L101" s="110"/>
      <c r="M101" s="118"/>
      <c r="N101" s="110"/>
    </row>
    <row r="102" spans="1:14" ht="17.25" customHeight="1">
      <c r="A102" s="110"/>
      <c r="B102" s="110"/>
      <c r="C102" s="110"/>
      <c r="D102" s="110"/>
      <c r="E102" s="118"/>
      <c r="F102" s="118"/>
      <c r="G102" s="110"/>
      <c r="H102" s="110"/>
      <c r="I102" s="118"/>
      <c r="J102" s="118"/>
      <c r="K102" s="110"/>
      <c r="L102" s="110"/>
      <c r="M102" s="118"/>
      <c r="N102" s="110"/>
    </row>
    <row r="103" spans="1:14" ht="17.25" customHeight="1">
      <c r="A103" s="110"/>
      <c r="B103" s="110"/>
      <c r="C103" s="110"/>
      <c r="D103" s="110"/>
      <c r="E103" s="118"/>
      <c r="F103" s="118"/>
      <c r="G103" s="110"/>
      <c r="H103" s="110"/>
      <c r="I103" s="118"/>
      <c r="J103" s="118"/>
      <c r="K103" s="110"/>
      <c r="L103" s="110"/>
      <c r="M103" s="118"/>
      <c r="N103" s="110"/>
    </row>
    <row r="104" spans="1:14" ht="17.25" customHeight="1">
      <c r="A104" s="110"/>
      <c r="B104" s="110"/>
      <c r="C104" s="110"/>
      <c r="D104" s="110"/>
      <c r="E104" s="118"/>
      <c r="F104" s="118"/>
      <c r="G104" s="110"/>
      <c r="H104" s="110"/>
      <c r="I104" s="118"/>
      <c r="J104" s="118"/>
      <c r="K104" s="110"/>
      <c r="L104" s="110"/>
      <c r="M104" s="118"/>
      <c r="N104" s="110"/>
    </row>
    <row r="105" spans="1:14" ht="17.25" customHeight="1">
      <c r="A105" s="110"/>
      <c r="B105" s="110"/>
      <c r="C105" s="110"/>
      <c r="D105" s="110"/>
      <c r="E105" s="118"/>
      <c r="F105" s="118"/>
      <c r="G105" s="110"/>
      <c r="H105" s="110"/>
      <c r="I105" s="118"/>
      <c r="J105" s="118"/>
      <c r="K105" s="110"/>
      <c r="L105" s="110"/>
      <c r="M105" s="118"/>
      <c r="N105" s="110"/>
    </row>
    <row r="106" spans="1:14" ht="17.25" customHeight="1">
      <c r="A106" s="110"/>
      <c r="B106" s="110"/>
      <c r="C106" s="110"/>
      <c r="D106" s="110"/>
      <c r="E106" s="118"/>
      <c r="F106" s="118"/>
      <c r="G106" s="110"/>
      <c r="H106" s="110"/>
      <c r="I106" s="118"/>
      <c r="J106" s="118"/>
      <c r="K106" s="110"/>
      <c r="L106" s="110"/>
      <c r="M106" s="118"/>
      <c r="N106" s="110"/>
    </row>
    <row r="107" spans="1:14" ht="17.25" customHeight="1">
      <c r="A107" s="110"/>
      <c r="B107" s="110"/>
      <c r="C107" s="110"/>
      <c r="D107" s="110"/>
      <c r="E107" s="118"/>
      <c r="F107" s="118"/>
      <c r="G107" s="110"/>
      <c r="H107" s="110"/>
      <c r="I107" s="118"/>
      <c r="J107" s="118"/>
      <c r="K107" s="110"/>
      <c r="L107" s="110"/>
      <c r="M107" s="118"/>
      <c r="N107" s="110"/>
    </row>
    <row r="108" spans="1:14" ht="17.25" customHeight="1">
      <c r="A108" s="110"/>
      <c r="B108" s="110"/>
      <c r="C108" s="110"/>
      <c r="D108" s="110"/>
      <c r="E108" s="118"/>
      <c r="F108" s="118"/>
      <c r="G108" s="110"/>
      <c r="H108" s="110"/>
      <c r="I108" s="118"/>
      <c r="J108" s="118"/>
      <c r="K108" s="110"/>
      <c r="L108" s="110"/>
      <c r="M108" s="118"/>
      <c r="N108" s="110"/>
    </row>
    <row r="109" spans="1:14" ht="17.25" customHeight="1">
      <c r="A109" s="110"/>
      <c r="B109" s="110"/>
      <c r="C109" s="110"/>
      <c r="D109" s="110"/>
      <c r="E109" s="118"/>
      <c r="F109" s="118"/>
      <c r="G109" s="110"/>
      <c r="H109" s="110"/>
      <c r="I109" s="118"/>
      <c r="J109" s="118"/>
      <c r="K109" s="110"/>
      <c r="L109" s="110"/>
      <c r="M109" s="118"/>
      <c r="N109" s="110"/>
    </row>
    <row r="110" spans="1:14" ht="17.25" customHeight="1">
      <c r="A110" s="110"/>
      <c r="B110" s="110"/>
      <c r="C110" s="110"/>
      <c r="D110" s="110"/>
      <c r="E110" s="118"/>
      <c r="F110" s="118"/>
      <c r="G110" s="110"/>
      <c r="H110" s="110"/>
      <c r="I110" s="118"/>
      <c r="J110" s="118"/>
      <c r="K110" s="110"/>
      <c r="L110" s="110"/>
      <c r="M110" s="118"/>
      <c r="N110" s="110"/>
    </row>
    <row r="111" spans="1:14" ht="17.25" customHeight="1">
      <c r="A111" s="110"/>
      <c r="B111" s="110"/>
      <c r="C111" s="110"/>
      <c r="D111" s="110"/>
      <c r="E111" s="118"/>
      <c r="F111" s="118"/>
      <c r="G111" s="110"/>
      <c r="H111" s="110"/>
      <c r="I111" s="118"/>
      <c r="J111" s="118"/>
      <c r="K111" s="110"/>
      <c r="L111" s="110"/>
      <c r="M111" s="118"/>
      <c r="N111" s="110"/>
    </row>
    <row r="112" spans="1:14" ht="17.25" customHeight="1">
      <c r="A112" s="110"/>
      <c r="B112" s="110"/>
      <c r="C112" s="110"/>
      <c r="D112" s="110"/>
      <c r="E112" s="118"/>
      <c r="F112" s="118"/>
      <c r="G112" s="110"/>
      <c r="H112" s="110"/>
      <c r="I112" s="118"/>
      <c r="J112" s="118"/>
      <c r="K112" s="110"/>
      <c r="L112" s="110"/>
      <c r="M112" s="118"/>
      <c r="N112" s="110"/>
    </row>
    <row r="113" spans="1:14" ht="17.25" customHeight="1">
      <c r="A113" s="110"/>
      <c r="B113" s="110"/>
      <c r="C113" s="110"/>
      <c r="D113" s="110"/>
      <c r="E113" s="118"/>
      <c r="F113" s="118"/>
      <c r="G113" s="110"/>
      <c r="H113" s="110"/>
      <c r="I113" s="118"/>
      <c r="J113" s="118"/>
      <c r="K113" s="110"/>
      <c r="L113" s="110"/>
      <c r="M113" s="118"/>
      <c r="N113" s="110"/>
    </row>
    <row r="114" spans="1:14" ht="17.25" customHeight="1">
      <c r="A114" s="110"/>
      <c r="B114" s="110"/>
      <c r="C114" s="110"/>
      <c r="D114" s="110"/>
      <c r="E114" s="118"/>
      <c r="F114" s="118"/>
      <c r="G114" s="110"/>
      <c r="H114" s="110"/>
      <c r="I114" s="118"/>
      <c r="J114" s="118"/>
      <c r="K114" s="110"/>
      <c r="L114" s="110"/>
      <c r="M114" s="118"/>
      <c r="N114" s="110"/>
    </row>
    <row r="115" spans="1:14" ht="17.25" customHeight="1">
      <c r="A115" s="110"/>
      <c r="B115" s="110"/>
      <c r="C115" s="110"/>
      <c r="D115" s="110"/>
      <c r="E115" s="118"/>
      <c r="F115" s="118"/>
      <c r="G115" s="110"/>
      <c r="H115" s="110"/>
      <c r="I115" s="118"/>
      <c r="J115" s="118"/>
      <c r="K115" s="110"/>
      <c r="L115" s="110"/>
      <c r="M115" s="118"/>
      <c r="N115" s="110"/>
    </row>
    <row r="116" spans="1:14" ht="17.25" customHeight="1">
      <c r="A116" s="110"/>
      <c r="B116" s="110"/>
      <c r="C116" s="110"/>
      <c r="D116" s="110"/>
      <c r="E116" s="118"/>
      <c r="F116" s="118"/>
      <c r="G116" s="110"/>
      <c r="H116" s="110"/>
      <c r="I116" s="118"/>
      <c r="J116" s="118"/>
      <c r="K116" s="110"/>
      <c r="L116" s="110"/>
      <c r="M116" s="118"/>
      <c r="N116" s="110"/>
    </row>
    <row r="117" spans="1:14" ht="17.25" customHeight="1">
      <c r="A117" s="110"/>
      <c r="B117" s="110"/>
      <c r="C117" s="110"/>
      <c r="D117" s="110"/>
      <c r="E117" s="118"/>
      <c r="F117" s="118"/>
      <c r="G117" s="110"/>
      <c r="H117" s="110"/>
      <c r="I117" s="118"/>
      <c r="J117" s="118"/>
      <c r="K117" s="110"/>
      <c r="L117" s="110"/>
      <c r="M117" s="118"/>
      <c r="N117" s="110"/>
    </row>
    <row r="118" spans="1:14" ht="17.25" customHeight="1">
      <c r="A118" s="110"/>
      <c r="B118" s="110"/>
      <c r="C118" s="110"/>
      <c r="D118" s="110"/>
      <c r="E118" s="118"/>
      <c r="F118" s="118"/>
      <c r="G118" s="110"/>
      <c r="H118" s="110"/>
      <c r="I118" s="118"/>
      <c r="J118" s="118"/>
      <c r="K118" s="110"/>
      <c r="L118" s="110"/>
      <c r="M118" s="118"/>
      <c r="N118" s="110"/>
    </row>
    <row r="119" spans="1:14" ht="17.25" customHeight="1">
      <c r="A119" s="110"/>
      <c r="B119" s="110"/>
      <c r="C119" s="110"/>
      <c r="D119" s="110"/>
      <c r="E119" s="118"/>
      <c r="F119" s="118"/>
      <c r="G119" s="110"/>
      <c r="H119" s="110"/>
      <c r="I119" s="118"/>
      <c r="J119" s="118"/>
      <c r="K119" s="110"/>
      <c r="L119" s="110"/>
      <c r="M119" s="118"/>
      <c r="N119" s="110"/>
    </row>
    <row r="120" spans="1:14" ht="17.25" customHeight="1">
      <c r="A120" s="110"/>
      <c r="B120" s="110"/>
      <c r="C120" s="110"/>
      <c r="D120" s="110"/>
      <c r="E120" s="118"/>
      <c r="F120" s="118"/>
      <c r="G120" s="110"/>
      <c r="H120" s="110"/>
      <c r="I120" s="118"/>
      <c r="J120" s="118"/>
      <c r="K120" s="110"/>
      <c r="L120" s="110"/>
      <c r="M120" s="118"/>
      <c r="N120" s="110"/>
    </row>
    <row r="121" spans="1:14" ht="17.25" customHeight="1">
      <c r="A121" s="110"/>
      <c r="B121" s="110"/>
      <c r="C121" s="110"/>
      <c r="D121" s="110"/>
      <c r="E121" s="118"/>
      <c r="F121" s="118"/>
      <c r="G121" s="110"/>
      <c r="H121" s="110"/>
      <c r="I121" s="118"/>
      <c r="J121" s="118"/>
      <c r="K121" s="110"/>
      <c r="L121" s="110"/>
      <c r="M121" s="118"/>
      <c r="N121" s="110"/>
    </row>
    <row r="122" spans="1:14" ht="17.25" customHeight="1">
      <c r="A122" s="110"/>
      <c r="B122" s="110"/>
      <c r="C122" s="110"/>
      <c r="D122" s="110"/>
      <c r="E122" s="118"/>
      <c r="F122" s="118"/>
      <c r="G122" s="110"/>
      <c r="H122" s="110"/>
      <c r="I122" s="118"/>
      <c r="J122" s="118"/>
      <c r="K122" s="110"/>
      <c r="L122" s="110"/>
      <c r="M122" s="118"/>
      <c r="N122" s="110"/>
    </row>
    <row r="123" spans="1:14" ht="17.25" customHeight="1">
      <c r="A123" s="110"/>
      <c r="B123" s="110"/>
      <c r="C123" s="110"/>
      <c r="D123" s="110"/>
      <c r="E123" s="118"/>
      <c r="F123" s="118"/>
      <c r="G123" s="110"/>
      <c r="H123" s="110"/>
      <c r="I123" s="118"/>
      <c r="J123" s="118"/>
      <c r="K123" s="110"/>
      <c r="L123" s="110"/>
      <c r="M123" s="118"/>
      <c r="N123" s="110"/>
    </row>
    <row r="124" spans="1:14" ht="17.25" customHeight="1">
      <c r="A124" s="110"/>
      <c r="B124" s="110"/>
      <c r="C124" s="110"/>
      <c r="D124" s="110"/>
      <c r="E124" s="118"/>
      <c r="F124" s="118"/>
      <c r="G124" s="110"/>
      <c r="H124" s="110"/>
      <c r="I124" s="118"/>
      <c r="J124" s="118"/>
      <c r="K124" s="110"/>
      <c r="L124" s="110"/>
      <c r="M124" s="118"/>
      <c r="N124" s="110"/>
    </row>
    <row r="125" spans="1:14" ht="17.25" customHeight="1">
      <c r="A125" s="110"/>
      <c r="B125" s="110"/>
      <c r="C125" s="110"/>
      <c r="D125" s="110"/>
      <c r="E125" s="118"/>
      <c r="F125" s="118"/>
      <c r="G125" s="110"/>
      <c r="H125" s="110"/>
      <c r="I125" s="118"/>
      <c r="J125" s="118"/>
      <c r="K125" s="110"/>
      <c r="L125" s="110"/>
      <c r="M125" s="118"/>
      <c r="N125" s="110"/>
    </row>
    <row r="126" spans="1:14" ht="17.25" customHeight="1">
      <c r="A126" s="110"/>
      <c r="B126" s="110"/>
      <c r="C126" s="110"/>
      <c r="D126" s="110"/>
      <c r="E126" s="118"/>
      <c r="F126" s="118"/>
      <c r="G126" s="110"/>
      <c r="H126" s="110"/>
      <c r="I126" s="118"/>
      <c r="J126" s="118"/>
      <c r="K126" s="110"/>
      <c r="L126" s="110"/>
      <c r="M126" s="118"/>
      <c r="N126" s="110"/>
    </row>
    <row r="127" spans="1:14" ht="17.25" customHeight="1">
      <c r="A127" s="110"/>
      <c r="B127" s="110"/>
      <c r="C127" s="110"/>
      <c r="D127" s="110"/>
      <c r="E127" s="118"/>
      <c r="F127" s="118"/>
      <c r="G127" s="110"/>
      <c r="H127" s="110"/>
      <c r="I127" s="118"/>
      <c r="J127" s="118"/>
      <c r="K127" s="110"/>
      <c r="L127" s="110"/>
      <c r="M127" s="118"/>
      <c r="N127" s="110"/>
    </row>
    <row r="128" spans="1:14" ht="17.25" customHeight="1">
      <c r="A128" s="110"/>
      <c r="B128" s="110"/>
      <c r="C128" s="110"/>
      <c r="D128" s="110"/>
      <c r="E128" s="118"/>
      <c r="F128" s="118"/>
      <c r="G128" s="110"/>
      <c r="H128" s="110"/>
      <c r="I128" s="118"/>
      <c r="J128" s="118"/>
      <c r="K128" s="110"/>
      <c r="L128" s="110"/>
      <c r="M128" s="118"/>
      <c r="N128" s="110"/>
    </row>
    <row r="129" spans="1:14" ht="17.25" customHeight="1">
      <c r="A129" s="110"/>
      <c r="B129" s="110"/>
      <c r="C129" s="110"/>
      <c r="D129" s="110"/>
      <c r="E129" s="118"/>
      <c r="F129" s="118"/>
      <c r="G129" s="110"/>
      <c r="H129" s="110"/>
      <c r="I129" s="118"/>
      <c r="J129" s="118"/>
      <c r="K129" s="110"/>
      <c r="L129" s="110"/>
      <c r="M129" s="118"/>
      <c r="N129" s="110"/>
    </row>
    <row r="130" spans="1:14" ht="17.25" customHeight="1">
      <c r="A130" s="110"/>
      <c r="B130" s="110"/>
      <c r="C130" s="110"/>
      <c r="D130" s="110"/>
      <c r="E130" s="118"/>
      <c r="F130" s="118"/>
      <c r="G130" s="110"/>
      <c r="H130" s="110"/>
      <c r="I130" s="118"/>
      <c r="J130" s="118"/>
      <c r="K130" s="110"/>
      <c r="L130" s="110"/>
      <c r="M130" s="118"/>
      <c r="N130" s="110"/>
    </row>
    <row r="131" spans="1:14" ht="17.25" customHeight="1">
      <c r="A131" s="110"/>
      <c r="B131" s="110"/>
      <c r="C131" s="110"/>
      <c r="D131" s="110"/>
      <c r="E131" s="118"/>
      <c r="F131" s="118"/>
      <c r="G131" s="110"/>
      <c r="H131" s="110"/>
      <c r="I131" s="118"/>
      <c r="J131" s="118"/>
      <c r="K131" s="110"/>
      <c r="L131" s="110"/>
      <c r="M131" s="118"/>
      <c r="N131" s="110"/>
    </row>
    <row r="132" spans="1:14" ht="17.25" customHeight="1">
      <c r="A132" s="110"/>
      <c r="B132" s="110"/>
      <c r="C132" s="110"/>
      <c r="D132" s="110"/>
      <c r="E132" s="118"/>
      <c r="F132" s="118"/>
      <c r="G132" s="110"/>
      <c r="H132" s="110"/>
      <c r="I132" s="118"/>
      <c r="J132" s="118"/>
      <c r="K132" s="110"/>
      <c r="L132" s="110"/>
      <c r="M132" s="118"/>
      <c r="N132" s="110"/>
    </row>
    <row r="133" spans="1:14" ht="17.25" customHeight="1">
      <c r="A133" s="110"/>
      <c r="B133" s="110"/>
      <c r="C133" s="110"/>
      <c r="D133" s="110"/>
      <c r="E133" s="118"/>
      <c r="F133" s="118"/>
      <c r="G133" s="110"/>
      <c r="H133" s="110"/>
      <c r="I133" s="118"/>
      <c r="J133" s="118"/>
      <c r="K133" s="110"/>
      <c r="L133" s="110"/>
      <c r="M133" s="118"/>
      <c r="N133" s="110"/>
    </row>
    <row r="134" spans="1:14" ht="17.25" customHeight="1">
      <c r="A134" s="110"/>
      <c r="B134" s="110"/>
      <c r="C134" s="110"/>
      <c r="D134" s="110"/>
      <c r="E134" s="118"/>
      <c r="F134" s="118"/>
      <c r="G134" s="110"/>
      <c r="H134" s="110"/>
      <c r="I134" s="118"/>
      <c r="J134" s="118"/>
      <c r="K134" s="110"/>
      <c r="L134" s="110"/>
      <c r="M134" s="118"/>
      <c r="N134" s="110"/>
    </row>
    <row r="135" spans="1:14" ht="17.25" customHeight="1">
      <c r="A135" s="110"/>
      <c r="B135" s="110"/>
      <c r="C135" s="110"/>
      <c r="D135" s="110"/>
      <c r="E135" s="118"/>
      <c r="F135" s="118"/>
      <c r="G135" s="110"/>
      <c r="H135" s="110"/>
      <c r="I135" s="118"/>
      <c r="J135" s="118"/>
      <c r="K135" s="110"/>
      <c r="L135" s="110"/>
      <c r="M135" s="118"/>
      <c r="N135" s="110"/>
    </row>
    <row r="136" spans="1:14" ht="17.25" customHeight="1">
      <c r="A136" s="110"/>
      <c r="B136" s="110"/>
      <c r="C136" s="110"/>
      <c r="D136" s="110"/>
      <c r="E136" s="118"/>
      <c r="F136" s="118"/>
      <c r="G136" s="110"/>
      <c r="H136" s="110"/>
      <c r="I136" s="118"/>
      <c r="J136" s="118"/>
      <c r="K136" s="110"/>
      <c r="L136" s="110"/>
      <c r="M136" s="118"/>
      <c r="N136" s="110"/>
    </row>
    <row r="137" spans="1:14" ht="17.25" customHeight="1">
      <c r="A137" s="110"/>
      <c r="B137" s="110"/>
      <c r="C137" s="110"/>
      <c r="D137" s="110"/>
      <c r="E137" s="118"/>
      <c r="F137" s="118"/>
      <c r="G137" s="110"/>
      <c r="H137" s="110"/>
      <c r="I137" s="118"/>
      <c r="J137" s="118"/>
      <c r="K137" s="110"/>
      <c r="L137" s="110"/>
      <c r="M137" s="118"/>
      <c r="N137" s="110"/>
    </row>
    <row r="138" spans="1:14" ht="17.25" customHeight="1">
      <c r="A138" s="110"/>
      <c r="B138" s="110"/>
      <c r="C138" s="110"/>
      <c r="D138" s="110"/>
      <c r="E138" s="118"/>
      <c r="F138" s="118"/>
      <c r="G138" s="110"/>
      <c r="H138" s="110"/>
      <c r="I138" s="118"/>
      <c r="J138" s="118"/>
      <c r="K138" s="110"/>
      <c r="L138" s="110"/>
      <c r="M138" s="118"/>
      <c r="N138" s="110"/>
    </row>
    <row r="139" spans="1:14" ht="17.25" customHeight="1">
      <c r="A139" s="110"/>
      <c r="B139" s="110"/>
      <c r="C139" s="110"/>
      <c r="D139" s="110"/>
      <c r="E139" s="118"/>
      <c r="F139" s="118"/>
      <c r="G139" s="110"/>
      <c r="H139" s="110"/>
      <c r="I139" s="118"/>
      <c r="J139" s="118"/>
      <c r="K139" s="110"/>
      <c r="L139" s="110"/>
      <c r="M139" s="118"/>
      <c r="N139" s="110"/>
    </row>
    <row r="140" spans="1:14" ht="17.25" customHeight="1">
      <c r="A140" s="110"/>
      <c r="B140" s="110"/>
      <c r="C140" s="110"/>
      <c r="D140" s="110"/>
      <c r="E140" s="118"/>
      <c r="F140" s="118"/>
      <c r="G140" s="110"/>
      <c r="H140" s="110"/>
      <c r="I140" s="118"/>
      <c r="J140" s="118"/>
      <c r="K140" s="110"/>
      <c r="L140" s="110"/>
      <c r="M140" s="118"/>
      <c r="N140" s="110"/>
    </row>
    <row r="141" spans="1:14" ht="17.25" customHeight="1">
      <c r="A141" s="110"/>
      <c r="B141" s="110"/>
      <c r="C141" s="110"/>
      <c r="D141" s="110"/>
      <c r="E141" s="118"/>
      <c r="F141" s="118"/>
      <c r="G141" s="110"/>
      <c r="H141" s="110"/>
      <c r="I141" s="118"/>
      <c r="J141" s="118"/>
      <c r="K141" s="110"/>
      <c r="L141" s="110"/>
      <c r="M141" s="118"/>
      <c r="N141" s="110"/>
    </row>
    <row r="142" spans="1:14" ht="17.25" customHeight="1">
      <c r="A142" s="110"/>
      <c r="B142" s="110"/>
      <c r="C142" s="110"/>
      <c r="D142" s="110"/>
      <c r="E142" s="118"/>
      <c r="F142" s="118"/>
      <c r="G142" s="110"/>
      <c r="H142" s="110"/>
      <c r="I142" s="118"/>
      <c r="J142" s="118"/>
      <c r="K142" s="110"/>
      <c r="L142" s="110"/>
      <c r="M142" s="118"/>
      <c r="N142" s="110"/>
    </row>
    <row r="143" spans="1:14" ht="17.25" customHeight="1">
      <c r="A143" s="110"/>
      <c r="B143" s="110"/>
      <c r="C143" s="110"/>
      <c r="D143" s="110"/>
      <c r="E143" s="118"/>
      <c r="F143" s="118"/>
      <c r="G143" s="110"/>
      <c r="H143" s="110"/>
      <c r="I143" s="118"/>
      <c r="J143" s="118"/>
      <c r="K143" s="110"/>
      <c r="L143" s="110"/>
      <c r="M143" s="118"/>
      <c r="N143" s="110"/>
    </row>
    <row r="144" spans="1:14" ht="17.25" customHeight="1">
      <c r="A144" s="110"/>
      <c r="B144" s="110"/>
      <c r="C144" s="110"/>
      <c r="D144" s="110"/>
      <c r="E144" s="118"/>
      <c r="F144" s="118"/>
      <c r="G144" s="110"/>
      <c r="H144" s="110"/>
      <c r="I144" s="118"/>
      <c r="J144" s="118"/>
      <c r="K144" s="110"/>
      <c r="L144" s="110"/>
      <c r="M144" s="118"/>
      <c r="N144" s="110"/>
    </row>
    <row r="145" spans="1:14" ht="17.25" customHeight="1">
      <c r="A145" s="110"/>
      <c r="B145" s="110"/>
      <c r="C145" s="110"/>
      <c r="D145" s="110"/>
      <c r="E145" s="118"/>
      <c r="F145" s="118"/>
      <c r="G145" s="110"/>
      <c r="H145" s="110"/>
      <c r="I145" s="118"/>
      <c r="J145" s="118"/>
      <c r="K145" s="110"/>
      <c r="L145" s="110"/>
      <c r="M145" s="118"/>
      <c r="N145" s="110"/>
    </row>
    <row r="146" spans="1:14" ht="17.25" customHeight="1">
      <c r="A146" s="110"/>
      <c r="B146" s="110"/>
      <c r="C146" s="110"/>
      <c r="D146" s="110"/>
      <c r="E146" s="118"/>
      <c r="F146" s="118"/>
      <c r="G146" s="110"/>
      <c r="H146" s="110"/>
      <c r="I146" s="118"/>
      <c r="J146" s="118"/>
      <c r="K146" s="110"/>
      <c r="L146" s="110"/>
      <c r="M146" s="118"/>
      <c r="N146" s="110"/>
    </row>
  </sheetData>
  <mergeCells count="12">
    <mergeCell ref="A1:M1"/>
    <mergeCell ref="C2:M2"/>
    <mergeCell ref="A3:A4"/>
    <mergeCell ref="C3:E3"/>
    <mergeCell ref="G3:I3"/>
    <mergeCell ref="K3:M3"/>
    <mergeCell ref="A27:M27"/>
    <mergeCell ref="C28:M28"/>
    <mergeCell ref="A29:A30"/>
    <mergeCell ref="C29:E29"/>
    <mergeCell ref="G29:I29"/>
    <mergeCell ref="K29:M29"/>
  </mergeCells>
  <printOptions horizontalCentered="1"/>
  <pageMargins left="0.7" right="0.7" top="1.25" bottom="0.7" header="0.5" footer="0.3"/>
  <pageSetup paperSize="9" scale="50" firstPageNumber="7" orientation="landscape" useFirstPageNumber="1" r:id="rId1"/>
  <headerFooter alignWithMargins="0">
    <oddHeader>&amp;C&amp;"Times New Roman,Bold"&amp;20
________________________________________________________________________________________________________&amp;R&amp;"Times New Roman,Regular"&amp;12  
  مملكة البحرين
  الحساب الختامي الموحد للدولة للسنة المالية المنتهية في 31 ديسمبر 2020</oddHeader>
    <oddFooter>&amp;C&amp;"Arial,Bold"&amp;20_____________________________________________________________________________&amp;"Arabic Transparent,Regular"&amp;14
&amp;"Times New Roman,Regular"&amp;16&amp;P</oddFooter>
  </headerFooter>
  <rowBreaks count="1" manualBreakCount="1">
    <brk id="26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O52"/>
  <sheetViews>
    <sheetView rightToLeft="1" view="pageBreakPreview" zoomScaleNormal="100" zoomScaleSheetLayoutView="100" workbookViewId="0">
      <selection sqref="A1:K1"/>
    </sheetView>
  </sheetViews>
  <sheetFormatPr defaultColWidth="9.140625" defaultRowHeight="12.75"/>
  <cols>
    <col min="1" max="1" width="35.85546875" style="133" customWidth="1"/>
    <col min="2" max="2" width="8.5703125" style="133" hidden="1" customWidth="1"/>
    <col min="3" max="3" width="15" style="144" bestFit="1" customWidth="1"/>
    <col min="4" max="4" width="13.140625" style="132" customWidth="1"/>
    <col min="5" max="5" width="12.5703125" style="132" customWidth="1"/>
    <col min="6" max="6" width="13.28515625" style="132" bestFit="1" customWidth="1"/>
    <col min="7" max="7" width="0.140625" style="132" hidden="1" customWidth="1"/>
    <col min="8" max="8" width="10.85546875" style="132" customWidth="1"/>
    <col min="9" max="9" width="12.85546875" style="132" bestFit="1" customWidth="1"/>
    <col min="10" max="11" width="15" style="145" bestFit="1" customWidth="1"/>
    <col min="12" max="12" width="15" style="132" bestFit="1" customWidth="1"/>
    <col min="13" max="14" width="14.85546875" style="132" customWidth="1"/>
    <col min="15" max="16384" width="9.140625" style="133"/>
  </cols>
  <sheetData>
    <row r="1" spans="1:197" s="131" customFormat="1" ht="30.95" customHeight="1">
      <c r="A1" s="714" t="s">
        <v>2354</v>
      </c>
      <c r="B1" s="714"/>
      <c r="C1" s="714"/>
      <c r="D1" s="714"/>
      <c r="E1" s="714"/>
      <c r="F1" s="714"/>
      <c r="G1" s="714"/>
      <c r="H1" s="714"/>
      <c r="I1" s="714"/>
      <c r="J1" s="714"/>
      <c r="K1" s="714"/>
      <c r="L1" s="354"/>
      <c r="M1" s="130"/>
      <c r="N1" s="130"/>
      <c r="GO1" s="131" t="s">
        <v>680</v>
      </c>
    </row>
    <row r="2" spans="1:197" ht="21.95" customHeight="1">
      <c r="A2" s="671"/>
      <c r="B2" s="671"/>
      <c r="C2" s="718" t="s">
        <v>455</v>
      </c>
      <c r="D2" s="718"/>
      <c r="E2" s="718"/>
      <c r="F2" s="718"/>
      <c r="G2" s="718"/>
      <c r="H2" s="718"/>
      <c r="I2" s="718"/>
      <c r="J2" s="718"/>
      <c r="K2" s="718"/>
      <c r="L2" s="718"/>
    </row>
    <row r="3" spans="1:197" s="135" customFormat="1" ht="45" customHeight="1">
      <c r="A3" s="672" t="s">
        <v>198</v>
      </c>
      <c r="B3" s="672" t="s">
        <v>750</v>
      </c>
      <c r="C3" s="673" t="s">
        <v>1692</v>
      </c>
      <c r="D3" s="673" t="s">
        <v>570</v>
      </c>
      <c r="E3" s="673" t="s">
        <v>685</v>
      </c>
      <c r="F3" s="673" t="s">
        <v>684</v>
      </c>
      <c r="G3" s="673" t="s">
        <v>1693</v>
      </c>
      <c r="H3" s="674" t="s">
        <v>178</v>
      </c>
      <c r="I3" s="673" t="s">
        <v>722</v>
      </c>
      <c r="J3" s="673" t="s">
        <v>2</v>
      </c>
      <c r="K3" s="673" t="s">
        <v>495</v>
      </c>
      <c r="L3" s="673" t="s">
        <v>2381</v>
      </c>
      <c r="M3" s="134"/>
      <c r="N3" s="134"/>
    </row>
    <row r="4" spans="1:197" s="136" customFormat="1" ht="19.149999999999999" hidden="1" customHeight="1">
      <c r="A4" s="675" t="s">
        <v>1658</v>
      </c>
      <c r="B4" s="676">
        <v>11</v>
      </c>
      <c r="C4" s="677">
        <v>0</v>
      </c>
      <c r="D4" s="677">
        <v>0</v>
      </c>
      <c r="E4" s="677">
        <v>0</v>
      </c>
      <c r="F4" s="677">
        <v>0</v>
      </c>
      <c r="G4" s="677">
        <v>0</v>
      </c>
      <c r="H4" s="677">
        <v>0</v>
      </c>
      <c r="I4" s="677">
        <v>0</v>
      </c>
      <c r="J4" s="677">
        <v>0</v>
      </c>
      <c r="K4" s="677">
        <v>0</v>
      </c>
      <c r="L4" s="677">
        <v>0</v>
      </c>
      <c r="M4" s="134"/>
      <c r="N4" s="134"/>
    </row>
    <row r="5" spans="1:197" s="138" customFormat="1" ht="18.399999999999999" customHeight="1">
      <c r="A5" s="432" t="s">
        <v>184</v>
      </c>
      <c r="B5" s="432">
        <v>13</v>
      </c>
      <c r="C5" s="436">
        <v>0</v>
      </c>
      <c r="D5" s="369">
        <v>29455957</v>
      </c>
      <c r="E5" s="369">
        <v>3977520</v>
      </c>
      <c r="F5" s="369">
        <v>56000</v>
      </c>
      <c r="G5" s="614"/>
      <c r="H5" s="369">
        <v>57425</v>
      </c>
      <c r="I5" s="369">
        <v>710563</v>
      </c>
      <c r="J5" s="369">
        <f>SUM(C5:I5)</f>
        <v>34257465</v>
      </c>
      <c r="K5" s="369">
        <v>54141942</v>
      </c>
      <c r="L5" s="369">
        <v>48206905</v>
      </c>
      <c r="M5" s="137"/>
      <c r="N5" s="137"/>
    </row>
    <row r="6" spans="1:197" s="138" customFormat="1" ht="18.399999999999999" customHeight="1">
      <c r="A6" s="432" t="s">
        <v>2343</v>
      </c>
      <c r="B6" s="432">
        <v>15</v>
      </c>
      <c r="C6" s="436">
        <v>0</v>
      </c>
      <c r="D6" s="436">
        <v>0</v>
      </c>
      <c r="E6" s="436">
        <v>0</v>
      </c>
      <c r="F6" s="436">
        <v>0</v>
      </c>
      <c r="G6" s="614"/>
      <c r="H6" s="436">
        <v>0</v>
      </c>
      <c r="I6" s="436">
        <v>0</v>
      </c>
      <c r="J6" s="436">
        <f t="shared" ref="J6:J28" si="0">SUM(C6:I6)</f>
        <v>0</v>
      </c>
      <c r="K6" s="369">
        <v>5000</v>
      </c>
      <c r="L6" s="369">
        <v>582</v>
      </c>
      <c r="M6" s="137"/>
      <c r="N6" s="137"/>
    </row>
    <row r="7" spans="1:197" s="138" customFormat="1" ht="18.399999999999999" customHeight="1">
      <c r="A7" s="432" t="s">
        <v>185</v>
      </c>
      <c r="B7" s="432">
        <v>16</v>
      </c>
      <c r="C7" s="436">
        <v>0</v>
      </c>
      <c r="D7" s="369">
        <v>1012666</v>
      </c>
      <c r="E7" s="436">
        <v>5360</v>
      </c>
      <c r="F7" s="436">
        <v>0</v>
      </c>
      <c r="G7" s="614"/>
      <c r="H7" s="436">
        <v>42009</v>
      </c>
      <c r="I7" s="436">
        <v>113295</v>
      </c>
      <c r="J7" s="369">
        <f t="shared" si="0"/>
        <v>1173330</v>
      </c>
      <c r="K7" s="369">
        <v>2055000</v>
      </c>
      <c r="L7" s="369">
        <v>1328079</v>
      </c>
      <c r="M7" s="137"/>
      <c r="N7" s="137"/>
    </row>
    <row r="8" spans="1:197" s="138" customFormat="1" ht="30" customHeight="1">
      <c r="A8" s="678" t="s">
        <v>1368</v>
      </c>
      <c r="B8" s="432">
        <v>18</v>
      </c>
      <c r="C8" s="436">
        <v>0</v>
      </c>
      <c r="D8" s="369">
        <v>10088997</v>
      </c>
      <c r="E8" s="369">
        <v>8376</v>
      </c>
      <c r="F8" s="369">
        <v>26972</v>
      </c>
      <c r="G8" s="614"/>
      <c r="H8" s="436">
        <v>0</v>
      </c>
      <c r="I8" s="369">
        <v>19928125</v>
      </c>
      <c r="J8" s="369">
        <f t="shared" si="0"/>
        <v>30052470</v>
      </c>
      <c r="K8" s="369">
        <v>34307300</v>
      </c>
      <c r="L8" s="369">
        <v>31521759</v>
      </c>
      <c r="M8" s="137"/>
      <c r="N8" s="137"/>
    </row>
    <row r="9" spans="1:197" s="138" customFormat="1" ht="18.399999999999999" customHeight="1">
      <c r="A9" s="432" t="s">
        <v>186</v>
      </c>
      <c r="B9" s="432">
        <v>21</v>
      </c>
      <c r="C9" s="436">
        <v>0</v>
      </c>
      <c r="D9" s="369">
        <v>8590</v>
      </c>
      <c r="E9" s="369">
        <v>146262</v>
      </c>
      <c r="F9" s="436">
        <v>0</v>
      </c>
      <c r="G9" s="614"/>
      <c r="H9" s="369">
        <v>34821</v>
      </c>
      <c r="I9" s="369">
        <v>406930</v>
      </c>
      <c r="J9" s="369">
        <f t="shared" si="0"/>
        <v>596603</v>
      </c>
      <c r="K9" s="369">
        <v>556930</v>
      </c>
      <c r="L9" s="369">
        <v>462137</v>
      </c>
      <c r="M9" s="137"/>
      <c r="N9" s="137"/>
    </row>
    <row r="10" spans="1:197" s="138" customFormat="1" ht="18.399999999999999" customHeight="1">
      <c r="A10" s="432" t="s">
        <v>187</v>
      </c>
      <c r="B10" s="432">
        <v>22</v>
      </c>
      <c r="C10" s="436">
        <v>0</v>
      </c>
      <c r="D10" s="369">
        <v>250</v>
      </c>
      <c r="E10" s="369">
        <v>38576898</v>
      </c>
      <c r="F10" s="369">
        <v>157379</v>
      </c>
      <c r="G10" s="614"/>
      <c r="H10" s="369">
        <v>9198</v>
      </c>
      <c r="I10" s="369">
        <v>134244</v>
      </c>
      <c r="J10" s="369">
        <f t="shared" si="0"/>
        <v>38877969</v>
      </c>
      <c r="K10" s="369">
        <v>38115000</v>
      </c>
      <c r="L10" s="369">
        <v>31754468</v>
      </c>
      <c r="M10" s="137"/>
      <c r="N10" s="137"/>
    </row>
    <row r="11" spans="1:197" s="138" customFormat="1" ht="44.25" customHeight="1">
      <c r="A11" s="678" t="s">
        <v>2443</v>
      </c>
      <c r="B11" s="432">
        <v>23</v>
      </c>
      <c r="C11" s="436">
        <v>0</v>
      </c>
      <c r="D11" s="369">
        <v>3060981</v>
      </c>
      <c r="E11" s="369">
        <v>890322</v>
      </c>
      <c r="F11" s="369">
        <v>117758</v>
      </c>
      <c r="G11" s="614"/>
      <c r="H11" s="369">
        <v>9370</v>
      </c>
      <c r="I11" s="369">
        <v>13</v>
      </c>
      <c r="J11" s="369">
        <f t="shared" si="0"/>
        <v>4078444</v>
      </c>
      <c r="K11" s="369">
        <v>5108000</v>
      </c>
      <c r="L11" s="369">
        <v>6933340</v>
      </c>
      <c r="M11" s="137"/>
      <c r="N11" s="137"/>
    </row>
    <row r="12" spans="1:197" s="138" customFormat="1" ht="18.399999999999999" customHeight="1">
      <c r="A12" s="432" t="s">
        <v>877</v>
      </c>
      <c r="B12" s="432">
        <v>26</v>
      </c>
      <c r="C12" s="436">
        <v>0</v>
      </c>
      <c r="D12" s="369">
        <v>20</v>
      </c>
      <c r="E12" s="436">
        <v>20348</v>
      </c>
      <c r="F12" s="369">
        <v>1000</v>
      </c>
      <c r="G12" s="614"/>
      <c r="H12" s="436">
        <v>150</v>
      </c>
      <c r="I12" s="436">
        <v>119539</v>
      </c>
      <c r="J12" s="369">
        <f t="shared" si="0"/>
        <v>141057</v>
      </c>
      <c r="K12" s="369">
        <v>2000000</v>
      </c>
      <c r="L12" s="369">
        <v>42779</v>
      </c>
      <c r="M12" s="137"/>
      <c r="N12" s="137"/>
    </row>
    <row r="13" spans="1:197" s="138" customFormat="1" ht="18.399999999999999" customHeight="1">
      <c r="A13" s="432" t="s">
        <v>1659</v>
      </c>
      <c r="B13" s="432">
        <v>29</v>
      </c>
      <c r="C13" s="436">
        <v>0</v>
      </c>
      <c r="D13" s="369">
        <v>170</v>
      </c>
      <c r="E13" s="369">
        <v>229</v>
      </c>
      <c r="F13" s="436">
        <v>0</v>
      </c>
      <c r="G13" s="614"/>
      <c r="H13" s="436">
        <v>23690</v>
      </c>
      <c r="I13" s="436">
        <v>0</v>
      </c>
      <c r="J13" s="369">
        <f t="shared" si="0"/>
        <v>24089</v>
      </c>
      <c r="K13" s="369">
        <v>29000</v>
      </c>
      <c r="L13" s="369">
        <v>3740</v>
      </c>
      <c r="M13" s="137"/>
      <c r="N13" s="137"/>
    </row>
    <row r="14" spans="1:197" s="138" customFormat="1" ht="18.399999999999999" customHeight="1">
      <c r="A14" s="432" t="s">
        <v>1413</v>
      </c>
      <c r="B14" s="432">
        <v>34</v>
      </c>
      <c r="C14" s="436">
        <v>0</v>
      </c>
      <c r="D14" s="369">
        <v>18451684</v>
      </c>
      <c r="E14" s="369">
        <v>433471</v>
      </c>
      <c r="F14" s="369">
        <v>9775732</v>
      </c>
      <c r="G14" s="614"/>
      <c r="H14" s="436">
        <v>700</v>
      </c>
      <c r="I14" s="369">
        <v>307369</v>
      </c>
      <c r="J14" s="369">
        <f t="shared" si="0"/>
        <v>28968956</v>
      </c>
      <c r="K14" s="369">
        <v>39532700</v>
      </c>
      <c r="L14" s="369">
        <v>34193939</v>
      </c>
      <c r="M14" s="137"/>
      <c r="N14" s="137"/>
    </row>
    <row r="15" spans="1:197" s="138" customFormat="1" ht="18.399999999999999" customHeight="1">
      <c r="A15" s="432" t="s">
        <v>272</v>
      </c>
      <c r="B15" s="432">
        <v>36</v>
      </c>
      <c r="C15" s="436">
        <v>0</v>
      </c>
      <c r="D15" s="369">
        <v>200</v>
      </c>
      <c r="E15" s="436">
        <v>0</v>
      </c>
      <c r="F15" s="436">
        <v>0</v>
      </c>
      <c r="G15" s="614"/>
      <c r="H15" s="436">
        <v>0</v>
      </c>
      <c r="I15" s="436">
        <v>0</v>
      </c>
      <c r="J15" s="369">
        <f t="shared" si="0"/>
        <v>200</v>
      </c>
      <c r="K15" s="369">
        <v>35000</v>
      </c>
      <c r="L15" s="369">
        <v>287826</v>
      </c>
      <c r="M15" s="137"/>
      <c r="N15" s="137"/>
    </row>
    <row r="16" spans="1:197" s="138" customFormat="1" ht="18.399999999999999" customHeight="1">
      <c r="A16" s="432" t="s">
        <v>563</v>
      </c>
      <c r="B16" s="432">
        <v>41</v>
      </c>
      <c r="C16" s="436">
        <v>0</v>
      </c>
      <c r="D16" s="369">
        <v>630150</v>
      </c>
      <c r="E16" s="369">
        <v>59639</v>
      </c>
      <c r="F16" s="369">
        <v>76935</v>
      </c>
      <c r="G16" s="614"/>
      <c r="H16" s="436">
        <v>0</v>
      </c>
      <c r="I16" s="369">
        <v>7298</v>
      </c>
      <c r="J16" s="369">
        <f t="shared" si="0"/>
        <v>774022</v>
      </c>
      <c r="K16" s="369">
        <v>1923700</v>
      </c>
      <c r="L16" s="369">
        <v>2016959</v>
      </c>
      <c r="M16" s="137"/>
      <c r="N16" s="137"/>
    </row>
    <row r="17" spans="1:14" s="138" customFormat="1" ht="30" customHeight="1">
      <c r="A17" s="678" t="s">
        <v>1410</v>
      </c>
      <c r="B17" s="432">
        <v>46</v>
      </c>
      <c r="C17" s="436">
        <v>0</v>
      </c>
      <c r="D17" s="369">
        <v>4700803</v>
      </c>
      <c r="E17" s="369">
        <v>152608</v>
      </c>
      <c r="F17" s="369">
        <v>4977850</v>
      </c>
      <c r="G17" s="614"/>
      <c r="H17" s="369">
        <v>51391</v>
      </c>
      <c r="I17" s="369">
        <v>126876</v>
      </c>
      <c r="J17" s="369">
        <f t="shared" si="0"/>
        <v>10009528</v>
      </c>
      <c r="K17" s="369">
        <v>6000000</v>
      </c>
      <c r="L17" s="369">
        <v>5549684</v>
      </c>
      <c r="M17" s="137"/>
      <c r="N17" s="137"/>
    </row>
    <row r="18" spans="1:14" s="138" customFormat="1" ht="18.399999999999999" customHeight="1">
      <c r="A18" s="432" t="s">
        <v>715</v>
      </c>
      <c r="B18" s="432">
        <v>48</v>
      </c>
      <c r="C18" s="436">
        <v>0</v>
      </c>
      <c r="D18" s="369">
        <v>2036703</v>
      </c>
      <c r="E18" s="369">
        <v>24735241</v>
      </c>
      <c r="F18" s="369">
        <v>11531194</v>
      </c>
      <c r="G18" s="614"/>
      <c r="H18" s="369">
        <v>402</v>
      </c>
      <c r="I18" s="369">
        <v>309058</v>
      </c>
      <c r="J18" s="369">
        <f t="shared" si="0"/>
        <v>38612598</v>
      </c>
      <c r="K18" s="369">
        <v>50458000</v>
      </c>
      <c r="L18" s="369">
        <v>50830271</v>
      </c>
      <c r="M18" s="137"/>
      <c r="N18" s="137"/>
    </row>
    <row r="19" spans="1:14" s="138" customFormat="1" ht="18.399999999999999" customHeight="1">
      <c r="A19" s="432" t="s">
        <v>200</v>
      </c>
      <c r="B19" s="432"/>
      <c r="C19" s="436">
        <v>0</v>
      </c>
      <c r="D19" s="436">
        <v>0</v>
      </c>
      <c r="E19" s="436">
        <v>0</v>
      </c>
      <c r="F19" s="436">
        <v>0</v>
      </c>
      <c r="G19" s="614"/>
      <c r="H19" s="436">
        <v>0</v>
      </c>
      <c r="I19" s="436">
        <v>0</v>
      </c>
      <c r="J19" s="436">
        <f t="shared" si="0"/>
        <v>0</v>
      </c>
      <c r="K19" s="436">
        <v>0</v>
      </c>
      <c r="L19" s="436">
        <v>35557</v>
      </c>
      <c r="M19" s="137"/>
      <c r="N19" s="137"/>
    </row>
    <row r="20" spans="1:14" s="138" customFormat="1" ht="18.399999999999999" hidden="1" customHeight="1">
      <c r="A20" s="432" t="s">
        <v>237</v>
      </c>
      <c r="B20" s="432">
        <v>51</v>
      </c>
      <c r="C20" s="436"/>
      <c r="D20" s="436"/>
      <c r="E20" s="436"/>
      <c r="F20" s="436"/>
      <c r="G20" s="614"/>
      <c r="H20" s="436"/>
      <c r="I20" s="436"/>
      <c r="J20" s="436">
        <f t="shared" si="0"/>
        <v>0</v>
      </c>
      <c r="K20" s="436"/>
      <c r="L20" s="436">
        <v>0</v>
      </c>
      <c r="M20" s="137"/>
      <c r="N20" s="137"/>
    </row>
    <row r="21" spans="1:14" s="138" customFormat="1" ht="15.6" hidden="1" customHeight="1">
      <c r="A21" s="432" t="s">
        <v>267</v>
      </c>
      <c r="B21" s="432">
        <v>54</v>
      </c>
      <c r="C21" s="436"/>
      <c r="D21" s="436"/>
      <c r="E21" s="436"/>
      <c r="F21" s="436"/>
      <c r="G21" s="614"/>
      <c r="H21" s="436"/>
      <c r="I21" s="436"/>
      <c r="J21" s="369">
        <f t="shared" si="0"/>
        <v>0</v>
      </c>
      <c r="K21" s="436"/>
      <c r="L21" s="436">
        <v>0</v>
      </c>
      <c r="M21" s="137"/>
      <c r="N21" s="137"/>
    </row>
    <row r="22" spans="1:14" s="138" customFormat="1" ht="15.6" hidden="1" customHeight="1">
      <c r="A22" s="432" t="s">
        <v>895</v>
      </c>
      <c r="B22" s="432">
        <v>55</v>
      </c>
      <c r="C22" s="436"/>
      <c r="D22" s="436"/>
      <c r="E22" s="436"/>
      <c r="F22" s="436"/>
      <c r="G22" s="614"/>
      <c r="H22" s="436"/>
      <c r="I22" s="436"/>
      <c r="J22" s="369">
        <f t="shared" si="0"/>
        <v>0</v>
      </c>
      <c r="K22" s="436"/>
      <c r="L22" s="436">
        <v>0</v>
      </c>
      <c r="M22" s="137"/>
      <c r="N22" s="137"/>
    </row>
    <row r="23" spans="1:14" s="138" customFormat="1" ht="18.399999999999999" customHeight="1">
      <c r="A23" s="432" t="s">
        <v>716</v>
      </c>
      <c r="B23" s="432">
        <v>65</v>
      </c>
      <c r="C23" s="436">
        <v>0</v>
      </c>
      <c r="D23" s="369">
        <v>386040</v>
      </c>
      <c r="E23" s="369">
        <v>179857</v>
      </c>
      <c r="F23" s="369">
        <v>11170</v>
      </c>
      <c r="G23" s="614"/>
      <c r="H23" s="436">
        <v>0</v>
      </c>
      <c r="I23" s="369">
        <v>13236</v>
      </c>
      <c r="J23" s="369">
        <f t="shared" si="0"/>
        <v>590303</v>
      </c>
      <c r="K23" s="369">
        <v>2200000</v>
      </c>
      <c r="L23" s="369">
        <v>990131</v>
      </c>
      <c r="M23" s="137"/>
      <c r="N23" s="137"/>
    </row>
    <row r="24" spans="1:14" s="138" customFormat="1" ht="18.399999999999999" customHeight="1">
      <c r="A24" s="432" t="s">
        <v>898</v>
      </c>
      <c r="B24" s="432">
        <v>59</v>
      </c>
      <c r="C24" s="436">
        <v>0</v>
      </c>
      <c r="D24" s="369">
        <v>556691</v>
      </c>
      <c r="E24" s="369">
        <v>228362</v>
      </c>
      <c r="F24" s="436">
        <v>0</v>
      </c>
      <c r="G24" s="614"/>
      <c r="H24" s="436">
        <v>0</v>
      </c>
      <c r="I24" s="436">
        <v>0</v>
      </c>
      <c r="J24" s="369">
        <f t="shared" si="0"/>
        <v>785053</v>
      </c>
      <c r="K24" s="436">
        <v>790000</v>
      </c>
      <c r="L24" s="369">
        <v>720578</v>
      </c>
      <c r="M24" s="137"/>
      <c r="N24" s="137"/>
    </row>
    <row r="25" spans="1:14" s="138" customFormat="1" ht="18.399999999999999" customHeight="1">
      <c r="A25" s="432" t="s">
        <v>1700</v>
      </c>
      <c r="B25" s="432">
        <v>60</v>
      </c>
      <c r="C25" s="436">
        <v>0</v>
      </c>
      <c r="D25" s="369">
        <v>15458664</v>
      </c>
      <c r="E25" s="369">
        <v>886470</v>
      </c>
      <c r="F25" s="369">
        <v>228873354</v>
      </c>
      <c r="G25" s="614"/>
      <c r="H25" s="369">
        <v>201526</v>
      </c>
      <c r="I25" s="369">
        <v>16317316</v>
      </c>
      <c r="J25" s="369">
        <f t="shared" si="0"/>
        <v>261737330</v>
      </c>
      <c r="K25" s="369">
        <v>155238003</v>
      </c>
      <c r="L25" s="369">
        <v>155009110</v>
      </c>
      <c r="M25" s="137"/>
      <c r="N25" s="137"/>
    </row>
    <row r="26" spans="1:14" s="138" customFormat="1" ht="18.399999999999999" customHeight="1">
      <c r="A26" s="432" t="s">
        <v>2446</v>
      </c>
      <c r="B26" s="432">
        <v>62</v>
      </c>
      <c r="C26" s="436">
        <v>1232792812</v>
      </c>
      <c r="D26" s="436">
        <v>0</v>
      </c>
      <c r="E26" s="436">
        <v>0</v>
      </c>
      <c r="F26" s="436">
        <v>0</v>
      </c>
      <c r="G26" s="436">
        <v>0</v>
      </c>
      <c r="H26" s="436">
        <v>0</v>
      </c>
      <c r="I26" s="436">
        <v>0</v>
      </c>
      <c r="J26" s="369">
        <f t="shared" si="0"/>
        <v>1232792812</v>
      </c>
      <c r="K26" s="369">
        <v>2096283000</v>
      </c>
      <c r="L26" s="369">
        <v>2090143298</v>
      </c>
      <c r="M26" s="137"/>
      <c r="N26" s="137"/>
    </row>
    <row r="27" spans="1:14" s="138" customFormat="1" ht="18.399999999999999" customHeight="1">
      <c r="A27" s="432" t="s">
        <v>879</v>
      </c>
      <c r="B27" s="432">
        <v>66</v>
      </c>
      <c r="C27" s="436">
        <v>0</v>
      </c>
      <c r="D27" s="369">
        <v>45367</v>
      </c>
      <c r="E27" s="436">
        <v>0</v>
      </c>
      <c r="F27" s="369">
        <v>8050</v>
      </c>
      <c r="G27" s="614"/>
      <c r="H27" s="436">
        <v>22535</v>
      </c>
      <c r="I27" s="369">
        <v>6547</v>
      </c>
      <c r="J27" s="369">
        <f t="shared" si="0"/>
        <v>82499</v>
      </c>
      <c r="K27" s="369">
        <v>351700</v>
      </c>
      <c r="L27" s="369">
        <v>315283</v>
      </c>
      <c r="M27" s="137"/>
      <c r="N27" s="137"/>
    </row>
    <row r="28" spans="1:14" s="138" customFormat="1" ht="18.399999999999999" customHeight="1">
      <c r="A28" s="432" t="s">
        <v>884</v>
      </c>
      <c r="B28" s="432">
        <v>68</v>
      </c>
      <c r="C28" s="436">
        <v>0</v>
      </c>
      <c r="D28" s="436">
        <v>0</v>
      </c>
      <c r="E28" s="436">
        <v>0</v>
      </c>
      <c r="F28" s="436">
        <v>0</v>
      </c>
      <c r="G28" s="614"/>
      <c r="H28" s="436">
        <v>0</v>
      </c>
      <c r="I28" s="436">
        <v>50</v>
      </c>
      <c r="J28" s="369">
        <f t="shared" si="0"/>
        <v>50</v>
      </c>
      <c r="K28" s="436">
        <v>0</v>
      </c>
      <c r="L28" s="369">
        <v>75</v>
      </c>
      <c r="M28" s="137"/>
      <c r="N28" s="137"/>
    </row>
    <row r="29" spans="1:14" s="138" customFormat="1" ht="18.399999999999999" customHeight="1">
      <c r="A29" s="432" t="s">
        <v>1448</v>
      </c>
      <c r="B29" s="432">
        <v>69</v>
      </c>
      <c r="C29" s="436">
        <v>0</v>
      </c>
      <c r="D29" s="436">
        <v>0</v>
      </c>
      <c r="E29" s="369">
        <v>4600</v>
      </c>
      <c r="F29" s="436">
        <v>0</v>
      </c>
      <c r="G29" s="614"/>
      <c r="H29" s="436">
        <v>0</v>
      </c>
      <c r="I29" s="436">
        <v>0</v>
      </c>
      <c r="J29" s="369">
        <f>SUM(C29:I29)</f>
        <v>4600</v>
      </c>
      <c r="K29" s="436">
        <v>0</v>
      </c>
      <c r="L29" s="369">
        <v>655</v>
      </c>
      <c r="M29" s="137"/>
      <c r="N29" s="137"/>
    </row>
    <row r="30" spans="1:14" s="138" customFormat="1" ht="15.75">
      <c r="A30" s="432" t="s">
        <v>2474</v>
      </c>
      <c r="B30" s="432">
        <v>72</v>
      </c>
      <c r="C30" s="436">
        <v>0</v>
      </c>
      <c r="D30" s="436">
        <v>0</v>
      </c>
      <c r="E30" s="436">
        <v>0</v>
      </c>
      <c r="F30" s="436">
        <v>0</v>
      </c>
      <c r="G30" s="614"/>
      <c r="H30" s="436">
        <v>75</v>
      </c>
      <c r="I30" s="436">
        <v>0</v>
      </c>
      <c r="J30" s="436">
        <f>SUM(C30:I30)</f>
        <v>75</v>
      </c>
      <c r="K30" s="436">
        <v>0</v>
      </c>
      <c r="L30" s="436">
        <v>0</v>
      </c>
      <c r="M30" s="137"/>
      <c r="N30" s="137"/>
    </row>
    <row r="31" spans="1:14" s="138" customFormat="1" ht="15.6" hidden="1" customHeight="1">
      <c r="A31" s="679" t="s">
        <v>188</v>
      </c>
      <c r="B31" s="679">
        <v>61</v>
      </c>
      <c r="C31" s="436">
        <v>0</v>
      </c>
      <c r="D31" s="680">
        <v>0</v>
      </c>
      <c r="E31" s="680">
        <v>0</v>
      </c>
      <c r="F31" s="680">
        <v>0</v>
      </c>
      <c r="G31" s="680">
        <v>0</v>
      </c>
      <c r="H31" s="680">
        <v>0</v>
      </c>
      <c r="I31" s="680">
        <v>0</v>
      </c>
      <c r="J31" s="680">
        <v>0</v>
      </c>
      <c r="K31" s="680">
        <v>0</v>
      </c>
      <c r="L31" s="681">
        <f t="shared" ref="L31" si="1">J31</f>
        <v>0</v>
      </c>
      <c r="M31" s="137"/>
      <c r="N31" s="137"/>
    </row>
    <row r="32" spans="1:14" s="138" customFormat="1" ht="15.6" hidden="1" customHeight="1">
      <c r="A32" s="682" t="s">
        <v>203</v>
      </c>
      <c r="B32" s="682"/>
      <c r="C32" s="436">
        <v>0</v>
      </c>
      <c r="D32" s="369"/>
      <c r="E32" s="369"/>
      <c r="F32" s="369"/>
      <c r="G32" s="369"/>
      <c r="H32" s="369"/>
      <c r="I32" s="369"/>
      <c r="J32" s="369">
        <f t="shared" ref="J32:J33" si="2">SUM(C32:I32)</f>
        <v>0</v>
      </c>
      <c r="K32" s="369"/>
      <c r="L32" s="369"/>
      <c r="M32" s="137"/>
      <c r="N32" s="137"/>
    </row>
    <row r="33" spans="1:14" s="138" customFormat="1" ht="15.6" hidden="1" customHeight="1">
      <c r="A33" s="683" t="s">
        <v>509</v>
      </c>
      <c r="B33" s="683"/>
      <c r="C33" s="436"/>
      <c r="D33" s="108"/>
      <c r="E33" s="369"/>
      <c r="F33" s="369"/>
      <c r="G33" s="369"/>
      <c r="H33" s="369"/>
      <c r="I33" s="369"/>
      <c r="J33" s="369">
        <f t="shared" si="2"/>
        <v>0</v>
      </c>
      <c r="K33" s="108"/>
      <c r="L33" s="369"/>
      <c r="M33" s="137"/>
      <c r="N33" s="137"/>
    </row>
    <row r="34" spans="1:14" s="141" customFormat="1" ht="30.95" customHeight="1">
      <c r="A34" s="435" t="s">
        <v>2355</v>
      </c>
      <c r="B34" s="435"/>
      <c r="C34" s="684"/>
      <c r="D34" s="435"/>
      <c r="E34" s="435"/>
      <c r="F34" s="435"/>
      <c r="G34" s="433"/>
      <c r="H34" s="433"/>
      <c r="I34" s="433"/>
      <c r="J34" s="433"/>
      <c r="K34" s="433"/>
      <c r="L34" s="434"/>
      <c r="M34" s="140"/>
      <c r="N34" s="140"/>
    </row>
    <row r="35" spans="1:14" ht="21.95" customHeight="1">
      <c r="A35" s="671"/>
      <c r="B35" s="671"/>
      <c r="C35" s="718" t="s">
        <v>455</v>
      </c>
      <c r="D35" s="718"/>
      <c r="E35" s="718"/>
      <c r="F35" s="718"/>
      <c r="G35" s="718"/>
      <c r="H35" s="718"/>
      <c r="I35" s="718"/>
      <c r="J35" s="718"/>
      <c r="K35" s="718"/>
      <c r="L35" s="718"/>
    </row>
    <row r="36" spans="1:14" s="143" customFormat="1" ht="45" customHeight="1">
      <c r="A36" s="672" t="s">
        <v>198</v>
      </c>
      <c r="B36" s="672" t="s">
        <v>750</v>
      </c>
      <c r="C36" s="673" t="s">
        <v>1692</v>
      </c>
      <c r="D36" s="673" t="s">
        <v>570</v>
      </c>
      <c r="E36" s="673" t="s">
        <v>685</v>
      </c>
      <c r="F36" s="673" t="s">
        <v>684</v>
      </c>
      <c r="G36" s="673" t="s">
        <v>1693</v>
      </c>
      <c r="H36" s="673" t="s">
        <v>178</v>
      </c>
      <c r="I36" s="673" t="s">
        <v>722</v>
      </c>
      <c r="J36" s="673" t="s">
        <v>2</v>
      </c>
      <c r="K36" s="673" t="s">
        <v>495</v>
      </c>
      <c r="L36" s="673" t="s">
        <v>2381</v>
      </c>
      <c r="M36" s="142"/>
      <c r="N36" s="142"/>
    </row>
    <row r="37" spans="1:14" s="147" customFormat="1" ht="18.399999999999999" customHeight="1">
      <c r="A37" s="432" t="s">
        <v>1694</v>
      </c>
      <c r="B37" s="679">
        <v>73</v>
      </c>
      <c r="C37" s="436">
        <v>0</v>
      </c>
      <c r="D37" s="369">
        <v>3581087</v>
      </c>
      <c r="E37" s="369">
        <v>166235</v>
      </c>
      <c r="F37" s="436">
        <v>0</v>
      </c>
      <c r="G37" s="614"/>
      <c r="H37" s="436">
        <v>0</v>
      </c>
      <c r="I37" s="369">
        <v>331</v>
      </c>
      <c r="J37" s="369">
        <f t="shared" ref="J37:J48" si="3">SUM(C37:I37)</f>
        <v>3747653</v>
      </c>
      <c r="K37" s="369">
        <v>3620300</v>
      </c>
      <c r="L37" s="369">
        <v>3539184</v>
      </c>
      <c r="M37" s="146"/>
      <c r="N37" s="146"/>
    </row>
    <row r="38" spans="1:14" s="405" customFormat="1" ht="18.399999999999999" customHeight="1">
      <c r="A38" s="432" t="s">
        <v>508</v>
      </c>
      <c r="B38" s="679">
        <v>75</v>
      </c>
      <c r="C38" s="436">
        <v>0</v>
      </c>
      <c r="D38" s="436">
        <v>0</v>
      </c>
      <c r="E38" s="436">
        <v>0</v>
      </c>
      <c r="F38" s="436">
        <v>0</v>
      </c>
      <c r="G38" s="436">
        <v>0</v>
      </c>
      <c r="H38" s="436">
        <v>0</v>
      </c>
      <c r="I38" s="436">
        <v>0</v>
      </c>
      <c r="J38" s="436">
        <f t="shared" si="3"/>
        <v>0</v>
      </c>
      <c r="K38" s="436">
        <v>0</v>
      </c>
      <c r="L38" s="436">
        <v>105</v>
      </c>
      <c r="M38" s="404"/>
      <c r="N38" s="404"/>
    </row>
    <row r="39" spans="1:14" s="147" customFormat="1" ht="18.399999999999999" customHeight="1">
      <c r="A39" s="432" t="s">
        <v>606</v>
      </c>
      <c r="B39" s="679">
        <v>76</v>
      </c>
      <c r="C39" s="436">
        <v>0</v>
      </c>
      <c r="D39" s="436">
        <v>0</v>
      </c>
      <c r="E39" s="369">
        <v>1063</v>
      </c>
      <c r="F39" s="436">
        <v>0</v>
      </c>
      <c r="G39" s="614"/>
      <c r="H39" s="436">
        <v>0</v>
      </c>
      <c r="I39" s="436">
        <v>0</v>
      </c>
      <c r="J39" s="369">
        <f t="shared" si="3"/>
        <v>1063</v>
      </c>
      <c r="K39" s="436">
        <v>0</v>
      </c>
      <c r="L39" s="369">
        <v>1485</v>
      </c>
      <c r="M39" s="146"/>
      <c r="N39" s="146"/>
    </row>
    <row r="40" spans="1:14" s="138" customFormat="1" ht="30" customHeight="1">
      <c r="A40" s="678" t="s">
        <v>1369</v>
      </c>
      <c r="B40" s="679">
        <v>77</v>
      </c>
      <c r="C40" s="436">
        <v>0</v>
      </c>
      <c r="D40" s="369">
        <v>8775</v>
      </c>
      <c r="E40" s="436">
        <v>0</v>
      </c>
      <c r="F40" s="436">
        <v>0</v>
      </c>
      <c r="G40" s="614"/>
      <c r="H40" s="436">
        <v>0</v>
      </c>
      <c r="I40" s="436">
        <v>0</v>
      </c>
      <c r="J40" s="369">
        <f t="shared" si="3"/>
        <v>8775</v>
      </c>
      <c r="K40" s="369">
        <v>10000</v>
      </c>
      <c r="L40" s="369">
        <v>8550</v>
      </c>
      <c r="M40" s="137"/>
      <c r="N40" s="137"/>
    </row>
    <row r="41" spans="1:14" s="138" customFormat="1" ht="18.399999999999999" customHeight="1">
      <c r="A41" s="432" t="s">
        <v>201</v>
      </c>
      <c r="B41" s="679">
        <v>78</v>
      </c>
      <c r="C41" s="436">
        <v>0</v>
      </c>
      <c r="D41" s="369">
        <v>12234464</v>
      </c>
      <c r="E41" s="369">
        <v>133938</v>
      </c>
      <c r="F41" s="436">
        <v>600</v>
      </c>
      <c r="G41" s="614"/>
      <c r="H41" s="436">
        <v>0</v>
      </c>
      <c r="I41" s="436">
        <v>0</v>
      </c>
      <c r="J41" s="369">
        <f t="shared" si="3"/>
        <v>12369002</v>
      </c>
      <c r="K41" s="369">
        <v>21901000</v>
      </c>
      <c r="L41" s="369">
        <v>14253275</v>
      </c>
      <c r="M41" s="137"/>
      <c r="N41" s="137"/>
    </row>
    <row r="42" spans="1:14" s="138" customFormat="1" ht="18.399999999999999" customHeight="1">
      <c r="A42" s="432" t="s">
        <v>247</v>
      </c>
      <c r="B42" s="679"/>
      <c r="C42" s="436">
        <v>0</v>
      </c>
      <c r="D42" s="436">
        <v>60</v>
      </c>
      <c r="E42" s="436">
        <v>0</v>
      </c>
      <c r="F42" s="436">
        <v>0</v>
      </c>
      <c r="G42" s="614"/>
      <c r="H42" s="436">
        <v>0</v>
      </c>
      <c r="I42" s="436">
        <v>0</v>
      </c>
      <c r="J42" s="369">
        <f t="shared" si="3"/>
        <v>60</v>
      </c>
      <c r="K42" s="436">
        <v>0</v>
      </c>
      <c r="L42" s="436">
        <v>25</v>
      </c>
      <c r="M42" s="137"/>
      <c r="N42" s="137"/>
    </row>
    <row r="43" spans="1:14" s="138" customFormat="1" ht="18" customHeight="1">
      <c r="A43" s="432" t="s">
        <v>2337</v>
      </c>
      <c r="B43" s="679">
        <v>81</v>
      </c>
      <c r="C43" s="436">
        <v>0</v>
      </c>
      <c r="D43" s="436">
        <v>0</v>
      </c>
      <c r="E43" s="436">
        <v>0</v>
      </c>
      <c r="F43" s="369">
        <v>360</v>
      </c>
      <c r="G43" s="614"/>
      <c r="H43" s="369">
        <v>685</v>
      </c>
      <c r="I43" s="436">
        <v>0</v>
      </c>
      <c r="J43" s="369">
        <f t="shared" si="3"/>
        <v>1045</v>
      </c>
      <c r="K43" s="436">
        <v>0</v>
      </c>
      <c r="L43" s="369">
        <v>1405</v>
      </c>
      <c r="M43" s="137"/>
      <c r="N43" s="137"/>
    </row>
    <row r="44" spans="1:14" s="138" customFormat="1" ht="18.399999999999999" customHeight="1">
      <c r="A44" s="432" t="s">
        <v>268</v>
      </c>
      <c r="B44" s="679">
        <v>83</v>
      </c>
      <c r="C44" s="436">
        <v>0</v>
      </c>
      <c r="D44" s="369">
        <v>87339190</v>
      </c>
      <c r="E44" s="369">
        <v>2401132</v>
      </c>
      <c r="F44" s="436">
        <v>0</v>
      </c>
      <c r="G44" s="614"/>
      <c r="H44" s="369">
        <v>430</v>
      </c>
      <c r="I44" s="369">
        <v>1903600</v>
      </c>
      <c r="J44" s="369">
        <f t="shared" si="3"/>
        <v>91644352</v>
      </c>
      <c r="K44" s="369">
        <v>157902715</v>
      </c>
      <c r="L44" s="369">
        <v>100376567</v>
      </c>
      <c r="M44" s="137"/>
      <c r="N44" s="137"/>
    </row>
    <row r="45" spans="1:14" s="138" customFormat="1" ht="18.399999999999999" customHeight="1">
      <c r="A45" s="432" t="s">
        <v>1772</v>
      </c>
      <c r="B45" s="679">
        <v>85</v>
      </c>
      <c r="C45" s="436">
        <v>0</v>
      </c>
      <c r="D45" s="369">
        <v>230450</v>
      </c>
      <c r="E45" s="436">
        <v>0</v>
      </c>
      <c r="F45" s="436">
        <v>0</v>
      </c>
      <c r="G45" s="614"/>
      <c r="H45" s="436">
        <v>0</v>
      </c>
      <c r="I45" s="436">
        <v>0</v>
      </c>
      <c r="J45" s="369">
        <f t="shared" si="3"/>
        <v>230450</v>
      </c>
      <c r="K45" s="436">
        <v>1000900</v>
      </c>
      <c r="L45" s="436">
        <v>311620</v>
      </c>
      <c r="M45" s="137"/>
      <c r="N45" s="137"/>
    </row>
    <row r="46" spans="1:14" s="138" customFormat="1" ht="18.399999999999999" customHeight="1">
      <c r="A46" s="432" t="s">
        <v>1442</v>
      </c>
      <c r="B46" s="679">
        <v>89</v>
      </c>
      <c r="C46" s="436">
        <v>0</v>
      </c>
      <c r="D46" s="369">
        <v>1919540</v>
      </c>
      <c r="E46" s="436">
        <v>300</v>
      </c>
      <c r="F46" s="436">
        <v>0</v>
      </c>
      <c r="G46" s="614"/>
      <c r="H46" s="436">
        <v>0</v>
      </c>
      <c r="I46" s="369">
        <v>216470</v>
      </c>
      <c r="J46" s="369">
        <f t="shared" si="3"/>
        <v>2136310</v>
      </c>
      <c r="K46" s="369">
        <v>3000000</v>
      </c>
      <c r="L46" s="369">
        <v>1956428</v>
      </c>
      <c r="M46" s="139"/>
      <c r="N46" s="139"/>
    </row>
    <row r="47" spans="1:14" s="138" customFormat="1" ht="18.399999999999999" customHeight="1">
      <c r="A47" s="432" t="s">
        <v>2382</v>
      </c>
      <c r="B47" s="679"/>
      <c r="C47" s="436">
        <v>0</v>
      </c>
      <c r="D47" s="369">
        <v>288676629</v>
      </c>
      <c r="E47" s="436">
        <v>0</v>
      </c>
      <c r="F47" s="436">
        <v>0</v>
      </c>
      <c r="G47" s="614"/>
      <c r="H47" s="436">
        <v>0</v>
      </c>
      <c r="I47" s="436">
        <v>0</v>
      </c>
      <c r="J47" s="369">
        <f t="shared" si="3"/>
        <v>288676629</v>
      </c>
      <c r="K47" s="369">
        <v>269928364</v>
      </c>
      <c r="L47" s="436">
        <v>321560081</v>
      </c>
      <c r="M47" s="139"/>
      <c r="N47" s="139"/>
    </row>
    <row r="48" spans="1:14" s="138" customFormat="1" ht="18.399999999999999" customHeight="1">
      <c r="A48" s="432" t="s">
        <v>1415</v>
      </c>
      <c r="B48" s="679">
        <v>92</v>
      </c>
      <c r="C48" s="436">
        <v>0</v>
      </c>
      <c r="D48" s="436">
        <v>0</v>
      </c>
      <c r="E48" s="436">
        <v>260</v>
      </c>
      <c r="F48" s="436">
        <v>0</v>
      </c>
      <c r="G48" s="614"/>
      <c r="H48" s="436">
        <v>0</v>
      </c>
      <c r="I48" s="436">
        <v>0</v>
      </c>
      <c r="J48" s="369">
        <f t="shared" si="3"/>
        <v>260</v>
      </c>
      <c r="K48" s="436">
        <v>0</v>
      </c>
      <c r="L48" s="436">
        <v>60</v>
      </c>
      <c r="M48" s="139"/>
      <c r="N48" s="139"/>
    </row>
    <row r="49" spans="1:14" s="149" customFormat="1" ht="20.100000000000001" customHeight="1" thickBot="1">
      <c r="A49" s="685" t="s">
        <v>2</v>
      </c>
      <c r="B49" s="679"/>
      <c r="C49" s="165">
        <f>SUM(C5:C48)</f>
        <v>1232792812</v>
      </c>
      <c r="D49" s="165">
        <f>SUM(D5:D48)</f>
        <v>479884128</v>
      </c>
      <c r="E49" s="165">
        <f>SUM(E5:E48)</f>
        <v>73008491</v>
      </c>
      <c r="F49" s="165">
        <f>SUM(F5:F48)</f>
        <v>255614354</v>
      </c>
      <c r="G49" s="686">
        <f t="shared" ref="G49:H49" si="4">SUM(G5:G48)</f>
        <v>0</v>
      </c>
      <c r="H49" s="165">
        <f t="shared" si="4"/>
        <v>454407</v>
      </c>
      <c r="I49" s="165">
        <f>SUM(I5:I48)</f>
        <v>40620860</v>
      </c>
      <c r="J49" s="165">
        <f>SUM(J30:J48,J5:J29)</f>
        <v>2082375052</v>
      </c>
      <c r="K49" s="165">
        <f>SUM(K5:K48)</f>
        <v>2946493554</v>
      </c>
      <c r="L49" s="165">
        <f>SUM(L5:L48)</f>
        <v>2902355940</v>
      </c>
      <c r="M49" s="148"/>
      <c r="N49" s="148"/>
    </row>
    <row r="50" spans="1:14" ht="20.100000000000001" customHeight="1" thickTop="1"/>
    <row r="51" spans="1:14" ht="20.100000000000001" customHeight="1"/>
    <row r="52" spans="1:14" ht="20.100000000000001" customHeight="1"/>
  </sheetData>
  <mergeCells count="3">
    <mergeCell ref="A1:K1"/>
    <mergeCell ref="C2:L2"/>
    <mergeCell ref="C35:L35"/>
  </mergeCells>
  <printOptions horizontalCentered="1"/>
  <pageMargins left="0.7" right="0.7" top="1.25" bottom="0.7" header="0.5" footer="0.3"/>
  <pageSetup paperSize="9" scale="82" firstPageNumber="10" orientation="landscape" useFirstPageNumber="1" r:id="rId1"/>
  <headerFooter alignWithMargins="0">
    <oddHeader>&amp;C&amp;"+,Bold"&amp;20
&amp;"Times New Roman,Bold"__________________________________________________________________________________________________&amp;R&amp;"Times New Roman,Regular"&amp;12
  مملكة البحرين
  الحساب الختامي الموحد للدولة للسنة المالية المنتهية في 31 ديسمبر 2020</oddHeader>
    <oddFooter>&amp;C&amp;"Arial,Bold"&amp;20____________________________________________________________________________&amp;"Arabic Transparent,Regular"&amp;14
&amp;"Times New Roman,Regular"&amp;16&amp;P</oddFooter>
  </headerFooter>
  <rowBreaks count="2" manualBreakCount="2">
    <brk id="33" max="11" man="1"/>
    <brk id="49" max="11" man="1"/>
  </rowBreaks>
  <colBreaks count="1" manualBreakCount="1">
    <brk id="39" max="131" man="1"/>
  </colBreaks>
  <ignoredErrors>
    <ignoredError sqref="J48 J20:J28 J5:J18 J37:J46" formulaRange="1"/>
    <ignoredError sqref="J49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90696-8825-4767-B34C-4D0C9DD11104}">
  <dimension ref="A1:N290"/>
  <sheetViews>
    <sheetView rightToLeft="1" view="pageBreakPreview" zoomScaleNormal="100" zoomScaleSheetLayoutView="100" workbookViewId="0">
      <selection sqref="A1:I1"/>
    </sheetView>
  </sheetViews>
  <sheetFormatPr defaultColWidth="9.140625" defaultRowHeight="12.75"/>
  <cols>
    <col min="1" max="1" width="6.28515625" style="530" customWidth="1"/>
    <col min="2" max="2" width="3.5703125" style="504" bestFit="1" customWidth="1"/>
    <col min="3" max="3" width="3.28515625" style="504" customWidth="1"/>
    <col min="4" max="4" width="3.42578125" style="504" customWidth="1"/>
    <col min="5" max="5" width="39.85546875" style="504" bestFit="1" customWidth="1"/>
    <col min="6" max="7" width="13.28515625" style="529" customWidth="1"/>
    <col min="8" max="8" width="12.7109375" style="344" customWidth="1"/>
    <col min="9" max="9" width="13.28515625" style="529" customWidth="1"/>
    <col min="10" max="16384" width="9.140625" style="504"/>
  </cols>
  <sheetData>
    <row r="1" spans="1:14" ht="30.95" customHeight="1">
      <c r="A1" s="721" t="s">
        <v>2356</v>
      </c>
      <c r="B1" s="721"/>
      <c r="C1" s="721"/>
      <c r="D1" s="721"/>
      <c r="E1" s="721"/>
      <c r="F1" s="721"/>
      <c r="G1" s="721"/>
      <c r="H1" s="721"/>
      <c r="I1" s="721"/>
    </row>
    <row r="2" spans="1:14" ht="25.15" customHeight="1">
      <c r="A2" s="722" t="s">
        <v>455</v>
      </c>
      <c r="B2" s="722"/>
      <c r="C2" s="722"/>
      <c r="D2" s="722"/>
      <c r="E2" s="722"/>
      <c r="F2" s="722"/>
      <c r="G2" s="722"/>
      <c r="H2" s="722"/>
      <c r="I2" s="722"/>
    </row>
    <row r="3" spans="1:14" ht="15.75" customHeight="1">
      <c r="A3" s="723" t="s">
        <v>171</v>
      </c>
      <c r="B3" s="724"/>
      <c r="C3" s="724"/>
      <c r="D3" s="724"/>
      <c r="E3" s="725" t="s">
        <v>177</v>
      </c>
      <c r="F3" s="723">
        <v>2020</v>
      </c>
      <c r="G3" s="723"/>
      <c r="H3" s="723"/>
      <c r="I3" s="727" t="s">
        <v>2475</v>
      </c>
    </row>
    <row r="4" spans="1:14" ht="15.75" customHeight="1">
      <c r="A4" s="667" t="s">
        <v>172</v>
      </c>
      <c r="B4" s="667" t="s">
        <v>173</v>
      </c>
      <c r="C4" s="667" t="s">
        <v>174</v>
      </c>
      <c r="D4" s="667" t="s">
        <v>175</v>
      </c>
      <c r="E4" s="726"/>
      <c r="F4" s="342" t="s">
        <v>494</v>
      </c>
      <c r="G4" s="342" t="s">
        <v>176</v>
      </c>
      <c r="H4" s="343" t="s">
        <v>496</v>
      </c>
      <c r="I4" s="728"/>
    </row>
    <row r="5" spans="1:14" ht="14.45" customHeight="1">
      <c r="A5" s="505"/>
      <c r="B5" s="505"/>
      <c r="C5" s="505">
        <v>1</v>
      </c>
      <c r="D5" s="505">
        <v>4</v>
      </c>
      <c r="E5" s="506" t="s">
        <v>35</v>
      </c>
      <c r="F5" s="355">
        <f>F6+F10+F22</f>
        <v>2096283000</v>
      </c>
      <c r="G5" s="355">
        <f>G6+G10+G22</f>
        <v>1232792812</v>
      </c>
      <c r="H5" s="355">
        <f>G5-F5</f>
        <v>-863490188</v>
      </c>
      <c r="I5" s="355">
        <f>I6+I10+I22</f>
        <v>2090143298</v>
      </c>
    </row>
    <row r="6" spans="1:14" s="507" customFormat="1" ht="14.45" customHeight="1">
      <c r="A6" s="505"/>
      <c r="B6" s="505">
        <v>1</v>
      </c>
      <c r="C6" s="505">
        <v>1</v>
      </c>
      <c r="D6" s="505">
        <v>4</v>
      </c>
      <c r="E6" s="506" t="s">
        <v>36</v>
      </c>
      <c r="F6" s="355">
        <f>SUM(F7:F9)</f>
        <v>1350741464</v>
      </c>
      <c r="G6" s="355">
        <f>SUM(G7:G9)</f>
        <v>911279000</v>
      </c>
      <c r="H6" s="355">
        <f t="shared" ref="H6:H11" si="0">G6-F6</f>
        <v>-439462464</v>
      </c>
      <c r="I6" s="355">
        <f>SUM(I7:I9)</f>
        <v>1492705634</v>
      </c>
      <c r="N6" s="504"/>
    </row>
    <row r="7" spans="1:14" ht="14.45" customHeight="1">
      <c r="A7" s="508">
        <v>40011</v>
      </c>
      <c r="B7" s="508">
        <v>1</v>
      </c>
      <c r="C7" s="508">
        <v>1</v>
      </c>
      <c r="D7" s="508">
        <v>4</v>
      </c>
      <c r="E7" s="509" t="s">
        <v>1628</v>
      </c>
      <c r="F7" s="356">
        <v>255094229</v>
      </c>
      <c r="G7" s="356">
        <v>184172370</v>
      </c>
      <c r="H7" s="356">
        <f t="shared" si="0"/>
        <v>-70921859</v>
      </c>
      <c r="I7" s="356">
        <v>129563620</v>
      </c>
    </row>
    <row r="8" spans="1:14" ht="14.45" customHeight="1">
      <c r="A8" s="508">
        <v>40012</v>
      </c>
      <c r="B8" s="508">
        <v>1</v>
      </c>
      <c r="C8" s="508">
        <v>1</v>
      </c>
      <c r="D8" s="508">
        <v>4</v>
      </c>
      <c r="E8" s="509" t="s">
        <v>2447</v>
      </c>
      <c r="F8" s="356">
        <v>1116233235</v>
      </c>
      <c r="G8" s="356">
        <v>730444720</v>
      </c>
      <c r="H8" s="356">
        <f t="shared" si="0"/>
        <v>-385788515</v>
      </c>
      <c r="I8" s="356">
        <v>1386475415</v>
      </c>
    </row>
    <row r="9" spans="1:14" ht="14.45" customHeight="1">
      <c r="A9" s="508">
        <v>40014</v>
      </c>
      <c r="B9" s="508">
        <v>1</v>
      </c>
      <c r="C9" s="508">
        <v>1</v>
      </c>
      <c r="D9" s="508">
        <v>4</v>
      </c>
      <c r="E9" s="509" t="s">
        <v>1629</v>
      </c>
      <c r="F9" s="356">
        <v>-20586000</v>
      </c>
      <c r="G9" s="356">
        <v>-3338090</v>
      </c>
      <c r="H9" s="356">
        <f t="shared" si="0"/>
        <v>17247910</v>
      </c>
      <c r="I9" s="356">
        <v>-23333401</v>
      </c>
    </row>
    <row r="10" spans="1:14" s="507" customFormat="1" ht="14.45" customHeight="1">
      <c r="A10" s="505"/>
      <c r="B10" s="505">
        <v>2</v>
      </c>
      <c r="C10" s="505">
        <v>1</v>
      </c>
      <c r="D10" s="505">
        <v>4</v>
      </c>
      <c r="E10" s="506" t="s">
        <v>38</v>
      </c>
      <c r="F10" s="355">
        <f>SUM(F11:F21)</f>
        <v>736762638</v>
      </c>
      <c r="G10" s="355">
        <f>SUM(G11:G21)</f>
        <v>314876430</v>
      </c>
      <c r="H10" s="355">
        <f t="shared" si="0"/>
        <v>-421886208</v>
      </c>
      <c r="I10" s="355">
        <f>SUM(I11:I21)</f>
        <v>572470986</v>
      </c>
      <c r="N10" s="504"/>
    </row>
    <row r="11" spans="1:14" ht="15" hidden="1" customHeight="1">
      <c r="A11" s="510">
        <v>40031</v>
      </c>
      <c r="B11" s="508">
        <v>2</v>
      </c>
      <c r="C11" s="508">
        <v>1</v>
      </c>
      <c r="D11" s="508">
        <v>4</v>
      </c>
      <c r="E11" s="509">
        <f>IFERROR(INDEX([2]Meta!AE:AE,MATCH(D11&amp;C11&amp;B11&amp;A11,[2]Meta!AD:AD&amp;[2]Meta!AC:AC&amp;[2]Meta!AB:AB&amp;[2]Meta!AA:AA,0)),K11)</f>
        <v>0</v>
      </c>
      <c r="F11" s="356">
        <f t="array" ref="F11">IFERROR(INDEX([2]Meta!V:V,MATCH($D11&amp;$C11&amp;$B11&amp;$A11,[2]Meta!$Q:$Q&amp;[2]Meta!$R:$R&amp;[2]Meta!$S:$S&amp;[2]Meta!$T:$T,0)),0)</f>
        <v>0</v>
      </c>
      <c r="G11" s="356">
        <f t="array" ref="G11">IFERROR(INDEX([2]Meta!W:W,MATCH($D11&amp;$C11&amp;$B11&amp;$A11,[2]Meta!$Q:$Q&amp;[2]Meta!$R:$R&amp;[2]Meta!$S:$S&amp;[2]Meta!$T:$T,0)),0)</f>
        <v>0</v>
      </c>
      <c r="H11" s="357">
        <f t="shared" si="0"/>
        <v>0</v>
      </c>
      <c r="I11" s="358">
        <v>0</v>
      </c>
    </row>
    <row r="12" spans="1:14" ht="12.75" hidden="1" customHeight="1">
      <c r="A12" s="510">
        <v>40032</v>
      </c>
      <c r="B12" s="508">
        <v>2</v>
      </c>
      <c r="C12" s="508">
        <v>1</v>
      </c>
      <c r="D12" s="508">
        <v>4</v>
      </c>
      <c r="E12" s="509" t="s">
        <v>39</v>
      </c>
      <c r="F12" s="356">
        <v>0</v>
      </c>
      <c r="G12" s="356">
        <v>0</v>
      </c>
      <c r="H12" s="356">
        <f>G12-F12</f>
        <v>0</v>
      </c>
      <c r="I12" s="356">
        <v>0</v>
      </c>
    </row>
    <row r="13" spans="1:14" ht="13.5" hidden="1" customHeight="1">
      <c r="A13" s="510">
        <v>40033</v>
      </c>
      <c r="B13" s="508">
        <v>2</v>
      </c>
      <c r="C13" s="508">
        <v>1</v>
      </c>
      <c r="D13" s="508">
        <v>4</v>
      </c>
      <c r="E13" s="509" t="s">
        <v>40</v>
      </c>
      <c r="F13" s="356">
        <v>0</v>
      </c>
      <c r="G13" s="356">
        <v>0</v>
      </c>
      <c r="H13" s="356">
        <f t="shared" ref="H13" si="1">G13-F13</f>
        <v>0</v>
      </c>
      <c r="I13" s="356">
        <v>0</v>
      </c>
    </row>
    <row r="14" spans="1:14" ht="14.25" hidden="1" customHeight="1">
      <c r="A14" s="510">
        <v>40034</v>
      </c>
      <c r="B14" s="508">
        <v>2</v>
      </c>
      <c r="C14" s="508">
        <v>1</v>
      </c>
      <c r="D14" s="508">
        <v>4</v>
      </c>
      <c r="E14" s="509" t="s">
        <v>41</v>
      </c>
      <c r="F14" s="356">
        <v>0</v>
      </c>
      <c r="G14" s="356">
        <v>0</v>
      </c>
      <c r="H14" s="356">
        <f>G14-F14</f>
        <v>0</v>
      </c>
      <c r="I14" s="356">
        <v>0</v>
      </c>
    </row>
    <row r="15" spans="1:14" ht="15" hidden="1" customHeight="1">
      <c r="A15" s="510">
        <v>40035</v>
      </c>
      <c r="B15" s="508">
        <v>2</v>
      </c>
      <c r="C15" s="508">
        <v>1</v>
      </c>
      <c r="D15" s="508">
        <v>4</v>
      </c>
      <c r="E15" s="509" t="s">
        <v>42</v>
      </c>
      <c r="F15" s="356">
        <v>0</v>
      </c>
      <c r="G15" s="356">
        <v>0</v>
      </c>
      <c r="H15" s="356">
        <f>G15-F15</f>
        <v>0</v>
      </c>
      <c r="I15" s="356">
        <v>0</v>
      </c>
    </row>
    <row r="16" spans="1:14" ht="22.5" hidden="1" customHeight="1">
      <c r="A16" s="510">
        <v>40036</v>
      </c>
      <c r="B16" s="508">
        <v>2</v>
      </c>
      <c r="C16" s="508">
        <v>1</v>
      </c>
      <c r="D16" s="508">
        <v>4</v>
      </c>
      <c r="E16" s="509" t="s">
        <v>190</v>
      </c>
      <c r="F16" s="356">
        <v>0</v>
      </c>
      <c r="G16" s="356">
        <v>0</v>
      </c>
      <c r="H16" s="356">
        <f t="shared" ref="H16:H21" si="2">G16-F16</f>
        <v>0</v>
      </c>
      <c r="I16" s="356">
        <v>0</v>
      </c>
    </row>
    <row r="17" spans="1:14" ht="14.45" customHeight="1">
      <c r="A17" s="510">
        <v>40037</v>
      </c>
      <c r="B17" s="508">
        <v>2</v>
      </c>
      <c r="C17" s="508">
        <v>1</v>
      </c>
      <c r="D17" s="508">
        <v>4</v>
      </c>
      <c r="E17" s="509" t="s">
        <v>1630</v>
      </c>
      <c r="F17" s="356">
        <v>53292616</v>
      </c>
      <c r="G17" s="437">
        <v>0</v>
      </c>
      <c r="H17" s="356">
        <f t="shared" si="2"/>
        <v>-53292616</v>
      </c>
      <c r="I17" s="356">
        <v>24488858</v>
      </c>
    </row>
    <row r="18" spans="1:14" ht="14.45" customHeight="1">
      <c r="A18" s="508">
        <v>40051</v>
      </c>
      <c r="B18" s="508">
        <v>2</v>
      </c>
      <c r="C18" s="508">
        <v>1</v>
      </c>
      <c r="D18" s="508">
        <v>4</v>
      </c>
      <c r="E18" s="509" t="s">
        <v>534</v>
      </c>
      <c r="F18" s="356">
        <v>197777268</v>
      </c>
      <c r="G18" s="437">
        <v>0</v>
      </c>
      <c r="H18" s="357">
        <f t="shared" si="2"/>
        <v>-197777268</v>
      </c>
      <c r="I18" s="356">
        <v>127701666</v>
      </c>
    </row>
    <row r="19" spans="1:14" ht="14.45" customHeight="1">
      <c r="A19" s="508">
        <v>40052</v>
      </c>
      <c r="B19" s="508">
        <v>2</v>
      </c>
      <c r="C19" s="508">
        <v>1</v>
      </c>
      <c r="D19" s="508">
        <v>4</v>
      </c>
      <c r="E19" s="509" t="s">
        <v>43</v>
      </c>
      <c r="F19" s="356">
        <v>56186724</v>
      </c>
      <c r="G19" s="437">
        <v>0</v>
      </c>
      <c r="H19" s="356">
        <f t="shared" si="2"/>
        <v>-56186724</v>
      </c>
      <c r="I19" s="356">
        <v>41038712</v>
      </c>
    </row>
    <row r="20" spans="1:14" ht="14.45" customHeight="1">
      <c r="A20" s="508">
        <v>40053</v>
      </c>
      <c r="B20" s="508">
        <v>2</v>
      </c>
      <c r="C20" s="508">
        <v>1</v>
      </c>
      <c r="D20" s="508">
        <v>4</v>
      </c>
      <c r="E20" s="509" t="s">
        <v>44</v>
      </c>
      <c r="F20" s="356">
        <v>12747563</v>
      </c>
      <c r="G20" s="437">
        <v>0</v>
      </c>
      <c r="H20" s="356">
        <f t="shared" si="2"/>
        <v>-12747563</v>
      </c>
      <c r="I20" s="356">
        <v>24533850</v>
      </c>
    </row>
    <row r="21" spans="1:14" ht="14.45" customHeight="1">
      <c r="A21" s="508">
        <v>40054</v>
      </c>
      <c r="B21" s="508">
        <v>2</v>
      </c>
      <c r="C21" s="508">
        <v>1</v>
      </c>
      <c r="D21" s="508">
        <v>4</v>
      </c>
      <c r="E21" s="509" t="s">
        <v>1704</v>
      </c>
      <c r="F21" s="356">
        <v>416758467</v>
      </c>
      <c r="G21" s="356">
        <v>314876430</v>
      </c>
      <c r="H21" s="356">
        <f t="shared" si="2"/>
        <v>-101882037</v>
      </c>
      <c r="I21" s="356">
        <v>354707900</v>
      </c>
    </row>
    <row r="22" spans="1:14" s="507" customFormat="1" ht="14.45" customHeight="1">
      <c r="A22" s="505"/>
      <c r="B22" s="505">
        <v>3</v>
      </c>
      <c r="C22" s="505">
        <v>1</v>
      </c>
      <c r="D22" s="505">
        <v>4</v>
      </c>
      <c r="E22" s="506" t="s">
        <v>46</v>
      </c>
      <c r="F22" s="355">
        <f>SUM(F23:F27)</f>
        <v>8778898</v>
      </c>
      <c r="G22" s="355">
        <f>SUM(G23:G27)</f>
        <v>6637382</v>
      </c>
      <c r="H22" s="355">
        <f>G22-F22</f>
        <v>-2141516</v>
      </c>
      <c r="I22" s="355">
        <f>SUM(I23:I27)</f>
        <v>24966678</v>
      </c>
      <c r="N22" s="504"/>
    </row>
    <row r="23" spans="1:14" ht="14.45" customHeight="1">
      <c r="A23" s="510">
        <v>42011</v>
      </c>
      <c r="B23" s="508">
        <v>3</v>
      </c>
      <c r="C23" s="508">
        <v>1</v>
      </c>
      <c r="D23" s="508">
        <v>4</v>
      </c>
      <c r="E23" s="509" t="s">
        <v>47</v>
      </c>
      <c r="F23" s="356">
        <v>2660414</v>
      </c>
      <c r="G23" s="356">
        <v>1919050</v>
      </c>
      <c r="H23" s="356">
        <f>G23-F23</f>
        <v>-741364</v>
      </c>
      <c r="I23" s="356">
        <v>3024263</v>
      </c>
    </row>
    <row r="24" spans="1:14" ht="13.5" customHeight="1">
      <c r="A24" s="508">
        <v>42012</v>
      </c>
      <c r="B24" s="508">
        <v>3</v>
      </c>
      <c r="C24" s="508">
        <v>1</v>
      </c>
      <c r="D24" s="508">
        <v>4</v>
      </c>
      <c r="E24" s="509" t="s">
        <v>2448</v>
      </c>
      <c r="F24" s="437">
        <v>0</v>
      </c>
      <c r="G24" s="437">
        <v>0</v>
      </c>
      <c r="H24" s="437">
        <f>G24-F24</f>
        <v>0</v>
      </c>
      <c r="I24" s="437">
        <v>16920000</v>
      </c>
    </row>
    <row r="25" spans="1:14" ht="14.45" customHeight="1">
      <c r="A25" s="510">
        <v>42013</v>
      </c>
      <c r="B25" s="508">
        <v>3</v>
      </c>
      <c r="C25" s="508">
        <v>1</v>
      </c>
      <c r="D25" s="508">
        <v>4</v>
      </c>
      <c r="E25" s="509" t="s">
        <v>49</v>
      </c>
      <c r="F25" s="356">
        <v>6118484</v>
      </c>
      <c r="G25" s="356">
        <v>4718332</v>
      </c>
      <c r="H25" s="356">
        <f>G25-F25</f>
        <v>-1400152</v>
      </c>
      <c r="I25" s="356">
        <v>5022415</v>
      </c>
    </row>
    <row r="26" spans="1:14" ht="12" hidden="1" customHeight="1">
      <c r="A26" s="508"/>
      <c r="B26" s="505">
        <v>4</v>
      </c>
      <c r="C26" s="505">
        <v>1</v>
      </c>
      <c r="D26" s="505">
        <v>4</v>
      </c>
      <c r="E26" s="511">
        <f>IFERROR(INDEX([2]Meta!AE:AE,MATCH(D26&amp;C26&amp;B26&amp;A26,[2]Meta!AD:AD&amp;[2]Meta!AC:AC&amp;[2]Meta!AB:AB&amp;[2]Meta!AA:AA,0)),K26)</f>
        <v>0</v>
      </c>
      <c r="F26" s="359">
        <f>F27</f>
        <v>0</v>
      </c>
      <c r="G26" s="359">
        <f>G27</f>
        <v>0</v>
      </c>
      <c r="H26" s="360">
        <f>H27</f>
        <v>0</v>
      </c>
      <c r="I26" s="359">
        <v>0</v>
      </c>
    </row>
    <row r="27" spans="1:14" ht="14.25" hidden="1" customHeight="1">
      <c r="A27" s="512">
        <v>45014</v>
      </c>
      <c r="B27" s="512">
        <v>4</v>
      </c>
      <c r="C27" s="512">
        <v>1</v>
      </c>
      <c r="D27" s="512">
        <v>4</v>
      </c>
      <c r="E27" s="513">
        <f>IFERROR(INDEX([2]Meta!AE:AE,MATCH(D27&amp;C27&amp;B27&amp;A27,[2]Meta!AD:AD&amp;[2]Meta!AC:AC&amp;[2]Meta!AB:AB&amp;[2]Meta!AA:AA,0)),K27)</f>
        <v>0</v>
      </c>
      <c r="F27" s="476">
        <v>0</v>
      </c>
      <c r="G27" s="476">
        <v>0</v>
      </c>
      <c r="H27" s="361">
        <f t="shared" ref="H27:H78" si="3">G27-F27</f>
        <v>0</v>
      </c>
      <c r="I27" s="476">
        <v>0</v>
      </c>
    </row>
    <row r="28" spans="1:14" ht="14.45" customHeight="1">
      <c r="A28" s="505"/>
      <c r="B28" s="505"/>
      <c r="C28" s="505">
        <v>2</v>
      </c>
      <c r="D28" s="505">
        <v>4</v>
      </c>
      <c r="E28" s="506" t="s">
        <v>25</v>
      </c>
      <c r="F28" s="355">
        <f>F31+F42+F79+F129+F139</f>
        <v>569086833</v>
      </c>
      <c r="G28" s="355">
        <f>G31+G42+G79+G129+G139</f>
        <v>479884128</v>
      </c>
      <c r="H28" s="355">
        <f>G28-F28</f>
        <v>-89202705</v>
      </c>
      <c r="I28" s="355">
        <f>I31+I42+I79+I129+I139</f>
        <v>552980854</v>
      </c>
    </row>
    <row r="29" spans="1:14" s="507" customFormat="1" ht="10.5" hidden="1" customHeight="1">
      <c r="A29" s="505"/>
      <c r="B29" s="505">
        <v>1</v>
      </c>
      <c r="C29" s="505">
        <v>2</v>
      </c>
      <c r="D29" s="505">
        <v>4</v>
      </c>
      <c r="E29" s="514" t="s">
        <v>48</v>
      </c>
      <c r="F29" s="360">
        <f>SUM(F30)</f>
        <v>0</v>
      </c>
      <c r="G29" s="360">
        <f>SUM(G30)</f>
        <v>0</v>
      </c>
      <c r="H29" s="360">
        <f t="shared" si="3"/>
        <v>0</v>
      </c>
      <c r="I29" s="360">
        <v>0</v>
      </c>
      <c r="N29" s="504"/>
    </row>
    <row r="30" spans="1:14" ht="2.25" hidden="1" customHeight="1">
      <c r="A30" s="510">
        <v>42013</v>
      </c>
      <c r="B30" s="508">
        <v>1</v>
      </c>
      <c r="C30" s="508">
        <v>2</v>
      </c>
      <c r="D30" s="508">
        <v>4</v>
      </c>
      <c r="E30" s="509" t="s">
        <v>49</v>
      </c>
      <c r="F30" s="360">
        <v>0</v>
      </c>
      <c r="G30" s="358">
        <v>0</v>
      </c>
      <c r="H30" s="357">
        <f t="shared" si="3"/>
        <v>0</v>
      </c>
      <c r="I30" s="358">
        <v>0</v>
      </c>
    </row>
    <row r="31" spans="1:14" s="507" customFormat="1" ht="14.45" customHeight="1">
      <c r="A31" s="505"/>
      <c r="B31" s="505">
        <v>2</v>
      </c>
      <c r="C31" s="505">
        <v>2</v>
      </c>
      <c r="D31" s="505">
        <v>4</v>
      </c>
      <c r="E31" s="506" t="s">
        <v>50</v>
      </c>
      <c r="F31" s="355">
        <f>SUM(F32:F41)</f>
        <v>143881999</v>
      </c>
      <c r="G31" s="355">
        <f>SUM(G32:G41)</f>
        <v>85107469</v>
      </c>
      <c r="H31" s="355">
        <f t="shared" si="3"/>
        <v>-58774530</v>
      </c>
      <c r="I31" s="355">
        <f>SUM(I32:I41)</f>
        <v>91188181</v>
      </c>
      <c r="N31" s="504"/>
    </row>
    <row r="32" spans="1:14" ht="14.45" customHeight="1">
      <c r="A32" s="510">
        <v>42501</v>
      </c>
      <c r="B32" s="508">
        <v>2</v>
      </c>
      <c r="C32" s="508">
        <v>2</v>
      </c>
      <c r="D32" s="508">
        <v>4</v>
      </c>
      <c r="E32" s="515" t="s">
        <v>51</v>
      </c>
      <c r="F32" s="356">
        <v>74261106</v>
      </c>
      <c r="G32" s="356">
        <v>45443074</v>
      </c>
      <c r="H32" s="357">
        <f t="shared" si="3"/>
        <v>-28818032</v>
      </c>
      <c r="I32" s="356">
        <v>46517323</v>
      </c>
    </row>
    <row r="33" spans="1:14" ht="14.45" customHeight="1">
      <c r="A33" s="510">
        <v>42503</v>
      </c>
      <c r="B33" s="508">
        <v>2</v>
      </c>
      <c r="C33" s="508">
        <v>2</v>
      </c>
      <c r="D33" s="508">
        <v>4</v>
      </c>
      <c r="E33" s="509" t="s">
        <v>1631</v>
      </c>
      <c r="F33" s="356">
        <v>20400000</v>
      </c>
      <c r="G33" s="356">
        <v>9472996</v>
      </c>
      <c r="H33" s="356">
        <f t="shared" si="3"/>
        <v>-10927004</v>
      </c>
      <c r="I33" s="356">
        <v>11995507</v>
      </c>
    </row>
    <row r="34" spans="1:14" ht="14.45" customHeight="1">
      <c r="A34" s="510">
        <v>42504</v>
      </c>
      <c r="B34" s="508">
        <v>2</v>
      </c>
      <c r="C34" s="508">
        <v>2</v>
      </c>
      <c r="D34" s="508">
        <v>4</v>
      </c>
      <c r="E34" s="509" t="s">
        <v>53</v>
      </c>
      <c r="F34" s="356">
        <v>45900000</v>
      </c>
      <c r="G34" s="356">
        <v>11937624</v>
      </c>
      <c r="H34" s="356">
        <f t="shared" si="3"/>
        <v>-33962376</v>
      </c>
      <c r="I34" s="356">
        <v>16660253</v>
      </c>
    </row>
    <row r="35" spans="1:14" ht="14.45" customHeight="1">
      <c r="A35" s="510">
        <v>42505</v>
      </c>
      <c r="B35" s="508">
        <v>2</v>
      </c>
      <c r="C35" s="508">
        <v>2</v>
      </c>
      <c r="D35" s="508">
        <v>4</v>
      </c>
      <c r="E35" s="509" t="s">
        <v>54</v>
      </c>
      <c r="F35" s="437">
        <v>0</v>
      </c>
      <c r="G35" s="437">
        <v>0</v>
      </c>
      <c r="H35" s="437">
        <f t="shared" si="3"/>
        <v>0</v>
      </c>
      <c r="I35" s="356">
        <v>62</v>
      </c>
    </row>
    <row r="36" spans="1:14" ht="14.45" customHeight="1">
      <c r="A36" s="510">
        <v>42506</v>
      </c>
      <c r="B36" s="508">
        <v>2</v>
      </c>
      <c r="C36" s="508">
        <v>2</v>
      </c>
      <c r="D36" s="508">
        <v>4</v>
      </c>
      <c r="E36" s="509" t="s">
        <v>1632</v>
      </c>
      <c r="F36" s="356">
        <v>204000</v>
      </c>
      <c r="G36" s="356">
        <v>454111</v>
      </c>
      <c r="H36" s="356">
        <f t="shared" si="3"/>
        <v>250111</v>
      </c>
      <c r="I36" s="356">
        <v>46290</v>
      </c>
    </row>
    <row r="37" spans="1:14" ht="14.45" customHeight="1">
      <c r="A37" s="510">
        <v>42507</v>
      </c>
      <c r="B37" s="508">
        <v>2</v>
      </c>
      <c r="C37" s="508">
        <v>2</v>
      </c>
      <c r="D37" s="508">
        <v>4</v>
      </c>
      <c r="E37" s="509" t="s">
        <v>56</v>
      </c>
      <c r="F37" s="356">
        <v>918000</v>
      </c>
      <c r="G37" s="356">
        <v>990382</v>
      </c>
      <c r="H37" s="356">
        <f t="shared" si="3"/>
        <v>72382</v>
      </c>
      <c r="I37" s="356">
        <v>892684</v>
      </c>
    </row>
    <row r="38" spans="1:14" ht="14.45" customHeight="1">
      <c r="A38" s="510">
        <v>42509</v>
      </c>
      <c r="B38" s="508">
        <v>2</v>
      </c>
      <c r="C38" s="508">
        <v>2</v>
      </c>
      <c r="D38" s="508">
        <v>4</v>
      </c>
      <c r="E38" s="509" t="s">
        <v>2385</v>
      </c>
      <c r="F38" s="356">
        <v>291312</v>
      </c>
      <c r="G38" s="356">
        <v>10475531</v>
      </c>
      <c r="H38" s="356">
        <f t="shared" si="3"/>
        <v>10184219</v>
      </c>
      <c r="I38" s="437">
        <v>8262313</v>
      </c>
    </row>
    <row r="39" spans="1:14" ht="14.45" customHeight="1">
      <c r="A39" s="510">
        <v>42511</v>
      </c>
      <c r="B39" s="508">
        <v>2</v>
      </c>
      <c r="C39" s="508">
        <v>2</v>
      </c>
      <c r="D39" s="508">
        <v>4</v>
      </c>
      <c r="E39" s="509" t="s">
        <v>2538</v>
      </c>
      <c r="F39" s="356">
        <v>1752847</v>
      </c>
      <c r="G39" s="356">
        <v>5083632</v>
      </c>
      <c r="H39" s="356">
        <f t="shared" si="3"/>
        <v>3330785</v>
      </c>
      <c r="I39" s="437">
        <v>6504755</v>
      </c>
    </row>
    <row r="40" spans="1:14" ht="14.45" customHeight="1">
      <c r="A40" s="510">
        <v>42512</v>
      </c>
      <c r="B40" s="508">
        <v>2</v>
      </c>
      <c r="C40" s="508">
        <v>2</v>
      </c>
      <c r="D40" s="508">
        <v>4</v>
      </c>
      <c r="E40" s="509" t="s">
        <v>2346</v>
      </c>
      <c r="F40" s="356">
        <v>127704</v>
      </c>
      <c r="G40" s="356">
        <v>1239369</v>
      </c>
      <c r="H40" s="356">
        <f t="shared" si="3"/>
        <v>1111665</v>
      </c>
      <c r="I40" s="356">
        <v>293824</v>
      </c>
    </row>
    <row r="41" spans="1:14" ht="14.45" customHeight="1">
      <c r="A41" s="510">
        <v>42513</v>
      </c>
      <c r="B41" s="508">
        <v>2</v>
      </c>
      <c r="C41" s="508">
        <v>2</v>
      </c>
      <c r="D41" s="508">
        <v>4</v>
      </c>
      <c r="E41" s="509" t="s">
        <v>1876</v>
      </c>
      <c r="F41" s="356">
        <v>27030</v>
      </c>
      <c r="G41" s="356">
        <v>10750</v>
      </c>
      <c r="H41" s="356">
        <f t="shared" si="3"/>
        <v>-16280</v>
      </c>
      <c r="I41" s="356">
        <v>15170</v>
      </c>
    </row>
    <row r="42" spans="1:14" s="507" customFormat="1" ht="14.45" customHeight="1">
      <c r="A42" s="505"/>
      <c r="B42" s="505">
        <v>3</v>
      </c>
      <c r="C42" s="505">
        <v>2</v>
      </c>
      <c r="D42" s="505">
        <v>4</v>
      </c>
      <c r="E42" s="506" t="s">
        <v>57</v>
      </c>
      <c r="F42" s="355">
        <f>F43+F44+F45+F46+F47+F48+F49+F50+F51+F52+F53+F54+F55+F56+F57+F58+F59+F60+F61+F62+F63+F65+F66+F67+F68+F69+F70+F71+F72+F73+F78+F64</f>
        <v>18164435</v>
      </c>
      <c r="G42" s="355">
        <f>G43+G44+G45+G46+G47+G48+G49+G50+G51+G52+G53+G54+G55+G56+G57+G58+G59+G60+G61+G62+G63+G65+G66+G67+G68+G69+G70+G71+G72+G73+G78+G64</f>
        <v>12538553</v>
      </c>
      <c r="H42" s="355">
        <f t="shared" si="3"/>
        <v>-5625882</v>
      </c>
      <c r="I42" s="355">
        <f>SUM(I43:I78)</f>
        <v>14234316</v>
      </c>
      <c r="N42" s="504"/>
    </row>
    <row r="43" spans="1:14" ht="14.45" customHeight="1">
      <c r="A43" s="510">
        <v>43011</v>
      </c>
      <c r="B43" s="508">
        <v>3</v>
      </c>
      <c r="C43" s="508">
        <v>2</v>
      </c>
      <c r="D43" s="508">
        <v>4</v>
      </c>
      <c r="E43" s="509" t="s">
        <v>58</v>
      </c>
      <c r="F43" s="356">
        <v>7700000</v>
      </c>
      <c r="G43" s="356">
        <v>4907813</v>
      </c>
      <c r="H43" s="356">
        <f t="shared" si="3"/>
        <v>-2792187</v>
      </c>
      <c r="I43" s="356">
        <v>5038982</v>
      </c>
    </row>
    <row r="44" spans="1:14" ht="14.45" hidden="1" customHeight="1">
      <c r="A44" s="510">
        <v>43021</v>
      </c>
      <c r="B44" s="508">
        <v>3</v>
      </c>
      <c r="C44" s="508">
        <v>2</v>
      </c>
      <c r="D44" s="508">
        <v>4</v>
      </c>
      <c r="E44" s="509" t="s">
        <v>59</v>
      </c>
      <c r="F44" s="437"/>
      <c r="G44" s="437"/>
      <c r="H44" s="437">
        <f>G44-F44</f>
        <v>0</v>
      </c>
      <c r="I44" s="356">
        <v>0</v>
      </c>
    </row>
    <row r="45" spans="1:14" ht="14.45" customHeight="1">
      <c r="A45" s="510">
        <v>43031</v>
      </c>
      <c r="B45" s="508">
        <v>3</v>
      </c>
      <c r="C45" s="508">
        <v>2</v>
      </c>
      <c r="D45" s="508">
        <v>4</v>
      </c>
      <c r="E45" s="509" t="s">
        <v>60</v>
      </c>
      <c r="F45" s="437">
        <v>0</v>
      </c>
      <c r="G45" s="437">
        <v>0</v>
      </c>
      <c r="H45" s="437">
        <f t="shared" si="3"/>
        <v>0</v>
      </c>
      <c r="I45" s="356">
        <v>3600</v>
      </c>
    </row>
    <row r="46" spans="1:14" ht="14.45" customHeight="1">
      <c r="A46" s="510">
        <v>43041</v>
      </c>
      <c r="B46" s="508">
        <v>3</v>
      </c>
      <c r="C46" s="508">
        <v>2</v>
      </c>
      <c r="D46" s="508">
        <v>4</v>
      </c>
      <c r="E46" s="509" t="s">
        <v>61</v>
      </c>
      <c r="F46" s="356">
        <v>1353096</v>
      </c>
      <c r="G46" s="356">
        <v>276159</v>
      </c>
      <c r="H46" s="356">
        <f t="shared" si="3"/>
        <v>-1076937</v>
      </c>
      <c r="I46" s="356">
        <v>335923</v>
      </c>
    </row>
    <row r="47" spans="1:14" ht="14.45" customHeight="1">
      <c r="A47" s="510">
        <v>43042</v>
      </c>
      <c r="B47" s="508">
        <v>3</v>
      </c>
      <c r="C47" s="508">
        <v>2</v>
      </c>
      <c r="D47" s="508">
        <v>4</v>
      </c>
      <c r="E47" s="509" t="s">
        <v>1533</v>
      </c>
      <c r="F47" s="356">
        <v>135000</v>
      </c>
      <c r="G47" s="356">
        <v>91100</v>
      </c>
      <c r="H47" s="356">
        <f t="shared" si="3"/>
        <v>-43900</v>
      </c>
      <c r="I47" s="356">
        <v>77950</v>
      </c>
    </row>
    <row r="48" spans="1:14" ht="14.45" customHeight="1">
      <c r="A48" s="510">
        <v>43043</v>
      </c>
      <c r="B48" s="508">
        <v>3</v>
      </c>
      <c r="C48" s="508">
        <v>2</v>
      </c>
      <c r="D48" s="508">
        <v>4</v>
      </c>
      <c r="E48" s="509" t="s">
        <v>1534</v>
      </c>
      <c r="F48" s="356">
        <v>378000</v>
      </c>
      <c r="G48" s="356">
        <v>299202</v>
      </c>
      <c r="H48" s="356">
        <f t="shared" si="3"/>
        <v>-78798</v>
      </c>
      <c r="I48" s="356">
        <v>575685</v>
      </c>
    </row>
    <row r="49" spans="1:9" ht="14.45" customHeight="1">
      <c r="A49" s="510">
        <v>43044</v>
      </c>
      <c r="B49" s="508">
        <v>3</v>
      </c>
      <c r="C49" s="508">
        <v>2</v>
      </c>
      <c r="D49" s="508">
        <v>4</v>
      </c>
      <c r="E49" s="509" t="s">
        <v>1535</v>
      </c>
      <c r="F49" s="356">
        <v>1230000</v>
      </c>
      <c r="G49" s="356">
        <v>886627</v>
      </c>
      <c r="H49" s="356">
        <f t="shared" si="3"/>
        <v>-343373</v>
      </c>
      <c r="I49" s="356">
        <v>1359574</v>
      </c>
    </row>
    <row r="50" spans="1:9" ht="14.45" customHeight="1">
      <c r="A50" s="510">
        <v>43045</v>
      </c>
      <c r="B50" s="508">
        <v>3</v>
      </c>
      <c r="C50" s="508">
        <v>2</v>
      </c>
      <c r="D50" s="508">
        <v>4</v>
      </c>
      <c r="E50" s="509" t="s">
        <v>1536</v>
      </c>
      <c r="F50" s="356">
        <v>390000</v>
      </c>
      <c r="G50" s="356">
        <v>527147</v>
      </c>
      <c r="H50" s="356">
        <f t="shared" si="3"/>
        <v>137147</v>
      </c>
      <c r="I50" s="356">
        <v>284252</v>
      </c>
    </row>
    <row r="51" spans="1:9" ht="14.45" customHeight="1">
      <c r="A51" s="510">
        <v>43046</v>
      </c>
      <c r="B51" s="508">
        <v>3</v>
      </c>
      <c r="C51" s="508">
        <v>2</v>
      </c>
      <c r="D51" s="508">
        <v>4</v>
      </c>
      <c r="E51" s="509" t="s">
        <v>1877</v>
      </c>
      <c r="F51" s="356">
        <v>412</v>
      </c>
      <c r="G51" s="356">
        <v>101070</v>
      </c>
      <c r="H51" s="357">
        <f t="shared" si="3"/>
        <v>100658</v>
      </c>
      <c r="I51" s="356">
        <v>6985</v>
      </c>
    </row>
    <row r="52" spans="1:9" ht="14.45" customHeight="1">
      <c r="A52" s="510">
        <v>43051</v>
      </c>
      <c r="B52" s="508">
        <v>3</v>
      </c>
      <c r="C52" s="508">
        <v>2</v>
      </c>
      <c r="D52" s="508">
        <v>4</v>
      </c>
      <c r="E52" s="509" t="s">
        <v>62</v>
      </c>
      <c r="F52" s="437">
        <v>0</v>
      </c>
      <c r="G52" s="356">
        <v>2210</v>
      </c>
      <c r="H52" s="357">
        <f t="shared" si="3"/>
        <v>2210</v>
      </c>
      <c r="I52" s="356">
        <v>11491</v>
      </c>
    </row>
    <row r="53" spans="1:9" ht="14.45" customHeight="1">
      <c r="A53" s="510">
        <v>43052</v>
      </c>
      <c r="B53" s="508">
        <v>3</v>
      </c>
      <c r="C53" s="508">
        <v>2</v>
      </c>
      <c r="D53" s="508">
        <v>4</v>
      </c>
      <c r="E53" s="509" t="s">
        <v>2386</v>
      </c>
      <c r="F53" s="437">
        <v>0</v>
      </c>
      <c r="G53" s="356">
        <v>275090</v>
      </c>
      <c r="H53" s="357">
        <f t="shared" si="3"/>
        <v>275090</v>
      </c>
      <c r="I53" s="437">
        <v>131949</v>
      </c>
    </row>
    <row r="54" spans="1:9" ht="14.45" customHeight="1">
      <c r="A54" s="510">
        <v>43053</v>
      </c>
      <c r="B54" s="508">
        <v>3</v>
      </c>
      <c r="C54" s="508">
        <v>2</v>
      </c>
      <c r="D54" s="508">
        <v>4</v>
      </c>
      <c r="E54" s="509" t="s">
        <v>1878</v>
      </c>
      <c r="F54" s="356">
        <v>832</v>
      </c>
      <c r="G54" s="356">
        <v>1380</v>
      </c>
      <c r="H54" s="357">
        <f t="shared" si="3"/>
        <v>548</v>
      </c>
      <c r="I54" s="356">
        <v>1625</v>
      </c>
    </row>
    <row r="55" spans="1:9" ht="14.45" customHeight="1">
      <c r="A55" s="510">
        <v>43054</v>
      </c>
      <c r="B55" s="508">
        <v>3</v>
      </c>
      <c r="C55" s="508">
        <v>2</v>
      </c>
      <c r="D55" s="508">
        <v>4</v>
      </c>
      <c r="E55" s="509" t="s">
        <v>1537</v>
      </c>
      <c r="F55" s="356">
        <v>135000</v>
      </c>
      <c r="G55" s="356">
        <v>209040</v>
      </c>
      <c r="H55" s="357">
        <f t="shared" si="3"/>
        <v>74040</v>
      </c>
      <c r="I55" s="356">
        <v>118475</v>
      </c>
    </row>
    <row r="56" spans="1:9" ht="14.45" customHeight="1">
      <c r="A56" s="508">
        <v>43071</v>
      </c>
      <c r="B56" s="508">
        <v>3</v>
      </c>
      <c r="C56" s="508">
        <v>2</v>
      </c>
      <c r="D56" s="508">
        <v>4</v>
      </c>
      <c r="E56" s="509" t="s">
        <v>63</v>
      </c>
      <c r="F56" s="356">
        <v>300000</v>
      </c>
      <c r="G56" s="356">
        <v>100000</v>
      </c>
      <c r="H56" s="356">
        <f t="shared" si="3"/>
        <v>-200000</v>
      </c>
      <c r="I56" s="356">
        <v>400000</v>
      </c>
    </row>
    <row r="57" spans="1:9" ht="14.25" customHeight="1">
      <c r="A57" s="508">
        <v>43081</v>
      </c>
      <c r="B57" s="508">
        <v>3</v>
      </c>
      <c r="C57" s="508">
        <v>2</v>
      </c>
      <c r="D57" s="508">
        <v>4</v>
      </c>
      <c r="E57" s="509" t="s">
        <v>2539</v>
      </c>
      <c r="F57" s="356">
        <v>600000</v>
      </c>
      <c r="G57" s="356">
        <v>550000</v>
      </c>
      <c r="H57" s="356">
        <f t="shared" si="3"/>
        <v>-50000</v>
      </c>
      <c r="I57" s="356">
        <v>550000</v>
      </c>
    </row>
    <row r="58" spans="1:9" ht="14.45" customHeight="1">
      <c r="A58" s="508">
        <v>43082</v>
      </c>
      <c r="B58" s="508">
        <v>3</v>
      </c>
      <c r="C58" s="508">
        <v>2</v>
      </c>
      <c r="D58" s="508">
        <v>4</v>
      </c>
      <c r="E58" s="509" t="s">
        <v>1480</v>
      </c>
      <c r="F58" s="356">
        <v>53040</v>
      </c>
      <c r="G58" s="356">
        <v>28150</v>
      </c>
      <c r="H58" s="357">
        <f t="shared" si="3"/>
        <v>-24890</v>
      </c>
      <c r="I58" s="356">
        <v>29725</v>
      </c>
    </row>
    <row r="59" spans="1:9" ht="14.45" customHeight="1">
      <c r="A59" s="510">
        <v>43091</v>
      </c>
      <c r="B59" s="508">
        <v>3</v>
      </c>
      <c r="C59" s="508">
        <v>2</v>
      </c>
      <c r="D59" s="508">
        <v>4</v>
      </c>
      <c r="E59" s="509" t="s">
        <v>1722</v>
      </c>
      <c r="F59" s="356">
        <v>405500</v>
      </c>
      <c r="G59" s="356">
        <v>200000</v>
      </c>
      <c r="H59" s="357">
        <f t="shared" si="3"/>
        <v>-205500</v>
      </c>
      <c r="I59" s="356">
        <v>480000</v>
      </c>
    </row>
    <row r="60" spans="1:9" ht="14.45" customHeight="1">
      <c r="A60" s="508">
        <v>43092</v>
      </c>
      <c r="B60" s="508">
        <v>3</v>
      </c>
      <c r="C60" s="508">
        <v>2</v>
      </c>
      <c r="D60" s="508">
        <v>4</v>
      </c>
      <c r="E60" s="509" t="s">
        <v>1723</v>
      </c>
      <c r="F60" s="356">
        <v>43000</v>
      </c>
      <c r="G60" s="356">
        <v>40700</v>
      </c>
      <c r="H60" s="356">
        <f t="shared" si="3"/>
        <v>-2300</v>
      </c>
      <c r="I60" s="356">
        <v>56100</v>
      </c>
    </row>
    <row r="61" spans="1:9" ht="14.25" customHeight="1">
      <c r="A61" s="508">
        <v>43094</v>
      </c>
      <c r="B61" s="508">
        <v>3</v>
      </c>
      <c r="C61" s="508">
        <v>2</v>
      </c>
      <c r="D61" s="508">
        <v>4</v>
      </c>
      <c r="E61" s="509" t="s">
        <v>1724</v>
      </c>
      <c r="F61" s="356">
        <v>1000</v>
      </c>
      <c r="G61" s="356">
        <v>1460</v>
      </c>
      <c r="H61" s="356">
        <f t="shared" si="3"/>
        <v>460</v>
      </c>
      <c r="I61" s="356">
        <v>1260</v>
      </c>
    </row>
    <row r="62" spans="1:9" ht="14.45" customHeight="1">
      <c r="A62" s="508">
        <v>43096</v>
      </c>
      <c r="B62" s="508">
        <v>3</v>
      </c>
      <c r="C62" s="508">
        <v>2</v>
      </c>
      <c r="D62" s="508">
        <v>4</v>
      </c>
      <c r="E62" s="509" t="s">
        <v>1725</v>
      </c>
      <c r="F62" s="356">
        <v>170000</v>
      </c>
      <c r="G62" s="356">
        <v>56100</v>
      </c>
      <c r="H62" s="357">
        <f t="shared" si="3"/>
        <v>-113900</v>
      </c>
      <c r="I62" s="356">
        <v>49400</v>
      </c>
    </row>
    <row r="63" spans="1:9" ht="14.45" customHeight="1">
      <c r="A63" s="508">
        <v>43097</v>
      </c>
      <c r="B63" s="508">
        <v>3</v>
      </c>
      <c r="C63" s="508">
        <v>2</v>
      </c>
      <c r="D63" s="508">
        <v>4</v>
      </c>
      <c r="E63" s="509" t="s">
        <v>2387</v>
      </c>
      <c r="F63" s="437">
        <v>0</v>
      </c>
      <c r="G63" s="356">
        <v>2000</v>
      </c>
      <c r="H63" s="357">
        <f t="shared" si="3"/>
        <v>2000</v>
      </c>
      <c r="I63" s="437">
        <v>5000</v>
      </c>
    </row>
    <row r="64" spans="1:9" ht="14.45" customHeight="1">
      <c r="A64" s="508">
        <v>43098</v>
      </c>
      <c r="B64" s="508">
        <v>3</v>
      </c>
      <c r="C64" s="508">
        <v>2</v>
      </c>
      <c r="D64" s="508">
        <v>4</v>
      </c>
      <c r="E64" s="509" t="s">
        <v>2510</v>
      </c>
      <c r="F64" s="437">
        <v>0</v>
      </c>
      <c r="G64" s="356">
        <v>124660</v>
      </c>
      <c r="H64" s="357">
        <f t="shared" si="3"/>
        <v>124660</v>
      </c>
      <c r="I64" s="437">
        <v>0</v>
      </c>
    </row>
    <row r="65" spans="1:14" ht="14.45" customHeight="1">
      <c r="A65" s="508">
        <v>44041</v>
      </c>
      <c r="B65" s="508">
        <v>3</v>
      </c>
      <c r="C65" s="508">
        <v>2</v>
      </c>
      <c r="D65" s="508">
        <v>4</v>
      </c>
      <c r="E65" s="509" t="s">
        <v>1633</v>
      </c>
      <c r="F65" s="356">
        <v>452808</v>
      </c>
      <c r="G65" s="356">
        <v>310803</v>
      </c>
      <c r="H65" s="357">
        <f t="shared" si="3"/>
        <v>-142005</v>
      </c>
      <c r="I65" s="356">
        <v>415831</v>
      </c>
    </row>
    <row r="66" spans="1:14" ht="14.45" customHeight="1">
      <c r="A66" s="508">
        <v>44042</v>
      </c>
      <c r="B66" s="508">
        <v>3</v>
      </c>
      <c r="C66" s="508">
        <v>2</v>
      </c>
      <c r="D66" s="508">
        <v>4</v>
      </c>
      <c r="E66" s="509" t="s">
        <v>1635</v>
      </c>
      <c r="F66" s="356">
        <v>705080</v>
      </c>
      <c r="G66" s="356">
        <v>468360</v>
      </c>
      <c r="H66" s="357">
        <f t="shared" si="3"/>
        <v>-236720</v>
      </c>
      <c r="I66" s="356">
        <v>440610</v>
      </c>
    </row>
    <row r="67" spans="1:14" ht="14.45" customHeight="1">
      <c r="A67" s="508">
        <v>44043</v>
      </c>
      <c r="B67" s="508">
        <v>3</v>
      </c>
      <c r="C67" s="508">
        <v>2</v>
      </c>
      <c r="D67" s="508">
        <v>4</v>
      </c>
      <c r="E67" s="509" t="s">
        <v>1634</v>
      </c>
      <c r="F67" s="356">
        <v>1760832</v>
      </c>
      <c r="G67" s="356">
        <v>1167749</v>
      </c>
      <c r="H67" s="357">
        <f t="shared" si="3"/>
        <v>-593083</v>
      </c>
      <c r="I67" s="356">
        <v>971849</v>
      </c>
    </row>
    <row r="68" spans="1:14" ht="14.45" customHeight="1">
      <c r="A68" s="510">
        <v>44044</v>
      </c>
      <c r="B68" s="508">
        <v>3</v>
      </c>
      <c r="C68" s="508">
        <v>2</v>
      </c>
      <c r="D68" s="508">
        <v>4</v>
      </c>
      <c r="E68" s="509" t="s">
        <v>1726</v>
      </c>
      <c r="F68" s="356">
        <v>16640</v>
      </c>
      <c r="G68" s="356">
        <v>31060</v>
      </c>
      <c r="H68" s="357">
        <f t="shared" si="3"/>
        <v>14420</v>
      </c>
      <c r="I68" s="356">
        <v>35910</v>
      </c>
    </row>
    <row r="69" spans="1:14" ht="14.45" customHeight="1">
      <c r="A69" s="508">
        <v>44045</v>
      </c>
      <c r="B69" s="508">
        <v>3</v>
      </c>
      <c r="C69" s="508">
        <v>2</v>
      </c>
      <c r="D69" s="508">
        <v>4</v>
      </c>
      <c r="E69" s="509" t="s">
        <v>2347</v>
      </c>
      <c r="F69" s="356">
        <v>2600</v>
      </c>
      <c r="G69" s="356">
        <v>410</v>
      </c>
      <c r="H69" s="356">
        <f t="shared" si="3"/>
        <v>-2190</v>
      </c>
      <c r="I69" s="356">
        <v>6200</v>
      </c>
    </row>
    <row r="70" spans="1:14" ht="14.45" customHeight="1">
      <c r="A70" s="508">
        <v>44046</v>
      </c>
      <c r="B70" s="508">
        <v>3</v>
      </c>
      <c r="C70" s="508">
        <v>2</v>
      </c>
      <c r="D70" s="508">
        <v>4</v>
      </c>
      <c r="E70" s="509" t="s">
        <v>2388</v>
      </c>
      <c r="F70" s="356">
        <v>902595</v>
      </c>
      <c r="G70" s="356">
        <v>1384961</v>
      </c>
      <c r="H70" s="356">
        <f t="shared" si="3"/>
        <v>482366</v>
      </c>
      <c r="I70" s="437">
        <v>1393907</v>
      </c>
    </row>
    <row r="71" spans="1:14" ht="14.45" customHeight="1">
      <c r="A71" s="510">
        <v>44061</v>
      </c>
      <c r="B71" s="508">
        <v>3</v>
      </c>
      <c r="C71" s="508">
        <v>2</v>
      </c>
      <c r="D71" s="508">
        <v>4</v>
      </c>
      <c r="E71" s="509" t="s">
        <v>1727</v>
      </c>
      <c r="F71" s="356">
        <v>13000</v>
      </c>
      <c r="G71" s="356">
        <v>41896</v>
      </c>
      <c r="H71" s="357">
        <f t="shared" si="3"/>
        <v>28896</v>
      </c>
      <c r="I71" s="356">
        <v>46368</v>
      </c>
    </row>
    <row r="72" spans="1:14" ht="14.45" customHeight="1">
      <c r="A72" s="508">
        <v>44062</v>
      </c>
      <c r="B72" s="508">
        <v>3</v>
      </c>
      <c r="C72" s="508">
        <v>2</v>
      </c>
      <c r="D72" s="508">
        <v>4</v>
      </c>
      <c r="E72" s="509" t="s">
        <v>1728</v>
      </c>
      <c r="F72" s="356">
        <v>21000</v>
      </c>
      <c r="G72" s="356">
        <v>6988</v>
      </c>
      <c r="H72" s="356">
        <f t="shared" si="3"/>
        <v>-14012</v>
      </c>
      <c r="I72" s="356">
        <v>8395</v>
      </c>
    </row>
    <row r="73" spans="1:14" ht="14.25" customHeight="1">
      <c r="A73" s="508">
        <v>44063</v>
      </c>
      <c r="B73" s="508">
        <v>3</v>
      </c>
      <c r="C73" s="508">
        <v>2</v>
      </c>
      <c r="D73" s="508">
        <v>4</v>
      </c>
      <c r="E73" s="509" t="s">
        <v>1729</v>
      </c>
      <c r="F73" s="356">
        <v>45000</v>
      </c>
      <c r="G73" s="356">
        <v>38600</v>
      </c>
      <c r="H73" s="356">
        <f t="shared" si="3"/>
        <v>-6400</v>
      </c>
      <c r="I73" s="356">
        <v>37279</v>
      </c>
    </row>
    <row r="74" spans="1:14" ht="30.95" customHeight="1">
      <c r="A74" s="721" t="s">
        <v>2357</v>
      </c>
      <c r="B74" s="721"/>
      <c r="C74" s="721"/>
      <c r="D74" s="721"/>
      <c r="E74" s="721"/>
      <c r="F74" s="721"/>
      <c r="G74" s="721"/>
      <c r="H74" s="721"/>
      <c r="I74" s="721"/>
    </row>
    <row r="75" spans="1:14" ht="25.15" customHeight="1">
      <c r="A75" s="722" t="s">
        <v>455</v>
      </c>
      <c r="B75" s="722"/>
      <c r="C75" s="722"/>
      <c r="D75" s="722"/>
      <c r="E75" s="722"/>
      <c r="F75" s="722"/>
      <c r="G75" s="722"/>
      <c r="H75" s="722"/>
      <c r="I75" s="722"/>
    </row>
    <row r="76" spans="1:14" ht="15.75" customHeight="1">
      <c r="A76" s="723" t="s">
        <v>171</v>
      </c>
      <c r="B76" s="724"/>
      <c r="C76" s="724"/>
      <c r="D76" s="724"/>
      <c r="E76" s="725" t="s">
        <v>177</v>
      </c>
      <c r="F76" s="723">
        <v>2020</v>
      </c>
      <c r="G76" s="723"/>
      <c r="H76" s="723"/>
      <c r="I76" s="727" t="s">
        <v>2475</v>
      </c>
    </row>
    <row r="77" spans="1:14" ht="15.75" customHeight="1">
      <c r="A77" s="667" t="s">
        <v>172</v>
      </c>
      <c r="B77" s="667" t="s">
        <v>173</v>
      </c>
      <c r="C77" s="667" t="s">
        <v>174</v>
      </c>
      <c r="D77" s="667" t="s">
        <v>175</v>
      </c>
      <c r="E77" s="726"/>
      <c r="F77" s="342" t="s">
        <v>494</v>
      </c>
      <c r="G77" s="342" t="s">
        <v>176</v>
      </c>
      <c r="H77" s="343" t="s">
        <v>496</v>
      </c>
      <c r="I77" s="728"/>
    </row>
    <row r="78" spans="1:14" ht="14.45" customHeight="1">
      <c r="A78" s="508">
        <v>44064</v>
      </c>
      <c r="B78" s="508">
        <v>3</v>
      </c>
      <c r="C78" s="508">
        <v>2</v>
      </c>
      <c r="D78" s="508">
        <v>4</v>
      </c>
      <c r="E78" s="509" t="s">
        <v>1730</v>
      </c>
      <c r="F78" s="356">
        <v>1350000</v>
      </c>
      <c r="G78" s="356">
        <v>407818</v>
      </c>
      <c r="H78" s="357">
        <f t="shared" si="3"/>
        <v>-942182</v>
      </c>
      <c r="I78" s="356">
        <v>1359991</v>
      </c>
    </row>
    <row r="79" spans="1:14" s="507" customFormat="1" ht="14.45" customHeight="1">
      <c r="A79" s="505"/>
      <c r="B79" s="505">
        <v>4</v>
      </c>
      <c r="C79" s="505">
        <v>2</v>
      </c>
      <c r="D79" s="505">
        <v>4</v>
      </c>
      <c r="E79" s="506" t="s">
        <v>64</v>
      </c>
      <c r="F79" s="355">
        <f>SUM(F81:F82,F83:F128)</f>
        <v>137112035</v>
      </c>
      <c r="G79" s="355">
        <f>SUM(G81:G82,G83:G128)</f>
        <v>93561476</v>
      </c>
      <c r="H79" s="355">
        <f>G79-F79</f>
        <v>-43550559</v>
      </c>
      <c r="I79" s="355">
        <f>SUM(I81:I82,I83:I128)</f>
        <v>125998276</v>
      </c>
      <c r="N79" s="504"/>
    </row>
    <row r="80" spans="1:14" s="507" customFormat="1" ht="11.25" hidden="1" customHeight="1">
      <c r="A80" s="516">
        <v>42012</v>
      </c>
      <c r="B80" s="512">
        <v>4</v>
      </c>
      <c r="C80" s="512">
        <v>2</v>
      </c>
      <c r="D80" s="512">
        <v>4</v>
      </c>
      <c r="E80" s="517">
        <f>IFERROR(INDEX([2]Meta!AE:AE,MATCH(D80&amp;C80&amp;B80&amp;A80,[2]Meta!AD:AD&amp;[2]Meta!AC:AC&amp;[2]Meta!AB:AB&amp;[2]Meta!AA:AA,0)),K80)</f>
        <v>0</v>
      </c>
      <c r="F80" s="477">
        <v>0</v>
      </c>
      <c r="G80" s="477">
        <v>0</v>
      </c>
      <c r="H80" s="477">
        <v>0</v>
      </c>
      <c r="I80" s="477">
        <v>0</v>
      </c>
      <c r="N80" s="504"/>
    </row>
    <row r="81" spans="1:9" ht="14.45" customHeight="1">
      <c r="A81" s="510">
        <v>44011</v>
      </c>
      <c r="B81" s="508">
        <v>4</v>
      </c>
      <c r="C81" s="508">
        <v>2</v>
      </c>
      <c r="D81" s="508">
        <v>4</v>
      </c>
      <c r="E81" s="509" t="s">
        <v>65</v>
      </c>
      <c r="F81" s="356">
        <v>1543958</v>
      </c>
      <c r="G81" s="356">
        <v>621031</v>
      </c>
      <c r="H81" s="356">
        <f t="shared" ref="H81:H109" si="4">G81-F81</f>
        <v>-922927</v>
      </c>
      <c r="I81" s="356">
        <v>947701</v>
      </c>
    </row>
    <row r="82" spans="1:9" ht="14.45" customHeight="1">
      <c r="A82" s="510">
        <v>44012</v>
      </c>
      <c r="B82" s="508">
        <v>4</v>
      </c>
      <c r="C82" s="508">
        <v>2</v>
      </c>
      <c r="D82" s="508">
        <v>4</v>
      </c>
      <c r="E82" s="509" t="s">
        <v>66</v>
      </c>
      <c r="F82" s="356">
        <v>4359091</v>
      </c>
      <c r="G82" s="356">
        <v>1452848</v>
      </c>
      <c r="H82" s="356">
        <f t="shared" si="4"/>
        <v>-2906243</v>
      </c>
      <c r="I82" s="356">
        <v>3744432</v>
      </c>
    </row>
    <row r="83" spans="1:9" ht="14.45" customHeight="1">
      <c r="A83" s="510">
        <v>44013</v>
      </c>
      <c r="B83" s="508">
        <v>4</v>
      </c>
      <c r="C83" s="508">
        <v>2</v>
      </c>
      <c r="D83" s="508">
        <v>4</v>
      </c>
      <c r="E83" s="509" t="s">
        <v>67</v>
      </c>
      <c r="F83" s="356">
        <v>15377269</v>
      </c>
      <c r="G83" s="356">
        <v>4448907</v>
      </c>
      <c r="H83" s="357">
        <f t="shared" si="4"/>
        <v>-10928362</v>
      </c>
      <c r="I83" s="356">
        <v>14672628</v>
      </c>
    </row>
    <row r="84" spans="1:9" ht="14.45" hidden="1" customHeight="1">
      <c r="A84" s="510">
        <v>44014</v>
      </c>
      <c r="B84" s="508">
        <v>4</v>
      </c>
      <c r="C84" s="508">
        <v>2</v>
      </c>
      <c r="D84" s="508">
        <v>4</v>
      </c>
      <c r="E84" s="509" t="s">
        <v>68</v>
      </c>
      <c r="F84" s="356"/>
      <c r="G84" s="356"/>
      <c r="H84" s="356">
        <f t="shared" si="4"/>
        <v>0</v>
      </c>
      <c r="I84" s="356"/>
    </row>
    <row r="85" spans="1:9" ht="14.45" customHeight="1">
      <c r="A85" s="510">
        <v>44015</v>
      </c>
      <c r="B85" s="508">
        <v>4</v>
      </c>
      <c r="C85" s="508">
        <v>2</v>
      </c>
      <c r="D85" s="508">
        <v>4</v>
      </c>
      <c r="E85" s="509" t="s">
        <v>1769</v>
      </c>
      <c r="F85" s="356">
        <v>2300000</v>
      </c>
      <c r="G85" s="356">
        <v>2138821</v>
      </c>
      <c r="H85" s="356">
        <f t="shared" si="4"/>
        <v>-161179</v>
      </c>
      <c r="I85" s="356">
        <v>2017967</v>
      </c>
    </row>
    <row r="86" spans="1:9" ht="14.45" customHeight="1">
      <c r="A86" s="510">
        <v>44016</v>
      </c>
      <c r="B86" s="508">
        <v>4</v>
      </c>
      <c r="C86" s="508">
        <v>2</v>
      </c>
      <c r="D86" s="508">
        <v>4</v>
      </c>
      <c r="E86" s="509" t="s">
        <v>1636</v>
      </c>
      <c r="F86" s="356">
        <v>260000</v>
      </c>
      <c r="G86" s="356">
        <v>334950</v>
      </c>
      <c r="H86" s="356">
        <f t="shared" si="4"/>
        <v>74950</v>
      </c>
      <c r="I86" s="356">
        <v>258623</v>
      </c>
    </row>
    <row r="87" spans="1:9" ht="14.45" customHeight="1">
      <c r="A87" s="510">
        <v>44017</v>
      </c>
      <c r="B87" s="508">
        <v>4</v>
      </c>
      <c r="C87" s="508">
        <v>2</v>
      </c>
      <c r="D87" s="508">
        <v>4</v>
      </c>
      <c r="E87" s="509" t="s">
        <v>2389</v>
      </c>
      <c r="F87" s="356">
        <v>30000</v>
      </c>
      <c r="G87" s="356">
        <v>40540</v>
      </c>
      <c r="H87" s="356">
        <f t="shared" si="4"/>
        <v>10540</v>
      </c>
      <c r="I87" s="437">
        <v>35865</v>
      </c>
    </row>
    <row r="88" spans="1:9" ht="14.45" customHeight="1">
      <c r="A88" s="510">
        <v>44021</v>
      </c>
      <c r="B88" s="508">
        <v>4</v>
      </c>
      <c r="C88" s="508">
        <v>2</v>
      </c>
      <c r="D88" s="508">
        <v>4</v>
      </c>
      <c r="E88" s="509" t="s">
        <v>1637</v>
      </c>
      <c r="F88" s="356">
        <v>24689243</v>
      </c>
      <c r="G88" s="356">
        <v>15156902</v>
      </c>
      <c r="H88" s="357">
        <f t="shared" si="4"/>
        <v>-9532341</v>
      </c>
      <c r="I88" s="356">
        <v>25548190</v>
      </c>
    </row>
    <row r="89" spans="1:9" ht="14.45" customHeight="1">
      <c r="A89" s="510">
        <v>44022</v>
      </c>
      <c r="B89" s="508">
        <v>4</v>
      </c>
      <c r="C89" s="508">
        <v>2</v>
      </c>
      <c r="D89" s="508">
        <v>4</v>
      </c>
      <c r="E89" s="509" t="s">
        <v>1481</v>
      </c>
      <c r="F89" s="356">
        <v>204</v>
      </c>
      <c r="G89" s="356">
        <v>160</v>
      </c>
      <c r="H89" s="357">
        <f t="shared" si="4"/>
        <v>-44</v>
      </c>
      <c r="I89" s="356">
        <v>221</v>
      </c>
    </row>
    <row r="90" spans="1:9" ht="14.45" customHeight="1">
      <c r="A90" s="510">
        <v>44023</v>
      </c>
      <c r="B90" s="508">
        <v>4</v>
      </c>
      <c r="C90" s="508">
        <v>2</v>
      </c>
      <c r="D90" s="508">
        <v>4</v>
      </c>
      <c r="E90" s="509" t="s">
        <v>1482</v>
      </c>
      <c r="F90" s="356">
        <v>4080</v>
      </c>
      <c r="G90" s="356">
        <v>3765</v>
      </c>
      <c r="H90" s="357">
        <f t="shared" si="4"/>
        <v>-315</v>
      </c>
      <c r="I90" s="356">
        <v>5619</v>
      </c>
    </row>
    <row r="91" spans="1:9" ht="14.45" customHeight="1">
      <c r="A91" s="510">
        <v>44024</v>
      </c>
      <c r="B91" s="508">
        <v>4</v>
      </c>
      <c r="C91" s="508">
        <v>2</v>
      </c>
      <c r="D91" s="508">
        <v>4</v>
      </c>
      <c r="E91" s="509" t="s">
        <v>1483</v>
      </c>
      <c r="F91" s="356">
        <v>408</v>
      </c>
      <c r="G91" s="437">
        <v>0</v>
      </c>
      <c r="H91" s="357">
        <f t="shared" si="4"/>
        <v>-408</v>
      </c>
      <c r="I91" s="356">
        <v>690</v>
      </c>
    </row>
    <row r="92" spans="1:9" ht="14.45" customHeight="1">
      <c r="A92" s="510">
        <v>44025</v>
      </c>
      <c r="B92" s="508">
        <v>4</v>
      </c>
      <c r="C92" s="508">
        <v>2</v>
      </c>
      <c r="D92" s="508">
        <v>4</v>
      </c>
      <c r="E92" s="509" t="s">
        <v>1484</v>
      </c>
      <c r="F92" s="356">
        <v>35700</v>
      </c>
      <c r="G92" s="356">
        <v>6895</v>
      </c>
      <c r="H92" s="357">
        <f t="shared" si="4"/>
        <v>-28805</v>
      </c>
      <c r="I92" s="356">
        <v>10864</v>
      </c>
    </row>
    <row r="93" spans="1:9" ht="14.45" customHeight="1">
      <c r="A93" s="510">
        <v>44026</v>
      </c>
      <c r="B93" s="508">
        <v>4</v>
      </c>
      <c r="C93" s="508">
        <v>2</v>
      </c>
      <c r="D93" s="508">
        <v>4</v>
      </c>
      <c r="E93" s="509" t="s">
        <v>1485</v>
      </c>
      <c r="F93" s="356">
        <v>15300</v>
      </c>
      <c r="G93" s="356">
        <v>8396</v>
      </c>
      <c r="H93" s="357">
        <f t="shared" si="4"/>
        <v>-6904</v>
      </c>
      <c r="I93" s="356">
        <v>10838</v>
      </c>
    </row>
    <row r="94" spans="1:9" ht="14.25" hidden="1" customHeight="1">
      <c r="A94" s="510">
        <v>44031</v>
      </c>
      <c r="B94" s="508">
        <v>4</v>
      </c>
      <c r="C94" s="508">
        <v>2</v>
      </c>
      <c r="D94" s="508">
        <v>4</v>
      </c>
      <c r="E94" s="509" t="s">
        <v>70</v>
      </c>
      <c r="F94" s="356"/>
      <c r="G94" s="356"/>
      <c r="H94" s="356">
        <f t="shared" si="4"/>
        <v>0</v>
      </c>
      <c r="I94" s="356"/>
    </row>
    <row r="95" spans="1:9" ht="14.25" hidden="1" customHeight="1">
      <c r="A95" s="510">
        <v>44032</v>
      </c>
      <c r="B95" s="508">
        <v>4</v>
      </c>
      <c r="C95" s="508">
        <v>2</v>
      </c>
      <c r="D95" s="508">
        <v>4</v>
      </c>
      <c r="E95" s="509" t="s">
        <v>71</v>
      </c>
      <c r="F95" s="356"/>
      <c r="G95" s="356"/>
      <c r="H95" s="356">
        <f t="shared" si="4"/>
        <v>0</v>
      </c>
      <c r="I95" s="356"/>
    </row>
    <row r="96" spans="1:9" ht="14.45" customHeight="1">
      <c r="A96" s="510">
        <v>44033</v>
      </c>
      <c r="B96" s="508">
        <v>4</v>
      </c>
      <c r="C96" s="508">
        <v>2</v>
      </c>
      <c r="D96" s="508">
        <v>4</v>
      </c>
      <c r="E96" s="509" t="s">
        <v>1486</v>
      </c>
      <c r="F96" s="356">
        <v>275000</v>
      </c>
      <c r="G96" s="356">
        <v>126806</v>
      </c>
      <c r="H96" s="356">
        <f t="shared" si="4"/>
        <v>-148194</v>
      </c>
      <c r="I96" s="356">
        <v>209532</v>
      </c>
    </row>
    <row r="97" spans="1:9" ht="14.45" customHeight="1">
      <c r="A97" s="510">
        <v>44051</v>
      </c>
      <c r="B97" s="508">
        <v>4</v>
      </c>
      <c r="C97" s="508">
        <v>2</v>
      </c>
      <c r="D97" s="508">
        <v>4</v>
      </c>
      <c r="E97" s="509" t="s">
        <v>72</v>
      </c>
      <c r="F97" s="356">
        <v>200000</v>
      </c>
      <c r="G97" s="356">
        <v>133180</v>
      </c>
      <c r="H97" s="357">
        <f t="shared" si="4"/>
        <v>-66820</v>
      </c>
      <c r="I97" s="356">
        <v>147054</v>
      </c>
    </row>
    <row r="98" spans="1:9" ht="14.45" customHeight="1">
      <c r="A98" s="510">
        <v>44052</v>
      </c>
      <c r="B98" s="508">
        <v>4</v>
      </c>
      <c r="C98" s="508">
        <v>2</v>
      </c>
      <c r="D98" s="508">
        <v>4</v>
      </c>
      <c r="E98" s="509" t="s">
        <v>73</v>
      </c>
      <c r="F98" s="356">
        <v>20000000</v>
      </c>
      <c r="G98" s="356">
        <v>12101284</v>
      </c>
      <c r="H98" s="356">
        <f t="shared" si="4"/>
        <v>-7898716</v>
      </c>
      <c r="I98" s="356">
        <v>13816427</v>
      </c>
    </row>
    <row r="99" spans="1:9" ht="14.45" customHeight="1">
      <c r="A99" s="510">
        <v>44071</v>
      </c>
      <c r="B99" s="508">
        <v>4</v>
      </c>
      <c r="C99" s="508">
        <v>2</v>
      </c>
      <c r="D99" s="508">
        <v>4</v>
      </c>
      <c r="E99" s="509" t="s">
        <v>76</v>
      </c>
      <c r="F99" s="356">
        <v>17097955</v>
      </c>
      <c r="G99" s="356">
        <v>17433053</v>
      </c>
      <c r="H99" s="356">
        <f t="shared" si="4"/>
        <v>335098</v>
      </c>
      <c r="I99" s="356">
        <v>16834246</v>
      </c>
    </row>
    <row r="100" spans="1:9" ht="14.45" customHeight="1">
      <c r="A100" s="510">
        <v>44072</v>
      </c>
      <c r="B100" s="508">
        <v>4</v>
      </c>
      <c r="C100" s="508">
        <v>2</v>
      </c>
      <c r="D100" s="508">
        <v>4</v>
      </c>
      <c r="E100" s="509" t="s">
        <v>77</v>
      </c>
      <c r="F100" s="356">
        <v>4609672</v>
      </c>
      <c r="G100" s="356">
        <v>4099716</v>
      </c>
      <c r="H100" s="356">
        <f t="shared" si="4"/>
        <v>-509956</v>
      </c>
      <c r="I100" s="356">
        <v>4841642</v>
      </c>
    </row>
    <row r="101" spans="1:9" ht="14.45" customHeight="1">
      <c r="A101" s="510">
        <v>44073</v>
      </c>
      <c r="B101" s="508">
        <v>4</v>
      </c>
      <c r="C101" s="508">
        <v>2</v>
      </c>
      <c r="D101" s="508">
        <v>4</v>
      </c>
      <c r="E101" s="509" t="s">
        <v>1538</v>
      </c>
      <c r="F101" s="356">
        <v>2020711</v>
      </c>
      <c r="G101" s="356">
        <v>856067</v>
      </c>
      <c r="H101" s="356">
        <f t="shared" si="4"/>
        <v>-1164644</v>
      </c>
      <c r="I101" s="356">
        <v>610998</v>
      </c>
    </row>
    <row r="102" spans="1:9" ht="14.45" customHeight="1">
      <c r="A102" s="508">
        <v>44091</v>
      </c>
      <c r="B102" s="508">
        <v>4</v>
      </c>
      <c r="C102" s="508">
        <v>2</v>
      </c>
      <c r="D102" s="508">
        <v>4</v>
      </c>
      <c r="E102" s="509" t="s">
        <v>74</v>
      </c>
      <c r="F102" s="356">
        <v>8604000</v>
      </c>
      <c r="G102" s="356">
        <v>8553133</v>
      </c>
      <c r="H102" s="356">
        <f t="shared" si="4"/>
        <v>-50867</v>
      </c>
      <c r="I102" s="356">
        <v>8996936</v>
      </c>
    </row>
    <row r="103" spans="1:9" ht="14.45" customHeight="1">
      <c r="A103" s="508">
        <v>44092</v>
      </c>
      <c r="B103" s="508">
        <v>4</v>
      </c>
      <c r="C103" s="508">
        <v>2</v>
      </c>
      <c r="D103" s="508">
        <v>4</v>
      </c>
      <c r="E103" s="509" t="s">
        <v>75</v>
      </c>
      <c r="F103" s="356">
        <v>1400000</v>
      </c>
      <c r="G103" s="356">
        <v>1008241</v>
      </c>
      <c r="H103" s="356">
        <f t="shared" si="4"/>
        <v>-391759</v>
      </c>
      <c r="I103" s="356">
        <v>1174793</v>
      </c>
    </row>
    <row r="104" spans="1:9" ht="14.45" customHeight="1">
      <c r="A104" s="508">
        <v>44093</v>
      </c>
      <c r="B104" s="508">
        <v>4</v>
      </c>
      <c r="C104" s="508">
        <v>2</v>
      </c>
      <c r="D104" s="508">
        <v>4</v>
      </c>
      <c r="E104" s="509" t="s">
        <v>87</v>
      </c>
      <c r="F104" s="356">
        <v>2860000</v>
      </c>
      <c r="G104" s="356">
        <v>2904471</v>
      </c>
      <c r="H104" s="356">
        <f t="shared" si="4"/>
        <v>44471</v>
      </c>
      <c r="I104" s="356">
        <v>3199149</v>
      </c>
    </row>
    <row r="105" spans="1:9" ht="14.25" hidden="1" customHeight="1">
      <c r="A105" s="508">
        <v>44111</v>
      </c>
      <c r="B105" s="508">
        <v>4</v>
      </c>
      <c r="C105" s="508">
        <v>2</v>
      </c>
      <c r="D105" s="508">
        <v>4</v>
      </c>
      <c r="E105" s="509" t="s">
        <v>78</v>
      </c>
      <c r="F105" s="356"/>
      <c r="G105" s="356"/>
      <c r="H105" s="356">
        <f t="shared" si="4"/>
        <v>0</v>
      </c>
      <c r="I105" s="356"/>
    </row>
    <row r="106" spans="1:9" ht="14.25" hidden="1" customHeight="1">
      <c r="A106" s="508">
        <v>44112</v>
      </c>
      <c r="B106" s="508">
        <v>4</v>
      </c>
      <c r="C106" s="508">
        <v>2</v>
      </c>
      <c r="D106" s="508">
        <v>4</v>
      </c>
      <c r="E106" s="509" t="s">
        <v>79</v>
      </c>
      <c r="F106" s="356"/>
      <c r="G106" s="356"/>
      <c r="H106" s="356">
        <f t="shared" si="4"/>
        <v>0</v>
      </c>
      <c r="I106" s="356"/>
    </row>
    <row r="107" spans="1:9" ht="14.45" customHeight="1">
      <c r="A107" s="508">
        <v>44094</v>
      </c>
      <c r="B107" s="508">
        <v>4</v>
      </c>
      <c r="C107" s="508">
        <v>2</v>
      </c>
      <c r="D107" s="508">
        <v>4</v>
      </c>
      <c r="E107" s="509" t="s">
        <v>1513</v>
      </c>
      <c r="F107" s="437">
        <v>0</v>
      </c>
      <c r="G107" s="437">
        <v>0</v>
      </c>
      <c r="H107" s="437">
        <f t="shared" si="4"/>
        <v>0</v>
      </c>
      <c r="I107" s="356">
        <v>128281</v>
      </c>
    </row>
    <row r="108" spans="1:9" ht="14.45" hidden="1" customHeight="1">
      <c r="A108" s="508">
        <v>44095</v>
      </c>
      <c r="B108" s="508">
        <v>4</v>
      </c>
      <c r="C108" s="508">
        <v>2</v>
      </c>
      <c r="D108" s="508">
        <v>4</v>
      </c>
      <c r="E108" s="509" t="s">
        <v>1514</v>
      </c>
      <c r="F108" s="437"/>
      <c r="G108" s="437"/>
      <c r="H108" s="437">
        <f t="shared" si="4"/>
        <v>0</v>
      </c>
      <c r="I108" s="356">
        <v>0</v>
      </c>
    </row>
    <row r="109" spans="1:9" ht="14.45" customHeight="1">
      <c r="A109" s="508">
        <v>44131</v>
      </c>
      <c r="B109" s="508">
        <v>4</v>
      </c>
      <c r="C109" s="508">
        <v>2</v>
      </c>
      <c r="D109" s="508">
        <v>4</v>
      </c>
      <c r="E109" s="509" t="s">
        <v>85</v>
      </c>
      <c r="F109" s="356">
        <v>2272000</v>
      </c>
      <c r="G109" s="356">
        <v>1030319</v>
      </c>
      <c r="H109" s="356">
        <f t="shared" si="4"/>
        <v>-1241681</v>
      </c>
      <c r="I109" s="356">
        <v>1546912</v>
      </c>
    </row>
    <row r="110" spans="1:9" ht="14.45" hidden="1" customHeight="1">
      <c r="A110" s="508">
        <v>44132</v>
      </c>
      <c r="B110" s="508">
        <v>4</v>
      </c>
      <c r="C110" s="508">
        <v>2</v>
      </c>
      <c r="D110" s="508">
        <v>4</v>
      </c>
      <c r="E110" s="515" t="s">
        <v>81</v>
      </c>
      <c r="F110" s="437"/>
      <c r="G110" s="437"/>
      <c r="H110" s="437">
        <f>G110-F110</f>
        <v>0</v>
      </c>
      <c r="I110" s="356">
        <v>0</v>
      </c>
    </row>
    <row r="111" spans="1:9" ht="14.45" customHeight="1">
      <c r="A111" s="518">
        <v>44151</v>
      </c>
      <c r="B111" s="518">
        <v>4</v>
      </c>
      <c r="C111" s="518">
        <v>2</v>
      </c>
      <c r="D111" s="518">
        <v>4</v>
      </c>
      <c r="E111" s="519" t="s">
        <v>82</v>
      </c>
      <c r="F111" s="356">
        <v>17500</v>
      </c>
      <c r="G111" s="356">
        <v>9434</v>
      </c>
      <c r="H111" s="356">
        <f>G111-F111</f>
        <v>-8066</v>
      </c>
      <c r="I111" s="356">
        <v>38099</v>
      </c>
    </row>
    <row r="112" spans="1:9" ht="14.45" customHeight="1">
      <c r="A112" s="518">
        <v>44152</v>
      </c>
      <c r="B112" s="518">
        <v>4</v>
      </c>
      <c r="C112" s="518">
        <v>2</v>
      </c>
      <c r="D112" s="518">
        <v>4</v>
      </c>
      <c r="E112" s="519" t="s">
        <v>83</v>
      </c>
      <c r="F112" s="356">
        <v>8520000</v>
      </c>
      <c r="G112" s="356">
        <v>7576236</v>
      </c>
      <c r="H112" s="356">
        <f>G112-F112</f>
        <v>-943764</v>
      </c>
      <c r="I112" s="356">
        <v>8352531</v>
      </c>
    </row>
    <row r="113" spans="1:14" ht="14.45" customHeight="1">
      <c r="A113" s="518">
        <v>44153</v>
      </c>
      <c r="B113" s="518">
        <v>4</v>
      </c>
      <c r="C113" s="518">
        <v>2</v>
      </c>
      <c r="D113" s="518">
        <v>4</v>
      </c>
      <c r="E113" s="519" t="s">
        <v>84</v>
      </c>
      <c r="F113" s="356">
        <v>6621000</v>
      </c>
      <c r="G113" s="356">
        <v>4627881</v>
      </c>
      <c r="H113" s="356">
        <f>G113-F113</f>
        <v>-1993119</v>
      </c>
      <c r="I113" s="356">
        <v>5032284</v>
      </c>
    </row>
    <row r="114" spans="1:14" ht="14.45" customHeight="1">
      <c r="A114" s="520">
        <v>44171</v>
      </c>
      <c r="B114" s="520">
        <v>4</v>
      </c>
      <c r="C114" s="520">
        <v>2</v>
      </c>
      <c r="D114" s="520">
        <v>4</v>
      </c>
      <c r="E114" s="519" t="s">
        <v>88</v>
      </c>
      <c r="F114" s="356">
        <v>2471000</v>
      </c>
      <c r="G114" s="356">
        <v>32945</v>
      </c>
      <c r="H114" s="356">
        <f t="shared" ref="H114:H144" si="5">G114-F114</f>
        <v>-2438055</v>
      </c>
      <c r="I114" s="356">
        <v>1650232</v>
      </c>
    </row>
    <row r="115" spans="1:14" s="521" customFormat="1" ht="14.45" customHeight="1">
      <c r="A115" s="518">
        <v>44172</v>
      </c>
      <c r="B115" s="518">
        <v>4</v>
      </c>
      <c r="C115" s="518">
        <v>2</v>
      </c>
      <c r="D115" s="518">
        <v>4</v>
      </c>
      <c r="E115" s="519" t="s">
        <v>89</v>
      </c>
      <c r="F115" s="356">
        <v>797000</v>
      </c>
      <c r="G115" s="356">
        <v>256679</v>
      </c>
      <c r="H115" s="356">
        <f t="shared" si="5"/>
        <v>-540321</v>
      </c>
      <c r="I115" s="356">
        <v>897247</v>
      </c>
      <c r="N115" s="504"/>
    </row>
    <row r="116" spans="1:14" s="521" customFormat="1" ht="14.45" customHeight="1">
      <c r="A116" s="520">
        <v>44173</v>
      </c>
      <c r="B116" s="518">
        <v>4</v>
      </c>
      <c r="C116" s="518">
        <v>2</v>
      </c>
      <c r="D116" s="518">
        <v>4</v>
      </c>
      <c r="E116" s="519" t="s">
        <v>1487</v>
      </c>
      <c r="F116" s="356">
        <v>510000</v>
      </c>
      <c r="G116" s="356">
        <v>269801</v>
      </c>
      <c r="H116" s="356">
        <f t="shared" si="5"/>
        <v>-240199</v>
      </c>
      <c r="I116" s="356">
        <v>334939</v>
      </c>
      <c r="N116" s="504"/>
    </row>
    <row r="117" spans="1:14" s="521" customFormat="1" ht="14.45" customHeight="1">
      <c r="A117" s="520">
        <v>44181</v>
      </c>
      <c r="B117" s="518">
        <v>4</v>
      </c>
      <c r="C117" s="518">
        <v>2</v>
      </c>
      <c r="D117" s="518">
        <v>4</v>
      </c>
      <c r="E117" s="519" t="s">
        <v>1701</v>
      </c>
      <c r="F117" s="356">
        <v>50000</v>
      </c>
      <c r="G117" s="356">
        <v>44900</v>
      </c>
      <c r="H117" s="356">
        <f t="shared" si="5"/>
        <v>-5100</v>
      </c>
      <c r="I117" s="356">
        <v>47800</v>
      </c>
      <c r="N117" s="504"/>
    </row>
    <row r="118" spans="1:14" s="521" customFormat="1" ht="14.45" customHeight="1">
      <c r="A118" s="520">
        <v>44182</v>
      </c>
      <c r="B118" s="518">
        <v>4</v>
      </c>
      <c r="C118" s="518">
        <v>2</v>
      </c>
      <c r="D118" s="518">
        <v>4</v>
      </c>
      <c r="E118" s="519" t="s">
        <v>1702</v>
      </c>
      <c r="F118" s="356">
        <v>200000</v>
      </c>
      <c r="G118" s="356">
        <v>185550</v>
      </c>
      <c r="H118" s="356">
        <f t="shared" si="5"/>
        <v>-14450</v>
      </c>
      <c r="I118" s="356">
        <v>263650</v>
      </c>
      <c r="N118" s="504"/>
    </row>
    <row r="119" spans="1:14" s="521" customFormat="1" ht="14.45" customHeight="1">
      <c r="A119" s="520">
        <v>44183</v>
      </c>
      <c r="B119" s="518">
        <v>4</v>
      </c>
      <c r="C119" s="518">
        <v>2</v>
      </c>
      <c r="D119" s="518">
        <v>4</v>
      </c>
      <c r="E119" s="519" t="s">
        <v>1515</v>
      </c>
      <c r="F119" s="356">
        <v>3230800</v>
      </c>
      <c r="G119" s="356">
        <v>2393056</v>
      </c>
      <c r="H119" s="356">
        <f t="shared" si="5"/>
        <v>-837744</v>
      </c>
      <c r="I119" s="356">
        <v>5121213</v>
      </c>
      <c r="N119" s="504"/>
    </row>
    <row r="120" spans="1:14" s="521" customFormat="1" ht="14.45" customHeight="1">
      <c r="A120" s="520">
        <v>44184</v>
      </c>
      <c r="B120" s="518">
        <v>4</v>
      </c>
      <c r="C120" s="518">
        <v>2</v>
      </c>
      <c r="D120" s="518">
        <v>4</v>
      </c>
      <c r="E120" s="519" t="s">
        <v>1705</v>
      </c>
      <c r="F120" s="356">
        <v>2750000</v>
      </c>
      <c r="G120" s="356">
        <v>4056398</v>
      </c>
      <c r="H120" s="356">
        <f t="shared" si="5"/>
        <v>1306398</v>
      </c>
      <c r="I120" s="356">
        <v>2879209</v>
      </c>
      <c r="N120" s="504"/>
    </row>
    <row r="121" spans="1:14" s="521" customFormat="1" ht="14.45" customHeight="1">
      <c r="A121" s="518">
        <v>44191</v>
      </c>
      <c r="B121" s="518">
        <v>4</v>
      </c>
      <c r="C121" s="518">
        <v>2</v>
      </c>
      <c r="D121" s="518">
        <v>4</v>
      </c>
      <c r="E121" s="519" t="s">
        <v>90</v>
      </c>
      <c r="F121" s="356">
        <v>636150</v>
      </c>
      <c r="G121" s="356">
        <v>581758</v>
      </c>
      <c r="H121" s="356">
        <f t="shared" si="5"/>
        <v>-54392</v>
      </c>
      <c r="I121" s="356">
        <v>829818</v>
      </c>
      <c r="N121" s="504"/>
    </row>
    <row r="122" spans="1:14" s="521" customFormat="1" ht="14.45" customHeight="1">
      <c r="A122" s="168">
        <v>44211</v>
      </c>
      <c r="B122" s="518">
        <v>4</v>
      </c>
      <c r="C122" s="518">
        <v>2</v>
      </c>
      <c r="D122" s="518">
        <v>4</v>
      </c>
      <c r="E122" s="519" t="s">
        <v>723</v>
      </c>
      <c r="F122" s="356">
        <v>1287377</v>
      </c>
      <c r="G122" s="356">
        <v>334041</v>
      </c>
      <c r="H122" s="357">
        <f t="shared" si="5"/>
        <v>-953336</v>
      </c>
      <c r="I122" s="356">
        <v>213581</v>
      </c>
      <c r="N122" s="504"/>
    </row>
    <row r="123" spans="1:14" s="521" customFormat="1" ht="14.45" customHeight="1">
      <c r="A123" s="168">
        <v>44212</v>
      </c>
      <c r="B123" s="518">
        <v>4</v>
      </c>
      <c r="C123" s="518">
        <v>2</v>
      </c>
      <c r="D123" s="518">
        <v>4</v>
      </c>
      <c r="E123" s="522" t="s">
        <v>80</v>
      </c>
      <c r="F123" s="356">
        <v>54000</v>
      </c>
      <c r="G123" s="356">
        <v>52000</v>
      </c>
      <c r="H123" s="356">
        <f t="shared" si="5"/>
        <v>-2000</v>
      </c>
      <c r="I123" s="356">
        <v>105505</v>
      </c>
      <c r="N123" s="504"/>
    </row>
    <row r="124" spans="1:14" s="521" customFormat="1" hidden="1">
      <c r="A124" s="518">
        <v>44901</v>
      </c>
      <c r="B124" s="518">
        <v>4</v>
      </c>
      <c r="C124" s="518">
        <v>2</v>
      </c>
      <c r="D124" s="518">
        <v>4</v>
      </c>
      <c r="E124" s="519" t="s">
        <v>91</v>
      </c>
      <c r="F124" s="356"/>
      <c r="G124" s="356"/>
      <c r="H124" s="356">
        <f t="shared" si="5"/>
        <v>0</v>
      </c>
      <c r="I124" s="356"/>
      <c r="N124" s="504"/>
    </row>
    <row r="125" spans="1:14" s="521" customFormat="1" ht="12.75" hidden="1" customHeight="1">
      <c r="A125" s="518">
        <v>44902</v>
      </c>
      <c r="B125" s="518">
        <v>4</v>
      </c>
      <c r="C125" s="518">
        <v>2</v>
      </c>
      <c r="D125" s="518">
        <v>4</v>
      </c>
      <c r="E125" s="519" t="s">
        <v>92</v>
      </c>
      <c r="F125" s="356"/>
      <c r="G125" s="356"/>
      <c r="H125" s="360">
        <f t="shared" si="5"/>
        <v>0</v>
      </c>
      <c r="I125" s="356"/>
      <c r="N125" s="504"/>
    </row>
    <row r="126" spans="1:14" s="521" customFormat="1" ht="14.45" customHeight="1">
      <c r="A126" s="518">
        <v>44904</v>
      </c>
      <c r="B126" s="518">
        <v>4</v>
      </c>
      <c r="C126" s="518">
        <v>2</v>
      </c>
      <c r="D126" s="518">
        <v>4</v>
      </c>
      <c r="E126" s="519" t="s">
        <v>69</v>
      </c>
      <c r="F126" s="356">
        <v>443836</v>
      </c>
      <c r="G126" s="356">
        <v>202860</v>
      </c>
      <c r="H126" s="356">
        <f t="shared" si="5"/>
        <v>-240976</v>
      </c>
      <c r="I126" s="356">
        <v>700350</v>
      </c>
      <c r="N126" s="504"/>
    </row>
    <row r="127" spans="1:14" s="521" customFormat="1" ht="14.45" customHeight="1">
      <c r="A127" s="518">
        <v>44905</v>
      </c>
      <c r="B127" s="518">
        <v>4</v>
      </c>
      <c r="C127" s="518">
        <v>2</v>
      </c>
      <c r="D127" s="518">
        <v>4</v>
      </c>
      <c r="E127" s="519" t="s">
        <v>1638</v>
      </c>
      <c r="F127" s="356">
        <v>281500</v>
      </c>
      <c r="G127" s="356">
        <v>279575</v>
      </c>
      <c r="H127" s="356">
        <f t="shared" si="5"/>
        <v>-1925</v>
      </c>
      <c r="I127" s="356">
        <v>318930</v>
      </c>
      <c r="N127" s="504"/>
    </row>
    <row r="128" spans="1:14" s="521" customFormat="1" ht="14.45" customHeight="1">
      <c r="A128" s="518">
        <v>44908</v>
      </c>
      <c r="B128" s="518">
        <v>4</v>
      </c>
      <c r="C128" s="518">
        <v>2</v>
      </c>
      <c r="D128" s="518">
        <v>4</v>
      </c>
      <c r="E128" s="519" t="s">
        <v>93</v>
      </c>
      <c r="F128" s="356">
        <v>1287281</v>
      </c>
      <c r="G128" s="356">
        <v>198877</v>
      </c>
      <c r="H128" s="356">
        <f t="shared" si="5"/>
        <v>-1088404</v>
      </c>
      <c r="I128" s="356">
        <v>453280</v>
      </c>
      <c r="N128" s="504"/>
    </row>
    <row r="129" spans="1:14" s="507" customFormat="1" ht="14.45" customHeight="1">
      <c r="A129" s="505"/>
      <c r="B129" s="505">
        <v>5</v>
      </c>
      <c r="C129" s="505">
        <v>2</v>
      </c>
      <c r="D129" s="505">
        <v>4</v>
      </c>
      <c r="E129" s="506" t="s">
        <v>2374</v>
      </c>
      <c r="F129" s="355">
        <f>SUM(F131:F138)</f>
        <v>69928364</v>
      </c>
      <c r="G129" s="355">
        <f>SUM(G131:G138)</f>
        <v>55132769</v>
      </c>
      <c r="H129" s="355">
        <f>G129-F129</f>
        <v>-14795595</v>
      </c>
      <c r="I129" s="355">
        <f>SUM(I131:I138)</f>
        <v>61221216</v>
      </c>
      <c r="N129" s="504"/>
    </row>
    <row r="130" spans="1:14" s="507" customFormat="1" ht="11.25" hidden="1" customHeight="1">
      <c r="A130" s="516">
        <v>42012</v>
      </c>
      <c r="B130" s="512">
        <v>4</v>
      </c>
      <c r="C130" s="512">
        <v>2</v>
      </c>
      <c r="D130" s="512">
        <v>4</v>
      </c>
      <c r="E130" s="517">
        <f>IFERROR(INDEX([2]Meta!AE:AE,MATCH(D130&amp;C130&amp;B130&amp;A130,[2]Meta!AD:AD&amp;[2]Meta!AC:AC&amp;[2]Meta!AB:AB&amp;[2]Meta!AA:AA,0)),K130)</f>
        <v>0</v>
      </c>
      <c r="F130" s="477">
        <v>0</v>
      </c>
      <c r="G130" s="477">
        <v>0</v>
      </c>
      <c r="H130" s="477">
        <v>0</v>
      </c>
      <c r="I130" s="477">
        <v>0</v>
      </c>
      <c r="N130" s="504"/>
    </row>
    <row r="131" spans="1:14" ht="14.45" customHeight="1">
      <c r="A131" s="510">
        <v>42101</v>
      </c>
      <c r="B131" s="508">
        <v>5</v>
      </c>
      <c r="C131" s="508">
        <v>2</v>
      </c>
      <c r="D131" s="508">
        <v>4</v>
      </c>
      <c r="E131" s="509" t="s">
        <v>2375</v>
      </c>
      <c r="F131" s="356">
        <v>2550000</v>
      </c>
      <c r="G131" s="356">
        <v>1975543</v>
      </c>
      <c r="H131" s="356">
        <f t="shared" ref="H131:H138" si="6">G131-F131</f>
        <v>-574457</v>
      </c>
      <c r="I131" s="356">
        <v>2119477</v>
      </c>
    </row>
    <row r="132" spans="1:14" ht="14.45" customHeight="1">
      <c r="A132" s="510">
        <v>42102</v>
      </c>
      <c r="B132" s="508">
        <v>5</v>
      </c>
      <c r="C132" s="508">
        <v>2</v>
      </c>
      <c r="D132" s="508">
        <v>4</v>
      </c>
      <c r="E132" s="509" t="s">
        <v>2376</v>
      </c>
      <c r="F132" s="356">
        <v>2040000</v>
      </c>
      <c r="G132" s="356">
        <v>1326769</v>
      </c>
      <c r="H132" s="356">
        <f t="shared" si="6"/>
        <v>-713231</v>
      </c>
      <c r="I132" s="356">
        <v>1629846</v>
      </c>
    </row>
    <row r="133" spans="1:14" ht="14.45" customHeight="1">
      <c r="A133" s="510">
        <v>42103</v>
      </c>
      <c r="B133" s="508">
        <v>5</v>
      </c>
      <c r="C133" s="508">
        <v>2</v>
      </c>
      <c r="D133" s="508">
        <v>4</v>
      </c>
      <c r="E133" s="509" t="s">
        <v>2540</v>
      </c>
      <c r="F133" s="356">
        <v>3570000</v>
      </c>
      <c r="G133" s="356">
        <v>1477264</v>
      </c>
      <c r="H133" s="356">
        <f t="shared" si="6"/>
        <v>-2092736</v>
      </c>
      <c r="I133" s="356">
        <v>3366266</v>
      </c>
    </row>
    <row r="134" spans="1:14" ht="14.45" customHeight="1">
      <c r="A134" s="510">
        <v>42111</v>
      </c>
      <c r="B134" s="508">
        <v>5</v>
      </c>
      <c r="C134" s="508">
        <v>2</v>
      </c>
      <c r="D134" s="508">
        <v>4</v>
      </c>
      <c r="E134" s="509" t="s">
        <v>2377</v>
      </c>
      <c r="F134" s="356">
        <v>46211445</v>
      </c>
      <c r="G134" s="356">
        <v>40967597</v>
      </c>
      <c r="H134" s="356">
        <f t="shared" si="6"/>
        <v>-5243848</v>
      </c>
      <c r="I134" s="356">
        <v>43488590</v>
      </c>
    </row>
    <row r="135" spans="1:14" ht="14.45" customHeight="1">
      <c r="A135" s="510">
        <v>42201</v>
      </c>
      <c r="B135" s="508">
        <v>5</v>
      </c>
      <c r="C135" s="508">
        <v>2</v>
      </c>
      <c r="D135" s="508">
        <v>4</v>
      </c>
      <c r="E135" s="509" t="s">
        <v>2378</v>
      </c>
      <c r="F135" s="356">
        <v>1198845</v>
      </c>
      <c r="G135" s="437">
        <v>0</v>
      </c>
      <c r="H135" s="356">
        <f t="shared" si="6"/>
        <v>-1198845</v>
      </c>
      <c r="I135" s="437">
        <v>0</v>
      </c>
    </row>
    <row r="136" spans="1:14" ht="14.45" customHeight="1">
      <c r="A136" s="510">
        <v>42202</v>
      </c>
      <c r="B136" s="508">
        <v>5</v>
      </c>
      <c r="C136" s="508">
        <v>2</v>
      </c>
      <c r="D136" s="508">
        <v>4</v>
      </c>
      <c r="E136" s="509" t="s">
        <v>2379</v>
      </c>
      <c r="F136" s="356">
        <v>14313634</v>
      </c>
      <c r="G136" s="356">
        <v>9385596</v>
      </c>
      <c r="H136" s="356">
        <f t="shared" si="6"/>
        <v>-4928038</v>
      </c>
      <c r="I136" s="356">
        <v>10617037</v>
      </c>
    </row>
    <row r="137" spans="1:14" ht="14.45" hidden="1" customHeight="1">
      <c r="A137" s="510">
        <v>42211</v>
      </c>
      <c r="B137" s="508">
        <v>5</v>
      </c>
      <c r="C137" s="508">
        <v>2</v>
      </c>
      <c r="D137" s="508">
        <v>4</v>
      </c>
      <c r="E137" s="509" t="s">
        <v>2380</v>
      </c>
      <c r="F137" s="356"/>
      <c r="G137" s="437"/>
      <c r="H137" s="356">
        <f t="shared" si="6"/>
        <v>0</v>
      </c>
      <c r="I137" s="356">
        <v>0</v>
      </c>
    </row>
    <row r="138" spans="1:14" ht="14.45" customHeight="1">
      <c r="A138" s="510">
        <v>42211</v>
      </c>
      <c r="B138" s="508">
        <v>5</v>
      </c>
      <c r="C138" s="508">
        <v>2</v>
      </c>
      <c r="D138" s="508">
        <v>4</v>
      </c>
      <c r="E138" s="509" t="s">
        <v>2380</v>
      </c>
      <c r="F138" s="356">
        <v>44440</v>
      </c>
      <c r="G138" s="437">
        <v>0</v>
      </c>
      <c r="H138" s="356">
        <f t="shared" si="6"/>
        <v>-44440</v>
      </c>
      <c r="I138" s="437">
        <v>0</v>
      </c>
    </row>
    <row r="139" spans="1:14" ht="14.45" customHeight="1">
      <c r="A139" s="510"/>
      <c r="B139" s="505">
        <v>6</v>
      </c>
      <c r="C139" s="505">
        <v>2</v>
      </c>
      <c r="D139" s="505">
        <v>4</v>
      </c>
      <c r="E139" s="511" t="s">
        <v>2383</v>
      </c>
      <c r="F139" s="355">
        <f>SUM(F140:F143)</f>
        <v>200000000</v>
      </c>
      <c r="G139" s="355">
        <f>SUM(G140:G143)</f>
        <v>233543861</v>
      </c>
      <c r="H139" s="355">
        <f>G139-F139</f>
        <v>33543861</v>
      </c>
      <c r="I139" s="355">
        <f>SUM(I140:I143)</f>
        <v>260338865</v>
      </c>
    </row>
    <row r="140" spans="1:14" ht="14.45" customHeight="1">
      <c r="A140" s="510">
        <v>42601</v>
      </c>
      <c r="B140" s="508">
        <v>6</v>
      </c>
      <c r="C140" s="508">
        <v>2</v>
      </c>
      <c r="D140" s="508">
        <v>4</v>
      </c>
      <c r="E140" s="509" t="s">
        <v>2442</v>
      </c>
      <c r="F140" s="356">
        <v>199000000</v>
      </c>
      <c r="G140" s="356">
        <v>179123633</v>
      </c>
      <c r="H140" s="356">
        <f t="shared" ref="H140:H143" si="7">G140-F140</f>
        <v>-19876367</v>
      </c>
      <c r="I140" s="437">
        <v>190093390</v>
      </c>
    </row>
    <row r="141" spans="1:14" ht="14.45" customHeight="1">
      <c r="A141" s="510">
        <v>42602</v>
      </c>
      <c r="B141" s="508">
        <v>6</v>
      </c>
      <c r="C141" s="508">
        <v>2</v>
      </c>
      <c r="D141" s="508">
        <v>4</v>
      </c>
      <c r="E141" s="509" t="s">
        <v>2390</v>
      </c>
      <c r="F141" s="356">
        <v>1000000</v>
      </c>
      <c r="G141" s="356">
        <v>1934219</v>
      </c>
      <c r="H141" s="356">
        <f t="shared" si="7"/>
        <v>934219</v>
      </c>
      <c r="I141" s="437">
        <v>104727</v>
      </c>
    </row>
    <row r="142" spans="1:14" ht="14.45" customHeight="1">
      <c r="A142" s="510">
        <v>42603</v>
      </c>
      <c r="B142" s="508">
        <v>6</v>
      </c>
      <c r="C142" s="508">
        <v>2</v>
      </c>
      <c r="D142" s="508">
        <v>4</v>
      </c>
      <c r="E142" s="509" t="s">
        <v>2511</v>
      </c>
      <c r="F142" s="437">
        <v>0</v>
      </c>
      <c r="G142" s="356">
        <v>683975</v>
      </c>
      <c r="H142" s="356">
        <f t="shared" si="7"/>
        <v>683975</v>
      </c>
      <c r="I142" s="437">
        <v>0</v>
      </c>
    </row>
    <row r="143" spans="1:14" ht="14.45" customHeight="1">
      <c r="A143" s="510">
        <v>42604</v>
      </c>
      <c r="B143" s="508">
        <v>6</v>
      </c>
      <c r="C143" s="508">
        <v>2</v>
      </c>
      <c r="D143" s="508">
        <v>4</v>
      </c>
      <c r="E143" s="509" t="s">
        <v>2391</v>
      </c>
      <c r="F143" s="437">
        <v>0</v>
      </c>
      <c r="G143" s="356">
        <v>51802034</v>
      </c>
      <c r="H143" s="356">
        <f t="shared" si="7"/>
        <v>51802034</v>
      </c>
      <c r="I143" s="437">
        <v>70140748</v>
      </c>
    </row>
    <row r="144" spans="1:14" s="525" customFormat="1" ht="14.45" customHeight="1">
      <c r="A144" s="523"/>
      <c r="B144" s="523"/>
      <c r="C144" s="523">
        <v>3</v>
      </c>
      <c r="D144" s="523">
        <v>4</v>
      </c>
      <c r="E144" s="524" t="s">
        <v>94</v>
      </c>
      <c r="F144" s="355">
        <f>F145+F206</f>
        <v>86638516</v>
      </c>
      <c r="G144" s="355">
        <f>G145+G206</f>
        <v>73008491</v>
      </c>
      <c r="H144" s="355">
        <f t="shared" si="5"/>
        <v>-13630025</v>
      </c>
      <c r="I144" s="355">
        <f>I145+I206</f>
        <v>77100692</v>
      </c>
      <c r="N144" s="504"/>
    </row>
    <row r="145" spans="1:14" s="525" customFormat="1" ht="14.45" customHeight="1">
      <c r="A145" s="523"/>
      <c r="B145" s="523">
        <v>1</v>
      </c>
      <c r="C145" s="523">
        <v>3</v>
      </c>
      <c r="D145" s="523">
        <v>4</v>
      </c>
      <c r="E145" s="524" t="s">
        <v>95</v>
      </c>
      <c r="F145" s="355">
        <f>SUM(F146:F205)</f>
        <v>84840508</v>
      </c>
      <c r="G145" s="355">
        <f>SUM(G146:G205)</f>
        <v>72319751</v>
      </c>
      <c r="H145" s="355">
        <f>G145-F145</f>
        <v>-12520757</v>
      </c>
      <c r="I145" s="355">
        <f>SUM(I146:I205)</f>
        <v>76269264</v>
      </c>
      <c r="N145" s="504"/>
    </row>
    <row r="146" spans="1:14" s="521" customFormat="1" ht="14.25" hidden="1" customHeight="1">
      <c r="A146" s="518">
        <v>40132</v>
      </c>
      <c r="B146" s="518">
        <v>1</v>
      </c>
      <c r="C146" s="518">
        <v>3</v>
      </c>
      <c r="D146" s="518">
        <v>4</v>
      </c>
      <c r="E146" s="519">
        <f>IFERROR(INDEX([2]Meta!AE:AE,MATCH(D146&amp;C146&amp;B146&amp;A146,[2]Meta!AD:AD&amp;[2]Meta!AC:AC&amp;[2]Meta!AB:AB&amp;[2]Meta!AA:AA,0)),K146)</f>
        <v>0</v>
      </c>
      <c r="F146" s="356">
        <f t="array" ref="F146">IFERROR(INDEX('[3]Meta5&amp;9'!F:F,MATCH($D146&amp;$C146&amp;$B146&amp;$A146,'[3]Meta5&amp;9'!$A:$A&amp;'[3]Meta5&amp;9'!$B:$B&amp;'[3]Meta5&amp;9'!$C:$C&amp;'[3]Meta5&amp;9'!$D:$D,0)),0)</f>
        <v>0</v>
      </c>
      <c r="G146" s="356">
        <f t="array" ref="G146">IFERROR(INDEX('[3]Meta5&amp;9'!G:G,MATCH($D146&amp;$C146&amp;$B146&amp;$A146,'[3]Meta5&amp;9'!$A:$A&amp;'[3]Meta5&amp;9'!$B:$B&amp;'[3]Meta5&amp;9'!$C:$C&amp;'[3]Meta5&amp;9'!$D:$D,0)),0)</f>
        <v>0</v>
      </c>
      <c r="H146" s="357">
        <f t="shared" ref="H146:H190" si="8">G146-F146</f>
        <v>0</v>
      </c>
      <c r="I146" s="356">
        <v>0</v>
      </c>
      <c r="N146" s="504"/>
    </row>
    <row r="147" spans="1:14" s="521" customFormat="1" ht="14.25" hidden="1" customHeight="1">
      <c r="A147" s="518">
        <v>40135</v>
      </c>
      <c r="B147" s="518">
        <v>1</v>
      </c>
      <c r="C147" s="518">
        <v>3</v>
      </c>
      <c r="D147" s="518">
        <v>4</v>
      </c>
      <c r="E147" s="519">
        <f>IFERROR(INDEX([2]Meta!AE:AE,MATCH(D147&amp;C147&amp;B147&amp;A147,[2]Meta!AD:AD&amp;[2]Meta!AC:AC&amp;[2]Meta!AB:AB&amp;[2]Meta!AA:AA,0)),K147)</f>
        <v>0</v>
      </c>
      <c r="F147" s="356">
        <f t="array" ref="F147">IFERROR(INDEX('[3]Meta5&amp;9'!F:F,MATCH($D147&amp;$C147&amp;$B147&amp;$A147,'[3]Meta5&amp;9'!$A:$A&amp;'[3]Meta5&amp;9'!$B:$B&amp;'[3]Meta5&amp;9'!$C:$C&amp;'[3]Meta5&amp;9'!$D:$D,0)),0)</f>
        <v>0</v>
      </c>
      <c r="G147" s="356">
        <f t="array" ref="G147">IFERROR(INDEX('[3]Meta5&amp;9'!G:G,MATCH($D147&amp;$C147&amp;$B147&amp;$A147,'[3]Meta5&amp;9'!$A:$A&amp;'[3]Meta5&amp;9'!$B:$B&amp;'[3]Meta5&amp;9'!$C:$C&amp;'[3]Meta5&amp;9'!$D:$D,0)),0)</f>
        <v>0</v>
      </c>
      <c r="H147" s="357">
        <f t="shared" si="8"/>
        <v>0</v>
      </c>
      <c r="I147" s="356">
        <v>0</v>
      </c>
      <c r="N147" s="504"/>
    </row>
    <row r="148" spans="1:14" s="521" customFormat="1" ht="14.45" customHeight="1">
      <c r="A148" s="518">
        <v>40136</v>
      </c>
      <c r="B148" s="518">
        <v>1</v>
      </c>
      <c r="C148" s="518">
        <v>3</v>
      </c>
      <c r="D148" s="518">
        <v>4</v>
      </c>
      <c r="E148" s="519" t="s">
        <v>191</v>
      </c>
      <c r="F148" s="356">
        <v>20000</v>
      </c>
      <c r="G148" s="437">
        <v>0</v>
      </c>
      <c r="H148" s="357">
        <f t="shared" si="8"/>
        <v>-20000</v>
      </c>
      <c r="I148" s="356">
        <v>15060</v>
      </c>
      <c r="N148" s="504"/>
    </row>
    <row r="149" spans="1:14" s="521" customFormat="1" ht="14.45" customHeight="1">
      <c r="A149" s="518">
        <v>41011</v>
      </c>
      <c r="B149" s="518">
        <v>1</v>
      </c>
      <c r="C149" s="518">
        <v>3</v>
      </c>
      <c r="D149" s="518">
        <v>4</v>
      </c>
      <c r="E149" s="519" t="s">
        <v>96</v>
      </c>
      <c r="F149" s="356">
        <v>500000</v>
      </c>
      <c r="G149" s="356">
        <v>338692</v>
      </c>
      <c r="H149" s="357">
        <f t="shared" si="8"/>
        <v>-161308</v>
      </c>
      <c r="I149" s="356">
        <v>498647</v>
      </c>
      <c r="N149" s="504"/>
    </row>
    <row r="150" spans="1:14" s="521" customFormat="1" ht="14.45" customHeight="1">
      <c r="A150" s="518">
        <v>41012</v>
      </c>
      <c r="B150" s="518">
        <v>1</v>
      </c>
      <c r="C150" s="518">
        <v>3</v>
      </c>
      <c r="D150" s="518">
        <v>4</v>
      </c>
      <c r="E150" s="519" t="s">
        <v>98</v>
      </c>
      <c r="F150" s="356">
        <v>31500000</v>
      </c>
      <c r="G150" s="356">
        <v>24691763</v>
      </c>
      <c r="H150" s="357">
        <f t="shared" si="8"/>
        <v>-6808237</v>
      </c>
      <c r="I150" s="356">
        <v>25850934</v>
      </c>
      <c r="N150" s="504"/>
    </row>
    <row r="151" spans="1:14" s="521" customFormat="1" ht="14.45" customHeight="1">
      <c r="A151" s="518">
        <v>41013</v>
      </c>
      <c r="B151" s="518">
        <v>1</v>
      </c>
      <c r="C151" s="518">
        <v>3</v>
      </c>
      <c r="D151" s="518">
        <v>4</v>
      </c>
      <c r="E151" s="519" t="s">
        <v>725</v>
      </c>
      <c r="F151" s="356">
        <v>3200000</v>
      </c>
      <c r="G151" s="356">
        <v>12092400</v>
      </c>
      <c r="H151" s="356">
        <f t="shared" si="8"/>
        <v>8892400</v>
      </c>
      <c r="I151" s="356">
        <v>2954880</v>
      </c>
      <c r="N151" s="504"/>
    </row>
    <row r="152" spans="1:14" s="521" customFormat="1" ht="14.45" customHeight="1">
      <c r="A152" s="518">
        <v>41014</v>
      </c>
      <c r="B152" s="518">
        <v>1</v>
      </c>
      <c r="C152" s="518">
        <v>3</v>
      </c>
      <c r="D152" s="518">
        <v>4</v>
      </c>
      <c r="E152" s="519" t="s">
        <v>100</v>
      </c>
      <c r="F152" s="356">
        <v>72000</v>
      </c>
      <c r="G152" s="356">
        <v>18064</v>
      </c>
      <c r="H152" s="356">
        <f t="shared" si="8"/>
        <v>-53936</v>
      </c>
      <c r="I152" s="356">
        <v>103480</v>
      </c>
      <c r="N152" s="504"/>
    </row>
    <row r="153" spans="1:14" s="521" customFormat="1" ht="14.45" customHeight="1">
      <c r="A153" s="518">
        <v>41015</v>
      </c>
      <c r="B153" s="518">
        <v>1</v>
      </c>
      <c r="C153" s="518">
        <v>3</v>
      </c>
      <c r="D153" s="518">
        <v>4</v>
      </c>
      <c r="E153" s="519" t="s">
        <v>1695</v>
      </c>
      <c r="F153" s="356">
        <v>5000</v>
      </c>
      <c r="G153" s="437">
        <v>0</v>
      </c>
      <c r="H153" s="356">
        <f t="shared" si="8"/>
        <v>-5000</v>
      </c>
      <c r="I153" s="437">
        <v>0</v>
      </c>
      <c r="N153" s="504"/>
    </row>
    <row r="154" spans="1:14" s="521" customFormat="1" ht="14.45" customHeight="1">
      <c r="A154" s="518">
        <v>41016</v>
      </c>
      <c r="B154" s="518">
        <v>1</v>
      </c>
      <c r="C154" s="518">
        <v>3</v>
      </c>
      <c r="D154" s="518">
        <v>4</v>
      </c>
      <c r="E154" s="519" t="s">
        <v>99</v>
      </c>
      <c r="F154" s="356">
        <v>50000</v>
      </c>
      <c r="G154" s="437">
        <v>0</v>
      </c>
      <c r="H154" s="356">
        <f t="shared" si="8"/>
        <v>-50000</v>
      </c>
      <c r="I154" s="437">
        <v>0</v>
      </c>
      <c r="N154" s="504"/>
    </row>
    <row r="155" spans="1:14" s="521" customFormat="1" ht="14.45" customHeight="1">
      <c r="A155" s="518">
        <v>41017</v>
      </c>
      <c r="B155" s="518">
        <v>1</v>
      </c>
      <c r="C155" s="518">
        <v>3</v>
      </c>
      <c r="D155" s="518">
        <v>4</v>
      </c>
      <c r="E155" s="519" t="s">
        <v>97</v>
      </c>
      <c r="F155" s="356">
        <v>625000</v>
      </c>
      <c r="G155" s="356">
        <v>288494</v>
      </c>
      <c r="H155" s="356">
        <f t="shared" si="8"/>
        <v>-336506</v>
      </c>
      <c r="I155" s="356">
        <v>529642</v>
      </c>
      <c r="N155" s="504"/>
    </row>
    <row r="156" spans="1:14" s="521" customFormat="1" ht="14.45" customHeight="1">
      <c r="A156" s="518">
        <v>41018</v>
      </c>
      <c r="B156" s="518">
        <v>1</v>
      </c>
      <c r="C156" s="518">
        <v>3</v>
      </c>
      <c r="D156" s="518">
        <v>4</v>
      </c>
      <c r="E156" s="519" t="s">
        <v>101</v>
      </c>
      <c r="F156" s="356">
        <v>95000</v>
      </c>
      <c r="G156" s="356">
        <v>52590</v>
      </c>
      <c r="H156" s="356">
        <f t="shared" si="8"/>
        <v>-42410</v>
      </c>
      <c r="I156" s="356">
        <v>92870</v>
      </c>
      <c r="N156" s="504"/>
    </row>
    <row r="157" spans="1:14" s="521" customFormat="1" ht="14.45" customHeight="1">
      <c r="A157" s="518">
        <v>41019</v>
      </c>
      <c r="B157" s="518">
        <v>1</v>
      </c>
      <c r="C157" s="518">
        <v>3</v>
      </c>
      <c r="D157" s="518">
        <v>4</v>
      </c>
      <c r="E157" s="519" t="s">
        <v>1696</v>
      </c>
      <c r="F157" s="356">
        <v>270000</v>
      </c>
      <c r="G157" s="356">
        <v>270000</v>
      </c>
      <c r="H157" s="437">
        <f t="shared" si="8"/>
        <v>0</v>
      </c>
      <c r="I157" s="356">
        <v>270000</v>
      </c>
      <c r="N157" s="504"/>
    </row>
    <row r="158" spans="1:14" s="521" customFormat="1" ht="14.45" customHeight="1">
      <c r="A158" s="518">
        <v>41020</v>
      </c>
      <c r="B158" s="518">
        <v>1</v>
      </c>
      <c r="C158" s="518">
        <v>3</v>
      </c>
      <c r="D158" s="518">
        <v>4</v>
      </c>
      <c r="E158" s="519" t="s">
        <v>1639</v>
      </c>
      <c r="F158" s="356">
        <v>350000</v>
      </c>
      <c r="G158" s="356">
        <v>123265</v>
      </c>
      <c r="H158" s="356">
        <f t="shared" si="8"/>
        <v>-226735</v>
      </c>
      <c r="I158" s="356">
        <v>221087</v>
      </c>
      <c r="N158" s="504"/>
    </row>
    <row r="159" spans="1:14" s="521" customFormat="1" ht="14.25" hidden="1" customHeight="1">
      <c r="A159" s="518">
        <v>41021</v>
      </c>
      <c r="B159" s="518">
        <v>1</v>
      </c>
      <c r="C159" s="518">
        <v>3</v>
      </c>
      <c r="D159" s="518">
        <v>4</v>
      </c>
      <c r="E159" s="519" t="s">
        <v>104</v>
      </c>
      <c r="F159" s="356"/>
      <c r="G159" s="356"/>
      <c r="H159" s="356">
        <f t="shared" si="8"/>
        <v>0</v>
      </c>
      <c r="I159" s="356"/>
      <c r="N159" s="504"/>
    </row>
    <row r="160" spans="1:14" s="521" customFormat="1" ht="14.45" customHeight="1">
      <c r="A160" s="518">
        <v>41023</v>
      </c>
      <c r="B160" s="518">
        <v>1</v>
      </c>
      <c r="C160" s="518">
        <v>3</v>
      </c>
      <c r="D160" s="518">
        <v>4</v>
      </c>
      <c r="E160" s="519" t="s">
        <v>1640</v>
      </c>
      <c r="F160" s="356">
        <v>100000</v>
      </c>
      <c r="G160" s="356">
        <v>50531</v>
      </c>
      <c r="H160" s="356">
        <f t="shared" si="8"/>
        <v>-49469</v>
      </c>
      <c r="I160" s="356">
        <v>60499</v>
      </c>
      <c r="N160" s="504"/>
    </row>
    <row r="161" spans="1:14" s="521" customFormat="1" ht="14.45" customHeight="1">
      <c r="A161" s="518">
        <v>41024</v>
      </c>
      <c r="B161" s="518">
        <v>1</v>
      </c>
      <c r="C161" s="518">
        <v>3</v>
      </c>
      <c r="D161" s="518">
        <v>4</v>
      </c>
      <c r="E161" s="519" t="s">
        <v>276</v>
      </c>
      <c r="F161" s="356">
        <v>360000</v>
      </c>
      <c r="G161" s="356">
        <v>293554</v>
      </c>
      <c r="H161" s="356">
        <f t="shared" si="8"/>
        <v>-66446</v>
      </c>
      <c r="I161" s="356">
        <v>273227</v>
      </c>
      <c r="N161" s="504"/>
    </row>
    <row r="162" spans="1:14" s="521" customFormat="1" ht="14.45" customHeight="1">
      <c r="A162" s="518">
        <v>41025</v>
      </c>
      <c r="B162" s="518">
        <v>1</v>
      </c>
      <c r="C162" s="518">
        <v>3</v>
      </c>
      <c r="D162" s="518">
        <v>4</v>
      </c>
      <c r="E162" s="519" t="s">
        <v>1641</v>
      </c>
      <c r="F162" s="356">
        <v>225000</v>
      </c>
      <c r="G162" s="356">
        <v>71417</v>
      </c>
      <c r="H162" s="356">
        <f t="shared" si="8"/>
        <v>-153583</v>
      </c>
      <c r="I162" s="356">
        <v>155600</v>
      </c>
      <c r="N162" s="504"/>
    </row>
    <row r="163" spans="1:14" s="521" customFormat="1" ht="14.45" customHeight="1">
      <c r="A163" s="518">
        <v>41026</v>
      </c>
      <c r="B163" s="518">
        <v>1</v>
      </c>
      <c r="C163" s="518">
        <v>3</v>
      </c>
      <c r="D163" s="518">
        <v>4</v>
      </c>
      <c r="E163" s="519" t="s">
        <v>1718</v>
      </c>
      <c r="F163" s="356">
        <v>250000</v>
      </c>
      <c r="G163" s="356">
        <v>297404</v>
      </c>
      <c r="H163" s="356">
        <f t="shared" si="8"/>
        <v>47404</v>
      </c>
      <c r="I163" s="356">
        <v>242704</v>
      </c>
      <c r="N163" s="504"/>
    </row>
    <row r="164" spans="1:14" s="521" customFormat="1" ht="14.25" customHeight="1">
      <c r="A164" s="518">
        <v>41027</v>
      </c>
      <c r="B164" s="518">
        <v>1</v>
      </c>
      <c r="C164" s="518">
        <v>3</v>
      </c>
      <c r="D164" s="518">
        <v>4</v>
      </c>
      <c r="E164" s="519" t="s">
        <v>1371</v>
      </c>
      <c r="F164" s="356">
        <v>20160</v>
      </c>
      <c r="G164" s="437">
        <v>0</v>
      </c>
      <c r="H164" s="356">
        <f t="shared" si="8"/>
        <v>-20160</v>
      </c>
      <c r="I164" s="437">
        <v>0</v>
      </c>
      <c r="N164" s="504"/>
    </row>
    <row r="165" spans="1:14" s="521" customFormat="1" ht="14.45" customHeight="1">
      <c r="A165" s="518">
        <v>41028</v>
      </c>
      <c r="B165" s="518">
        <v>1</v>
      </c>
      <c r="C165" s="518">
        <v>3</v>
      </c>
      <c r="D165" s="518">
        <v>4</v>
      </c>
      <c r="E165" s="519" t="s">
        <v>1488</v>
      </c>
      <c r="F165" s="437">
        <v>0</v>
      </c>
      <c r="G165" s="356">
        <v>4600</v>
      </c>
      <c r="H165" s="356">
        <f t="shared" si="8"/>
        <v>4600</v>
      </c>
      <c r="I165" s="437">
        <v>200</v>
      </c>
      <c r="N165" s="504"/>
    </row>
    <row r="166" spans="1:14" s="521" customFormat="1" ht="14.25" customHeight="1">
      <c r="A166" s="518">
        <v>41029</v>
      </c>
      <c r="B166" s="518">
        <v>1</v>
      </c>
      <c r="C166" s="518">
        <v>3</v>
      </c>
      <c r="D166" s="518">
        <v>4</v>
      </c>
      <c r="E166" s="519" t="s">
        <v>2512</v>
      </c>
      <c r="F166" s="356">
        <v>452828</v>
      </c>
      <c r="G166" s="437">
        <v>0</v>
      </c>
      <c r="H166" s="356">
        <f t="shared" si="8"/>
        <v>-452828</v>
      </c>
      <c r="I166" s="437">
        <v>0</v>
      </c>
      <c r="N166" s="504"/>
    </row>
    <row r="167" spans="1:14" s="521" customFormat="1" ht="14.45" customHeight="1">
      <c r="A167" s="518">
        <v>41031</v>
      </c>
      <c r="B167" s="518">
        <v>1</v>
      </c>
      <c r="C167" s="518">
        <v>3</v>
      </c>
      <c r="D167" s="518">
        <v>4</v>
      </c>
      <c r="E167" s="519" t="s">
        <v>105</v>
      </c>
      <c r="F167" s="356">
        <v>760000</v>
      </c>
      <c r="G167" s="356">
        <v>368636</v>
      </c>
      <c r="H167" s="356">
        <f t="shared" si="8"/>
        <v>-391364</v>
      </c>
      <c r="I167" s="356">
        <v>579115</v>
      </c>
      <c r="N167" s="504"/>
    </row>
    <row r="168" spans="1:14" s="521" customFormat="1" ht="14.45" customHeight="1">
      <c r="A168" s="518">
        <v>41032</v>
      </c>
      <c r="B168" s="518">
        <v>1</v>
      </c>
      <c r="C168" s="518">
        <v>3</v>
      </c>
      <c r="D168" s="518">
        <v>4</v>
      </c>
      <c r="E168" s="519" t="s">
        <v>106</v>
      </c>
      <c r="F168" s="356">
        <v>440000</v>
      </c>
      <c r="G168" s="356">
        <v>309160</v>
      </c>
      <c r="H168" s="356">
        <f t="shared" si="8"/>
        <v>-130840</v>
      </c>
      <c r="I168" s="356">
        <v>403060</v>
      </c>
      <c r="N168" s="504"/>
    </row>
    <row r="169" spans="1:14" s="521" customFormat="1" ht="14.45" customHeight="1">
      <c r="A169" s="518">
        <v>41033</v>
      </c>
      <c r="B169" s="518">
        <v>1</v>
      </c>
      <c r="C169" s="518">
        <v>3</v>
      </c>
      <c r="D169" s="518">
        <v>4</v>
      </c>
      <c r="E169" s="519" t="s">
        <v>107</v>
      </c>
      <c r="F169" s="356">
        <v>400000</v>
      </c>
      <c r="G169" s="356">
        <v>579319</v>
      </c>
      <c r="H169" s="356">
        <f t="shared" si="8"/>
        <v>179319</v>
      </c>
      <c r="I169" s="356">
        <v>375100</v>
      </c>
      <c r="N169" s="504"/>
    </row>
    <row r="170" spans="1:14" s="521" customFormat="1" ht="14.45" customHeight="1">
      <c r="A170" s="518">
        <v>41034</v>
      </c>
      <c r="B170" s="518">
        <v>1</v>
      </c>
      <c r="C170" s="518">
        <v>3</v>
      </c>
      <c r="D170" s="518">
        <v>4</v>
      </c>
      <c r="E170" s="519" t="s">
        <v>108</v>
      </c>
      <c r="F170" s="356">
        <v>430000</v>
      </c>
      <c r="G170" s="356">
        <v>220678</v>
      </c>
      <c r="H170" s="356">
        <f t="shared" si="8"/>
        <v>-209322</v>
      </c>
      <c r="I170" s="356">
        <v>361742</v>
      </c>
      <c r="N170" s="504"/>
    </row>
    <row r="171" spans="1:14" s="521" customFormat="1" ht="14.45" customHeight="1">
      <c r="A171" s="518">
        <v>41035</v>
      </c>
      <c r="B171" s="518">
        <v>1</v>
      </c>
      <c r="C171" s="518">
        <v>3</v>
      </c>
      <c r="D171" s="518">
        <v>4</v>
      </c>
      <c r="E171" s="519" t="s">
        <v>109</v>
      </c>
      <c r="F171" s="356">
        <v>1000000</v>
      </c>
      <c r="G171" s="356">
        <v>611780</v>
      </c>
      <c r="H171" s="356">
        <f t="shared" si="8"/>
        <v>-388220</v>
      </c>
      <c r="I171" s="356">
        <v>870067</v>
      </c>
      <c r="N171" s="504"/>
    </row>
    <row r="172" spans="1:14" s="521" customFormat="1" ht="14.45" customHeight="1">
      <c r="A172" s="518">
        <v>41051</v>
      </c>
      <c r="B172" s="518">
        <v>1</v>
      </c>
      <c r="C172" s="518">
        <v>3</v>
      </c>
      <c r="D172" s="518">
        <v>4</v>
      </c>
      <c r="E172" s="519" t="s">
        <v>110</v>
      </c>
      <c r="F172" s="356">
        <v>7420400</v>
      </c>
      <c r="G172" s="356">
        <v>5910202</v>
      </c>
      <c r="H172" s="356">
        <f t="shared" si="8"/>
        <v>-1510198</v>
      </c>
      <c r="I172" s="356">
        <v>7345277</v>
      </c>
      <c r="N172" s="504"/>
    </row>
    <row r="173" spans="1:14" s="521" customFormat="1" ht="14.45" customHeight="1">
      <c r="A173" s="518">
        <v>41052</v>
      </c>
      <c r="B173" s="518">
        <v>1</v>
      </c>
      <c r="C173" s="518">
        <v>3</v>
      </c>
      <c r="D173" s="518">
        <v>4</v>
      </c>
      <c r="E173" s="519" t="s">
        <v>111</v>
      </c>
      <c r="F173" s="356">
        <v>615600</v>
      </c>
      <c r="G173" s="356">
        <v>830152</v>
      </c>
      <c r="H173" s="356">
        <f t="shared" si="8"/>
        <v>214552</v>
      </c>
      <c r="I173" s="356">
        <v>482777</v>
      </c>
      <c r="N173" s="504"/>
    </row>
    <row r="174" spans="1:14" s="521" customFormat="1" ht="14.45" customHeight="1">
      <c r="A174" s="518">
        <v>41053</v>
      </c>
      <c r="B174" s="518">
        <v>1</v>
      </c>
      <c r="C174" s="518">
        <v>3</v>
      </c>
      <c r="D174" s="518">
        <v>4</v>
      </c>
      <c r="E174" s="522" t="s">
        <v>112</v>
      </c>
      <c r="F174" s="356">
        <v>1050000</v>
      </c>
      <c r="G174" s="356">
        <v>1206588</v>
      </c>
      <c r="H174" s="356">
        <f t="shared" si="8"/>
        <v>156588</v>
      </c>
      <c r="I174" s="356">
        <v>1387076</v>
      </c>
      <c r="N174" s="504"/>
    </row>
    <row r="175" spans="1:14" s="521" customFormat="1" ht="14.45" hidden="1" customHeight="1">
      <c r="A175" s="518">
        <v>41054</v>
      </c>
      <c r="B175" s="518">
        <v>1</v>
      </c>
      <c r="C175" s="518">
        <v>3</v>
      </c>
      <c r="D175" s="518">
        <v>4</v>
      </c>
      <c r="E175" s="519" t="s">
        <v>113</v>
      </c>
      <c r="F175" s="356"/>
      <c r="G175" s="356"/>
      <c r="H175" s="356">
        <f t="shared" si="8"/>
        <v>0</v>
      </c>
      <c r="I175" s="356"/>
      <c r="N175" s="504"/>
    </row>
    <row r="176" spans="1:14" s="521" customFormat="1" ht="14.45" customHeight="1">
      <c r="A176" s="518">
        <v>41055</v>
      </c>
      <c r="B176" s="518">
        <v>1</v>
      </c>
      <c r="C176" s="518">
        <v>3</v>
      </c>
      <c r="D176" s="518">
        <v>4</v>
      </c>
      <c r="E176" s="519" t="s">
        <v>114</v>
      </c>
      <c r="F176" s="356">
        <v>122400</v>
      </c>
      <c r="G176" s="356">
        <v>61676</v>
      </c>
      <c r="H176" s="356">
        <f t="shared" si="8"/>
        <v>-60724</v>
      </c>
      <c r="I176" s="356">
        <v>97871</v>
      </c>
      <c r="N176" s="504"/>
    </row>
    <row r="177" spans="1:14" s="521" customFormat="1" ht="14.45" customHeight="1">
      <c r="A177" s="518">
        <v>41056</v>
      </c>
      <c r="B177" s="518">
        <v>1</v>
      </c>
      <c r="C177" s="518">
        <v>3</v>
      </c>
      <c r="D177" s="518">
        <v>4</v>
      </c>
      <c r="E177" s="519" t="s">
        <v>115</v>
      </c>
      <c r="F177" s="356">
        <v>2040000</v>
      </c>
      <c r="G177" s="356">
        <v>2281942</v>
      </c>
      <c r="H177" s="356">
        <f t="shared" si="8"/>
        <v>241942</v>
      </c>
      <c r="I177" s="356">
        <v>2065107</v>
      </c>
      <c r="N177" s="504"/>
    </row>
    <row r="178" spans="1:14" s="521" customFormat="1" ht="14.25" customHeight="1">
      <c r="A178" s="518">
        <v>41071</v>
      </c>
      <c r="B178" s="518">
        <v>1</v>
      </c>
      <c r="C178" s="518">
        <v>3</v>
      </c>
      <c r="D178" s="518">
        <v>4</v>
      </c>
      <c r="E178" s="519" t="s">
        <v>116</v>
      </c>
      <c r="F178" s="356">
        <v>710000</v>
      </c>
      <c r="G178" s="437">
        <v>0</v>
      </c>
      <c r="H178" s="356">
        <f t="shared" si="8"/>
        <v>-710000</v>
      </c>
      <c r="I178" s="356">
        <v>568477</v>
      </c>
      <c r="N178" s="504"/>
    </row>
    <row r="179" spans="1:14" s="521" customFormat="1" ht="14.45" hidden="1" customHeight="1">
      <c r="A179" s="518">
        <v>41072</v>
      </c>
      <c r="B179" s="518">
        <v>1</v>
      </c>
      <c r="C179" s="518">
        <v>3</v>
      </c>
      <c r="D179" s="518">
        <v>4</v>
      </c>
      <c r="E179" s="519" t="s">
        <v>117</v>
      </c>
      <c r="F179" s="437"/>
      <c r="G179" s="437"/>
      <c r="H179" s="437">
        <f t="shared" si="8"/>
        <v>0</v>
      </c>
      <c r="I179" s="356">
        <v>0</v>
      </c>
      <c r="N179" s="504"/>
    </row>
    <row r="180" spans="1:14" s="521" customFormat="1" ht="14.45" customHeight="1">
      <c r="A180" s="518">
        <v>41073</v>
      </c>
      <c r="B180" s="518">
        <v>1</v>
      </c>
      <c r="C180" s="518">
        <v>3</v>
      </c>
      <c r="D180" s="518">
        <v>4</v>
      </c>
      <c r="E180" s="519" t="s">
        <v>724</v>
      </c>
      <c r="F180" s="356">
        <v>21000000</v>
      </c>
      <c r="G180" s="356">
        <v>14449047</v>
      </c>
      <c r="H180" s="356">
        <f t="shared" si="8"/>
        <v>-6550953</v>
      </c>
      <c r="I180" s="356">
        <v>22432909</v>
      </c>
      <c r="N180" s="504"/>
    </row>
    <row r="181" spans="1:14" s="521" customFormat="1" ht="14.45" customHeight="1">
      <c r="A181" s="518">
        <v>41085</v>
      </c>
      <c r="B181" s="518">
        <v>1</v>
      </c>
      <c r="C181" s="518">
        <v>3</v>
      </c>
      <c r="D181" s="518">
        <v>4</v>
      </c>
      <c r="E181" s="519" t="s">
        <v>2513</v>
      </c>
      <c r="F181" s="437">
        <v>0</v>
      </c>
      <c r="G181" s="356">
        <v>113622</v>
      </c>
      <c r="H181" s="356">
        <f t="shared" si="8"/>
        <v>113622</v>
      </c>
      <c r="I181" s="437">
        <v>0</v>
      </c>
      <c r="N181" s="504"/>
    </row>
    <row r="182" spans="1:14" s="521" customFormat="1" ht="14.45" customHeight="1">
      <c r="A182" s="518">
        <v>41091</v>
      </c>
      <c r="B182" s="518">
        <v>1</v>
      </c>
      <c r="C182" s="518">
        <v>3</v>
      </c>
      <c r="D182" s="518">
        <v>4</v>
      </c>
      <c r="E182" s="519" t="s">
        <v>118</v>
      </c>
      <c r="F182" s="356">
        <v>20000</v>
      </c>
      <c r="G182" s="356">
        <v>500</v>
      </c>
      <c r="H182" s="356">
        <f t="shared" si="8"/>
        <v>-19500</v>
      </c>
      <c r="I182" s="356">
        <v>2073</v>
      </c>
      <c r="N182" s="504"/>
    </row>
    <row r="183" spans="1:14" s="521" customFormat="1" ht="14.45" customHeight="1">
      <c r="A183" s="518">
        <v>41111</v>
      </c>
      <c r="B183" s="518">
        <v>1</v>
      </c>
      <c r="C183" s="518">
        <v>3</v>
      </c>
      <c r="D183" s="518">
        <v>4</v>
      </c>
      <c r="E183" s="519" t="s">
        <v>119</v>
      </c>
      <c r="F183" s="356">
        <v>284954</v>
      </c>
      <c r="G183" s="356">
        <v>214969</v>
      </c>
      <c r="H183" s="356">
        <f t="shared" si="8"/>
        <v>-69985</v>
      </c>
      <c r="I183" s="356">
        <v>218298</v>
      </c>
      <c r="N183" s="504"/>
    </row>
    <row r="184" spans="1:14" s="521" customFormat="1" ht="14.45" customHeight="1">
      <c r="A184" s="518">
        <v>41112</v>
      </c>
      <c r="B184" s="518">
        <v>1</v>
      </c>
      <c r="C184" s="518">
        <v>3</v>
      </c>
      <c r="D184" s="518">
        <v>4</v>
      </c>
      <c r="E184" s="519" t="s">
        <v>120</v>
      </c>
      <c r="F184" s="356">
        <v>1775958</v>
      </c>
      <c r="G184" s="356">
        <v>1090785</v>
      </c>
      <c r="H184" s="356">
        <f t="shared" si="8"/>
        <v>-685173</v>
      </c>
      <c r="I184" s="356">
        <v>1821887</v>
      </c>
      <c r="N184" s="504"/>
    </row>
    <row r="185" spans="1:14" s="521" customFormat="1" ht="14.45" customHeight="1">
      <c r="A185" s="518">
        <v>41151</v>
      </c>
      <c r="B185" s="518">
        <v>1</v>
      </c>
      <c r="C185" s="518">
        <v>3</v>
      </c>
      <c r="D185" s="518">
        <v>4</v>
      </c>
      <c r="E185" s="519" t="s">
        <v>122</v>
      </c>
      <c r="F185" s="356">
        <v>500000</v>
      </c>
      <c r="G185" s="356">
        <v>145687</v>
      </c>
      <c r="H185" s="356">
        <f t="shared" si="8"/>
        <v>-354313</v>
      </c>
      <c r="I185" s="356">
        <v>454537</v>
      </c>
      <c r="N185" s="504"/>
    </row>
    <row r="186" spans="1:14" s="521" customFormat="1" ht="14.25" customHeight="1">
      <c r="A186" s="518">
        <v>41152</v>
      </c>
      <c r="B186" s="518">
        <v>1</v>
      </c>
      <c r="C186" s="518">
        <v>3</v>
      </c>
      <c r="D186" s="518">
        <v>4</v>
      </c>
      <c r="E186" s="519" t="s">
        <v>1731</v>
      </c>
      <c r="F186" s="356">
        <v>240000</v>
      </c>
      <c r="G186" s="356">
        <v>228362</v>
      </c>
      <c r="H186" s="356">
        <f t="shared" si="8"/>
        <v>-11638</v>
      </c>
      <c r="I186" s="356">
        <v>197100</v>
      </c>
      <c r="N186" s="504"/>
    </row>
    <row r="187" spans="1:14" s="521" customFormat="1" ht="14.45" customHeight="1">
      <c r="A187" s="518">
        <v>41161</v>
      </c>
      <c r="B187" s="518">
        <v>1</v>
      </c>
      <c r="C187" s="518">
        <v>3</v>
      </c>
      <c r="D187" s="518">
        <v>4</v>
      </c>
      <c r="E187" s="519" t="s">
        <v>1732</v>
      </c>
      <c r="F187" s="356">
        <v>42640</v>
      </c>
      <c r="G187" s="356">
        <v>107620</v>
      </c>
      <c r="H187" s="356">
        <f t="shared" si="8"/>
        <v>64980</v>
      </c>
      <c r="I187" s="356">
        <v>93828</v>
      </c>
      <c r="N187" s="504"/>
    </row>
    <row r="188" spans="1:14" s="521" customFormat="1" ht="14.45" customHeight="1">
      <c r="A188" s="518">
        <v>41162</v>
      </c>
      <c r="B188" s="518">
        <v>1</v>
      </c>
      <c r="C188" s="518">
        <v>3</v>
      </c>
      <c r="D188" s="518">
        <v>4</v>
      </c>
      <c r="E188" s="519" t="s">
        <v>2348</v>
      </c>
      <c r="F188" s="437">
        <v>0</v>
      </c>
      <c r="G188" s="356">
        <v>68</v>
      </c>
      <c r="H188" s="356">
        <f t="shared" si="8"/>
        <v>68</v>
      </c>
      <c r="I188" s="356">
        <v>87</v>
      </c>
      <c r="N188" s="504"/>
    </row>
    <row r="189" spans="1:14" s="521" customFormat="1" ht="14.45" customHeight="1">
      <c r="A189" s="518">
        <v>41163</v>
      </c>
      <c r="B189" s="518">
        <v>1</v>
      </c>
      <c r="C189" s="518">
        <v>3</v>
      </c>
      <c r="D189" s="518">
        <v>4</v>
      </c>
      <c r="E189" s="519" t="s">
        <v>2349</v>
      </c>
      <c r="F189" s="356">
        <v>236300</v>
      </c>
      <c r="G189" s="356">
        <v>355030</v>
      </c>
      <c r="H189" s="356">
        <f t="shared" si="8"/>
        <v>118730</v>
      </c>
      <c r="I189" s="356">
        <v>471680</v>
      </c>
      <c r="N189" s="504"/>
    </row>
    <row r="190" spans="1:14" s="521" customFormat="1" ht="14.45" customHeight="1">
      <c r="A190" s="518">
        <v>41171</v>
      </c>
      <c r="B190" s="518">
        <v>1</v>
      </c>
      <c r="C190" s="518">
        <v>3</v>
      </c>
      <c r="D190" s="518">
        <v>4</v>
      </c>
      <c r="E190" s="519" t="s">
        <v>125</v>
      </c>
      <c r="F190" s="356">
        <v>3892586</v>
      </c>
      <c r="G190" s="356">
        <v>1928100</v>
      </c>
      <c r="H190" s="356">
        <f t="shared" si="8"/>
        <v>-1964486</v>
      </c>
      <c r="I190" s="356">
        <v>1355391</v>
      </c>
      <c r="N190" s="504"/>
    </row>
    <row r="191" spans="1:14" s="521" customFormat="1" ht="11.25" hidden="1" customHeight="1">
      <c r="A191" s="518">
        <v>41191</v>
      </c>
      <c r="B191" s="518">
        <v>1</v>
      </c>
      <c r="C191" s="518">
        <v>3</v>
      </c>
      <c r="D191" s="518">
        <v>4</v>
      </c>
      <c r="E191" s="519" t="s">
        <v>129</v>
      </c>
      <c r="F191" s="356"/>
      <c r="G191" s="356"/>
      <c r="H191" s="358">
        <v>0</v>
      </c>
      <c r="I191" s="356"/>
      <c r="N191" s="504"/>
    </row>
    <row r="192" spans="1:14" s="521" customFormat="1" ht="14.45" customHeight="1">
      <c r="A192" s="518">
        <v>41212</v>
      </c>
      <c r="B192" s="518">
        <v>1</v>
      </c>
      <c r="C192" s="518">
        <v>3</v>
      </c>
      <c r="D192" s="518">
        <v>4</v>
      </c>
      <c r="E192" s="519" t="s">
        <v>121</v>
      </c>
      <c r="F192" s="356">
        <v>1035576</v>
      </c>
      <c r="G192" s="356">
        <v>468902</v>
      </c>
      <c r="H192" s="356">
        <f>G192-F192</f>
        <v>-566674</v>
      </c>
      <c r="I192" s="356">
        <v>917764</v>
      </c>
      <c r="N192" s="504"/>
    </row>
    <row r="193" spans="1:14" s="521" customFormat="1" ht="14.25" hidden="1" customHeight="1">
      <c r="A193" s="518">
        <v>41231</v>
      </c>
      <c r="B193" s="518">
        <v>1</v>
      </c>
      <c r="C193" s="518">
        <v>3</v>
      </c>
      <c r="D193" s="518">
        <v>4</v>
      </c>
      <c r="E193" s="519" t="s">
        <v>126</v>
      </c>
      <c r="F193" s="356"/>
      <c r="G193" s="356"/>
      <c r="H193" s="356">
        <f t="shared" ref="H193:H205" si="9">G193-F193</f>
        <v>0</v>
      </c>
      <c r="I193" s="356"/>
      <c r="N193" s="504"/>
    </row>
    <row r="194" spans="1:14" s="521" customFormat="1" ht="14.45" customHeight="1">
      <c r="A194" s="518">
        <v>41232</v>
      </c>
      <c r="B194" s="518">
        <v>1</v>
      </c>
      <c r="C194" s="518">
        <v>3</v>
      </c>
      <c r="D194" s="518">
        <v>4</v>
      </c>
      <c r="E194" s="519" t="s">
        <v>127</v>
      </c>
      <c r="F194" s="356">
        <v>300000</v>
      </c>
      <c r="G194" s="356">
        <v>65622</v>
      </c>
      <c r="H194" s="356">
        <f t="shared" si="9"/>
        <v>-234378</v>
      </c>
      <c r="I194" s="356">
        <v>96845</v>
      </c>
      <c r="N194" s="504"/>
    </row>
    <row r="195" spans="1:14" s="521" customFormat="1" ht="14.45" hidden="1" customHeight="1">
      <c r="A195" s="518">
        <v>41233</v>
      </c>
      <c r="B195" s="518">
        <v>1</v>
      </c>
      <c r="C195" s="518">
        <v>3</v>
      </c>
      <c r="D195" s="518">
        <v>4</v>
      </c>
      <c r="E195" s="519" t="s">
        <v>1489</v>
      </c>
      <c r="F195" s="356"/>
      <c r="G195" s="356"/>
      <c r="H195" s="356">
        <f t="shared" si="9"/>
        <v>0</v>
      </c>
      <c r="I195" s="356"/>
      <c r="N195" s="504"/>
    </row>
    <row r="196" spans="1:14" s="521" customFormat="1" ht="14.45" customHeight="1">
      <c r="A196" s="518">
        <v>41234</v>
      </c>
      <c r="B196" s="518">
        <v>1</v>
      </c>
      <c r="C196" s="518">
        <v>3</v>
      </c>
      <c r="D196" s="518">
        <v>4</v>
      </c>
      <c r="E196" s="519" t="s">
        <v>1733</v>
      </c>
      <c r="F196" s="356">
        <v>50000</v>
      </c>
      <c r="G196" s="356">
        <v>168324</v>
      </c>
      <c r="H196" s="356">
        <f t="shared" si="9"/>
        <v>118324</v>
      </c>
      <c r="I196" s="356">
        <v>116256</v>
      </c>
      <c r="N196" s="504"/>
    </row>
    <row r="197" spans="1:14" s="521" customFormat="1" ht="14.45" customHeight="1">
      <c r="A197" s="518">
        <v>41901</v>
      </c>
      <c r="B197" s="518">
        <v>1</v>
      </c>
      <c r="C197" s="518">
        <v>3</v>
      </c>
      <c r="D197" s="518">
        <v>4</v>
      </c>
      <c r="E197" s="519" t="s">
        <v>1697</v>
      </c>
      <c r="F197" s="356">
        <v>1647106</v>
      </c>
      <c r="G197" s="356">
        <v>1103790</v>
      </c>
      <c r="H197" s="356">
        <f t="shared" si="9"/>
        <v>-543316</v>
      </c>
      <c r="I197" s="356">
        <v>1359566</v>
      </c>
      <c r="N197" s="504"/>
    </row>
    <row r="198" spans="1:14" s="521" customFormat="1" ht="14.45" customHeight="1">
      <c r="A198" s="518">
        <v>41902</v>
      </c>
      <c r="B198" s="518">
        <v>1</v>
      </c>
      <c r="C198" s="518">
        <v>3</v>
      </c>
      <c r="D198" s="518">
        <v>4</v>
      </c>
      <c r="E198" s="519" t="s">
        <v>124</v>
      </c>
      <c r="F198" s="356">
        <v>42000</v>
      </c>
      <c r="G198" s="356">
        <v>56081</v>
      </c>
      <c r="H198" s="356">
        <f t="shared" si="9"/>
        <v>14081</v>
      </c>
      <c r="I198" s="356">
        <v>63507</v>
      </c>
      <c r="N198" s="504"/>
    </row>
    <row r="199" spans="1:14" s="521" customFormat="1" ht="20.45" hidden="1" customHeight="1">
      <c r="A199" s="518">
        <v>41903</v>
      </c>
      <c r="B199" s="518">
        <v>1</v>
      </c>
      <c r="C199" s="518">
        <v>3</v>
      </c>
      <c r="D199" s="518">
        <v>4</v>
      </c>
      <c r="E199" s="519" t="s">
        <v>128</v>
      </c>
      <c r="F199" s="356"/>
      <c r="G199" s="356"/>
      <c r="H199" s="358">
        <f t="shared" si="9"/>
        <v>0</v>
      </c>
      <c r="I199" s="356"/>
      <c r="N199" s="504"/>
    </row>
    <row r="200" spans="1:14" s="521" customFormat="1" ht="14.45" customHeight="1">
      <c r="A200" s="518">
        <v>41905</v>
      </c>
      <c r="B200" s="518">
        <v>1</v>
      </c>
      <c r="C200" s="518">
        <v>3</v>
      </c>
      <c r="D200" s="518">
        <v>4</v>
      </c>
      <c r="E200" s="519" t="s">
        <v>1706</v>
      </c>
      <c r="F200" s="356">
        <v>52000</v>
      </c>
      <c r="G200" s="356">
        <v>34170</v>
      </c>
      <c r="H200" s="356">
        <f t="shared" si="9"/>
        <v>-17830</v>
      </c>
      <c r="I200" s="356">
        <v>149507</v>
      </c>
      <c r="N200" s="504"/>
    </row>
    <row r="201" spans="1:14" s="521" customFormat="1" ht="14.45" customHeight="1">
      <c r="A201" s="518">
        <v>41907</v>
      </c>
      <c r="B201" s="518">
        <v>1</v>
      </c>
      <c r="C201" s="518">
        <v>3</v>
      </c>
      <c r="D201" s="518">
        <v>4</v>
      </c>
      <c r="E201" s="519" t="s">
        <v>1719</v>
      </c>
      <c r="F201" s="356">
        <v>16000</v>
      </c>
      <c r="G201" s="356">
        <v>70802</v>
      </c>
      <c r="H201" s="356">
        <f t="shared" si="9"/>
        <v>54802</v>
      </c>
      <c r="I201" s="356">
        <v>17020</v>
      </c>
      <c r="N201" s="504"/>
    </row>
    <row r="202" spans="1:14" s="521" customFormat="1" ht="14.45" customHeight="1">
      <c r="A202" s="518">
        <v>41908</v>
      </c>
      <c r="B202" s="518">
        <v>1</v>
      </c>
      <c r="C202" s="518">
        <v>3</v>
      </c>
      <c r="D202" s="518">
        <v>4</v>
      </c>
      <c r="E202" s="519" t="s">
        <v>1414</v>
      </c>
      <c r="F202" s="437">
        <v>0</v>
      </c>
      <c r="G202" s="356">
        <v>722965</v>
      </c>
      <c r="H202" s="356">
        <f t="shared" si="9"/>
        <v>722965</v>
      </c>
      <c r="I202" s="356">
        <v>662850</v>
      </c>
      <c r="N202" s="504"/>
    </row>
    <row r="203" spans="1:14" s="521" customFormat="1" ht="14.45" customHeight="1">
      <c r="A203" s="518">
        <v>41909</v>
      </c>
      <c r="B203" s="518">
        <v>1</v>
      </c>
      <c r="C203" s="518">
        <v>3</v>
      </c>
      <c r="D203" s="518">
        <v>4</v>
      </c>
      <c r="E203" s="519" t="s">
        <v>2392</v>
      </c>
      <c r="F203" s="356">
        <v>600000</v>
      </c>
      <c r="G203" s="356">
        <v>20348</v>
      </c>
      <c r="H203" s="356">
        <f t="shared" si="9"/>
        <v>-579652</v>
      </c>
      <c r="I203" s="437">
        <v>33660</v>
      </c>
      <c r="N203" s="504"/>
    </row>
    <row r="204" spans="1:14" s="521" customFormat="1" ht="14.45" customHeight="1">
      <c r="A204" s="518">
        <v>41911</v>
      </c>
      <c r="B204" s="518">
        <v>1</v>
      </c>
      <c r="C204" s="518">
        <v>3</v>
      </c>
      <c r="D204" s="518">
        <v>4</v>
      </c>
      <c r="E204" s="519" t="s">
        <v>1734</v>
      </c>
      <c r="F204" s="356">
        <v>22000</v>
      </c>
      <c r="G204" s="437">
        <v>0</v>
      </c>
      <c r="H204" s="356">
        <f t="shared" si="9"/>
        <v>-22000</v>
      </c>
      <c r="I204" s="437">
        <v>0</v>
      </c>
      <c r="N204" s="504"/>
    </row>
    <row r="205" spans="1:14" s="521" customFormat="1" ht="14.45" customHeight="1">
      <c r="A205" s="518">
        <v>41912</v>
      </c>
      <c r="B205" s="518">
        <v>1</v>
      </c>
      <c r="C205" s="518">
        <v>3</v>
      </c>
      <c r="D205" s="518">
        <v>4</v>
      </c>
      <c r="E205" s="519" t="s">
        <v>2514</v>
      </c>
      <c r="F205" s="437">
        <v>0</v>
      </c>
      <c r="G205" s="437">
        <v>2050</v>
      </c>
      <c r="H205" s="356">
        <f t="shared" si="9"/>
        <v>2050</v>
      </c>
      <c r="I205" s="437">
        <v>0</v>
      </c>
      <c r="N205" s="504"/>
    </row>
    <row r="206" spans="1:14" s="525" customFormat="1" ht="14.45" customHeight="1">
      <c r="A206" s="523"/>
      <c r="B206" s="523">
        <v>2</v>
      </c>
      <c r="C206" s="523">
        <v>3</v>
      </c>
      <c r="D206" s="523">
        <v>4</v>
      </c>
      <c r="E206" s="524" t="s">
        <v>130</v>
      </c>
      <c r="F206" s="355">
        <f>SUM(F207:F223)</f>
        <v>1798008</v>
      </c>
      <c r="G206" s="355">
        <f>SUM(G207:G223)</f>
        <v>688740</v>
      </c>
      <c r="H206" s="355">
        <f>G206-F206</f>
        <v>-1109268</v>
      </c>
      <c r="I206" s="355">
        <f>SUM(I207:I223)</f>
        <v>831428</v>
      </c>
      <c r="N206" s="504"/>
    </row>
    <row r="207" spans="1:14" s="521" customFormat="1" ht="15" hidden="1" customHeight="1">
      <c r="A207" s="518">
        <v>40071</v>
      </c>
      <c r="B207" s="518">
        <v>2</v>
      </c>
      <c r="C207" s="518">
        <v>3</v>
      </c>
      <c r="D207" s="518">
        <v>4</v>
      </c>
      <c r="E207" s="519" t="s">
        <v>131</v>
      </c>
      <c r="F207" s="358">
        <v>0</v>
      </c>
      <c r="G207" s="358">
        <v>0</v>
      </c>
      <c r="H207" s="357">
        <f t="shared" ref="H207:H212" si="10">G207-F207</f>
        <v>0</v>
      </c>
      <c r="I207" s="358">
        <v>0</v>
      </c>
      <c r="N207" s="504"/>
    </row>
    <row r="208" spans="1:14" s="521" customFormat="1" ht="15" hidden="1" customHeight="1">
      <c r="A208" s="518">
        <v>40072</v>
      </c>
      <c r="B208" s="518">
        <v>2</v>
      </c>
      <c r="C208" s="518">
        <v>3</v>
      </c>
      <c r="D208" s="518">
        <v>4</v>
      </c>
      <c r="E208" s="519" t="s">
        <v>133</v>
      </c>
      <c r="F208" s="358">
        <v>0</v>
      </c>
      <c r="G208" s="358">
        <v>0</v>
      </c>
      <c r="H208" s="357">
        <f t="shared" si="10"/>
        <v>0</v>
      </c>
      <c r="I208" s="358">
        <v>0</v>
      </c>
      <c r="N208" s="504"/>
    </row>
    <row r="209" spans="1:14" s="521" customFormat="1" ht="15" hidden="1" customHeight="1">
      <c r="A209" s="518">
        <v>40091</v>
      </c>
      <c r="B209" s="518">
        <v>2</v>
      </c>
      <c r="C209" s="518">
        <v>3</v>
      </c>
      <c r="D209" s="518">
        <v>4</v>
      </c>
      <c r="E209" s="519" t="s">
        <v>132</v>
      </c>
      <c r="F209" s="358">
        <v>0</v>
      </c>
      <c r="G209" s="358">
        <v>0</v>
      </c>
      <c r="H209" s="357">
        <f t="shared" si="10"/>
        <v>0</v>
      </c>
      <c r="I209" s="358">
        <v>0</v>
      </c>
      <c r="N209" s="504"/>
    </row>
    <row r="210" spans="1:14" s="521" customFormat="1" ht="15" hidden="1" customHeight="1">
      <c r="A210" s="518">
        <v>40092</v>
      </c>
      <c r="B210" s="518">
        <v>2</v>
      </c>
      <c r="C210" s="518">
        <v>3</v>
      </c>
      <c r="D210" s="518">
        <v>4</v>
      </c>
      <c r="E210" s="519" t="s">
        <v>134</v>
      </c>
      <c r="F210" s="358">
        <v>0</v>
      </c>
      <c r="G210" s="358">
        <v>0</v>
      </c>
      <c r="H210" s="357">
        <f t="shared" si="10"/>
        <v>0</v>
      </c>
      <c r="I210" s="358">
        <v>0</v>
      </c>
      <c r="N210" s="504"/>
    </row>
    <row r="211" spans="1:14" s="521" customFormat="1" ht="14.45" customHeight="1">
      <c r="A211" s="518">
        <v>40111</v>
      </c>
      <c r="B211" s="518">
        <v>2</v>
      </c>
      <c r="C211" s="518">
        <v>3</v>
      </c>
      <c r="D211" s="518">
        <v>4</v>
      </c>
      <c r="E211" s="519" t="s">
        <v>135</v>
      </c>
      <c r="F211" s="356">
        <v>12210</v>
      </c>
      <c r="G211" s="356">
        <v>8346</v>
      </c>
      <c r="H211" s="356">
        <f t="shared" si="10"/>
        <v>-3864</v>
      </c>
      <c r="I211" s="356">
        <v>7938</v>
      </c>
      <c r="N211" s="504"/>
    </row>
    <row r="212" spans="1:14" s="521" customFormat="1" ht="14.45" customHeight="1">
      <c r="A212" s="518">
        <v>40112</v>
      </c>
      <c r="B212" s="518">
        <v>2</v>
      </c>
      <c r="C212" s="518">
        <v>3</v>
      </c>
      <c r="D212" s="518">
        <v>4</v>
      </c>
      <c r="E212" s="519" t="s">
        <v>136</v>
      </c>
      <c r="F212" s="356">
        <v>67920</v>
      </c>
      <c r="G212" s="356">
        <v>36359</v>
      </c>
      <c r="H212" s="356">
        <f t="shared" si="10"/>
        <v>-31561</v>
      </c>
      <c r="I212" s="356">
        <v>66975</v>
      </c>
      <c r="N212" s="504"/>
    </row>
    <row r="213" spans="1:14" s="521" customFormat="1" ht="14.45" customHeight="1">
      <c r="A213" s="518">
        <v>40131</v>
      </c>
      <c r="B213" s="518">
        <v>2</v>
      </c>
      <c r="C213" s="518">
        <v>3</v>
      </c>
      <c r="D213" s="518">
        <v>4</v>
      </c>
      <c r="E213" s="519" t="s">
        <v>137</v>
      </c>
      <c r="F213" s="356">
        <v>1728</v>
      </c>
      <c r="G213" s="437">
        <v>0</v>
      </c>
      <c r="H213" s="356">
        <f>G213-F213</f>
        <v>-1728</v>
      </c>
      <c r="I213" s="437">
        <v>0</v>
      </c>
      <c r="N213" s="504"/>
    </row>
    <row r="214" spans="1:14" s="521" customFormat="1" ht="14.45" customHeight="1">
      <c r="A214" s="518">
        <v>40132</v>
      </c>
      <c r="B214" s="518">
        <v>2</v>
      </c>
      <c r="C214" s="518">
        <v>3</v>
      </c>
      <c r="D214" s="518">
        <v>4</v>
      </c>
      <c r="E214" s="519" t="s">
        <v>138</v>
      </c>
      <c r="F214" s="356">
        <v>1009300</v>
      </c>
      <c r="G214" s="356">
        <v>77239</v>
      </c>
      <c r="H214" s="356">
        <f>G214-F214</f>
        <v>-932061</v>
      </c>
      <c r="I214" s="356">
        <v>72811</v>
      </c>
      <c r="N214" s="504"/>
    </row>
    <row r="215" spans="1:14" s="521" customFormat="1" ht="14.45" customHeight="1">
      <c r="A215" s="518">
        <v>40133</v>
      </c>
      <c r="B215" s="518">
        <v>2</v>
      </c>
      <c r="C215" s="518">
        <v>3</v>
      </c>
      <c r="D215" s="518">
        <v>4</v>
      </c>
      <c r="E215" s="519" t="s">
        <v>139</v>
      </c>
      <c r="F215" s="356">
        <v>57700</v>
      </c>
      <c r="G215" s="356">
        <v>45184</v>
      </c>
      <c r="H215" s="356">
        <f t="shared" ref="H215:H224" si="11">G215-F215</f>
        <v>-12516</v>
      </c>
      <c r="I215" s="356">
        <v>63848</v>
      </c>
      <c r="N215" s="504"/>
    </row>
    <row r="216" spans="1:14" s="521" customFormat="1" ht="14.45" customHeight="1">
      <c r="A216" s="518">
        <v>40134</v>
      </c>
      <c r="B216" s="518">
        <v>2</v>
      </c>
      <c r="C216" s="518">
        <v>3</v>
      </c>
      <c r="D216" s="518">
        <v>4</v>
      </c>
      <c r="E216" s="519" t="s">
        <v>140</v>
      </c>
      <c r="F216" s="356">
        <v>2100</v>
      </c>
      <c r="G216" s="437">
        <v>0</v>
      </c>
      <c r="H216" s="356">
        <f t="shared" si="11"/>
        <v>-2100</v>
      </c>
      <c r="I216" s="356">
        <v>2600</v>
      </c>
      <c r="N216" s="504"/>
    </row>
    <row r="217" spans="1:14" s="521" customFormat="1" ht="14.45" customHeight="1">
      <c r="A217" s="518">
        <v>40135</v>
      </c>
      <c r="B217" s="518">
        <v>2</v>
      </c>
      <c r="C217" s="518">
        <v>3</v>
      </c>
      <c r="D217" s="518">
        <v>4</v>
      </c>
      <c r="E217" s="519" t="s">
        <v>141</v>
      </c>
      <c r="F217" s="356">
        <v>611400</v>
      </c>
      <c r="G217" s="356">
        <v>458678</v>
      </c>
      <c r="H217" s="356">
        <f t="shared" si="11"/>
        <v>-152722</v>
      </c>
      <c r="I217" s="356">
        <v>571302</v>
      </c>
      <c r="N217" s="504"/>
    </row>
    <row r="218" spans="1:14" s="521" customFormat="1" ht="14.45" hidden="1" customHeight="1">
      <c r="A218" s="518">
        <v>40136</v>
      </c>
      <c r="B218" s="518">
        <v>2</v>
      </c>
      <c r="C218" s="518">
        <v>3</v>
      </c>
      <c r="D218" s="518">
        <v>4</v>
      </c>
      <c r="E218" s="519" t="s">
        <v>191</v>
      </c>
      <c r="F218" s="356"/>
      <c r="G218" s="356"/>
      <c r="H218" s="356">
        <f t="shared" si="11"/>
        <v>0</v>
      </c>
      <c r="I218" s="356"/>
      <c r="N218" s="504"/>
    </row>
    <row r="219" spans="1:14" s="521" customFormat="1" ht="14.45" customHeight="1">
      <c r="A219" s="518">
        <v>40137</v>
      </c>
      <c r="B219" s="518">
        <v>2</v>
      </c>
      <c r="C219" s="518">
        <v>3</v>
      </c>
      <c r="D219" s="518">
        <v>4</v>
      </c>
      <c r="E219" s="519" t="s">
        <v>1539</v>
      </c>
      <c r="F219" s="356">
        <v>150</v>
      </c>
      <c r="G219" s="356">
        <v>91</v>
      </c>
      <c r="H219" s="356">
        <f t="shared" si="11"/>
        <v>-59</v>
      </c>
      <c r="I219" s="356">
        <v>569</v>
      </c>
      <c r="N219" s="504"/>
    </row>
    <row r="220" spans="1:14" s="521" customFormat="1" ht="14.45" customHeight="1">
      <c r="A220" s="518">
        <v>40151</v>
      </c>
      <c r="B220" s="518">
        <v>2</v>
      </c>
      <c r="C220" s="518">
        <v>3</v>
      </c>
      <c r="D220" s="518">
        <v>4</v>
      </c>
      <c r="E220" s="519" t="s">
        <v>142</v>
      </c>
      <c r="F220" s="356">
        <v>9500</v>
      </c>
      <c r="G220" s="356">
        <v>4641</v>
      </c>
      <c r="H220" s="356">
        <f t="shared" si="11"/>
        <v>-4859</v>
      </c>
      <c r="I220" s="356">
        <v>12791</v>
      </c>
      <c r="N220" s="504"/>
    </row>
    <row r="221" spans="1:14" s="521" customFormat="1" ht="14.25" hidden="1" customHeight="1">
      <c r="A221" s="518">
        <v>40914</v>
      </c>
      <c r="B221" s="518">
        <v>2</v>
      </c>
      <c r="C221" s="518">
        <v>3</v>
      </c>
      <c r="D221" s="518">
        <v>4</v>
      </c>
      <c r="E221" s="519" t="s">
        <v>236</v>
      </c>
      <c r="F221" s="356"/>
      <c r="G221" s="356"/>
      <c r="H221" s="356">
        <f t="shared" si="11"/>
        <v>0</v>
      </c>
      <c r="I221" s="356"/>
      <c r="N221" s="504"/>
    </row>
    <row r="222" spans="1:14" s="521" customFormat="1" ht="14.45" customHeight="1">
      <c r="A222" s="518">
        <v>40915</v>
      </c>
      <c r="B222" s="518">
        <v>2</v>
      </c>
      <c r="C222" s="518">
        <v>3</v>
      </c>
      <c r="D222" s="518">
        <v>4</v>
      </c>
      <c r="E222" s="519" t="s">
        <v>1642</v>
      </c>
      <c r="F222" s="356">
        <v>26000</v>
      </c>
      <c r="G222" s="356">
        <v>33328</v>
      </c>
      <c r="H222" s="356">
        <f t="shared" si="11"/>
        <v>7328</v>
      </c>
      <c r="I222" s="356">
        <v>32594</v>
      </c>
      <c r="N222" s="504"/>
    </row>
    <row r="223" spans="1:14" s="521" customFormat="1" ht="14.45" customHeight="1">
      <c r="A223" s="518">
        <v>41086</v>
      </c>
      <c r="B223" s="518">
        <v>2</v>
      </c>
      <c r="C223" s="518">
        <v>3</v>
      </c>
      <c r="D223" s="518">
        <v>4</v>
      </c>
      <c r="E223" s="519" t="s">
        <v>2515</v>
      </c>
      <c r="F223" s="437">
        <v>0</v>
      </c>
      <c r="G223" s="356">
        <v>24874</v>
      </c>
      <c r="H223" s="356">
        <f t="shared" si="11"/>
        <v>24874</v>
      </c>
      <c r="I223" s="437">
        <v>0</v>
      </c>
      <c r="N223" s="504"/>
    </row>
    <row r="224" spans="1:14" s="525" customFormat="1" ht="14.45" customHeight="1">
      <c r="A224" s="523"/>
      <c r="B224" s="523"/>
      <c r="C224" s="523">
        <v>4</v>
      </c>
      <c r="D224" s="523">
        <v>4</v>
      </c>
      <c r="E224" s="524" t="s">
        <v>26</v>
      </c>
      <c r="F224" s="355">
        <f>SUM(F225,F234,F243)</f>
        <v>149619520</v>
      </c>
      <c r="G224" s="355">
        <f>SUM(G225,G234,G243)</f>
        <v>255614354</v>
      </c>
      <c r="H224" s="355">
        <f t="shared" si="11"/>
        <v>105994834</v>
      </c>
      <c r="I224" s="355">
        <f>SUM(I225,I234,I243)</f>
        <v>137994587</v>
      </c>
      <c r="N224" s="504"/>
    </row>
    <row r="225" spans="1:14" s="525" customFormat="1" ht="14.45" customHeight="1">
      <c r="A225" s="523"/>
      <c r="B225" s="523">
        <v>1</v>
      </c>
      <c r="C225" s="523">
        <v>4</v>
      </c>
      <c r="D225" s="523">
        <v>4</v>
      </c>
      <c r="E225" s="524" t="s">
        <v>143</v>
      </c>
      <c r="F225" s="355">
        <f>SUM(F226:F233)</f>
        <v>114902853</v>
      </c>
      <c r="G225" s="355">
        <f>SUM(G226:G233)</f>
        <v>228090092</v>
      </c>
      <c r="H225" s="355">
        <f>G225-F225</f>
        <v>113187239</v>
      </c>
      <c r="I225" s="355">
        <f>SUM(I226:I233)</f>
        <v>110549525</v>
      </c>
      <c r="N225" s="504"/>
    </row>
    <row r="226" spans="1:14" s="521" customFormat="1" ht="14.45" customHeight="1">
      <c r="A226" s="518">
        <v>45011</v>
      </c>
      <c r="B226" s="518">
        <v>1</v>
      </c>
      <c r="C226" s="518">
        <v>4</v>
      </c>
      <c r="D226" s="518">
        <v>4</v>
      </c>
      <c r="E226" s="519" t="s">
        <v>144</v>
      </c>
      <c r="F226" s="356">
        <v>3165584</v>
      </c>
      <c r="G226" s="356">
        <v>2500000</v>
      </c>
      <c r="H226" s="356">
        <f t="shared" ref="H226:H233" si="12">G226-F226</f>
        <v>-665584</v>
      </c>
      <c r="I226" s="356">
        <v>2500000</v>
      </c>
      <c r="N226" s="504"/>
    </row>
    <row r="227" spans="1:14" s="521" customFormat="1" ht="14.45" customHeight="1">
      <c r="A227" s="518">
        <v>45014</v>
      </c>
      <c r="B227" s="518">
        <v>1</v>
      </c>
      <c r="C227" s="518">
        <v>4</v>
      </c>
      <c r="D227" s="518">
        <v>4</v>
      </c>
      <c r="E227" s="519" t="s">
        <v>1643</v>
      </c>
      <c r="F227" s="356">
        <v>56400000</v>
      </c>
      <c r="G227" s="437">
        <v>0</v>
      </c>
      <c r="H227" s="437">
        <f t="shared" si="12"/>
        <v>-56400000</v>
      </c>
      <c r="I227" s="437">
        <v>56400000</v>
      </c>
      <c r="N227" s="504"/>
    </row>
    <row r="228" spans="1:14" s="521" customFormat="1" ht="14.45" customHeight="1">
      <c r="A228" s="518">
        <v>45015</v>
      </c>
      <c r="B228" s="518">
        <v>1</v>
      </c>
      <c r="C228" s="518">
        <v>4</v>
      </c>
      <c r="D228" s="518">
        <v>4</v>
      </c>
      <c r="E228" s="519" t="s">
        <v>1644</v>
      </c>
      <c r="F228" s="356">
        <v>11490369</v>
      </c>
      <c r="G228" s="356">
        <v>13553692</v>
      </c>
      <c r="H228" s="357">
        <f t="shared" si="12"/>
        <v>2063323</v>
      </c>
      <c r="I228" s="356">
        <v>8514745</v>
      </c>
      <c r="N228" s="504"/>
    </row>
    <row r="229" spans="1:14" s="521" customFormat="1" ht="14.45" customHeight="1">
      <c r="A229" s="518">
        <v>45016</v>
      </c>
      <c r="B229" s="518">
        <v>1</v>
      </c>
      <c r="C229" s="518">
        <v>4</v>
      </c>
      <c r="D229" s="518">
        <v>4</v>
      </c>
      <c r="E229" s="519" t="s">
        <v>1490</v>
      </c>
      <c r="F229" s="356">
        <v>10000000</v>
      </c>
      <c r="G229" s="356">
        <v>10000000</v>
      </c>
      <c r="H229" s="437">
        <f t="shared" si="12"/>
        <v>0</v>
      </c>
      <c r="I229" s="356">
        <v>10000000</v>
      </c>
      <c r="N229" s="504"/>
    </row>
    <row r="230" spans="1:14" s="521" customFormat="1" ht="14.45" customHeight="1">
      <c r="A230" s="518">
        <v>45017</v>
      </c>
      <c r="B230" s="518">
        <v>1</v>
      </c>
      <c r="C230" s="518">
        <v>4</v>
      </c>
      <c r="D230" s="518">
        <v>4</v>
      </c>
      <c r="E230" s="519" t="s">
        <v>1707</v>
      </c>
      <c r="F230" s="356">
        <v>30000000</v>
      </c>
      <c r="G230" s="356">
        <v>30000000</v>
      </c>
      <c r="H230" s="437">
        <f t="shared" si="12"/>
        <v>0</v>
      </c>
      <c r="I230" s="356">
        <v>30000000</v>
      </c>
      <c r="N230" s="504"/>
    </row>
    <row r="231" spans="1:14" s="521" customFormat="1" ht="15" hidden="1" customHeight="1">
      <c r="A231" s="518">
        <v>45102</v>
      </c>
      <c r="B231" s="518">
        <v>1</v>
      </c>
      <c r="C231" s="518">
        <v>4</v>
      </c>
      <c r="D231" s="518">
        <v>4</v>
      </c>
      <c r="E231" s="519" t="s">
        <v>145</v>
      </c>
      <c r="F231" s="356"/>
      <c r="G231" s="356"/>
      <c r="H231" s="357">
        <f t="shared" si="12"/>
        <v>0</v>
      </c>
      <c r="I231" s="356"/>
      <c r="N231" s="504"/>
    </row>
    <row r="232" spans="1:14" s="521" customFormat="1" ht="14.45" customHeight="1">
      <c r="A232" s="518">
        <v>45501</v>
      </c>
      <c r="B232" s="518">
        <v>1</v>
      </c>
      <c r="C232" s="518">
        <v>4</v>
      </c>
      <c r="D232" s="518">
        <v>4</v>
      </c>
      <c r="E232" s="519" t="s">
        <v>146</v>
      </c>
      <c r="F232" s="356">
        <v>3846900</v>
      </c>
      <c r="G232" s="356">
        <v>2836400</v>
      </c>
      <c r="H232" s="356">
        <f t="shared" si="12"/>
        <v>-1010500</v>
      </c>
      <c r="I232" s="356">
        <v>3134780</v>
      </c>
      <c r="N232" s="504"/>
    </row>
    <row r="233" spans="1:14" s="521" customFormat="1" ht="14.45" customHeight="1">
      <c r="A233" s="518">
        <v>49917</v>
      </c>
      <c r="B233" s="518">
        <v>1</v>
      </c>
      <c r="C233" s="518">
        <v>4</v>
      </c>
      <c r="D233" s="518">
        <v>4</v>
      </c>
      <c r="E233" s="519" t="s">
        <v>2528</v>
      </c>
      <c r="F233" s="437">
        <v>0</v>
      </c>
      <c r="G233" s="356">
        <v>169200000</v>
      </c>
      <c r="H233" s="356">
        <f t="shared" si="12"/>
        <v>169200000</v>
      </c>
      <c r="I233" s="437">
        <v>0</v>
      </c>
      <c r="N233" s="504"/>
    </row>
    <row r="234" spans="1:14" s="525" customFormat="1" ht="14.45" customHeight="1">
      <c r="A234" s="523"/>
      <c r="B234" s="523">
        <v>2</v>
      </c>
      <c r="C234" s="523">
        <v>4</v>
      </c>
      <c r="D234" s="523">
        <v>4</v>
      </c>
      <c r="E234" s="527" t="s">
        <v>147</v>
      </c>
      <c r="F234" s="355">
        <f>SUM(F235:F242)</f>
        <v>18349655</v>
      </c>
      <c r="G234" s="355">
        <f>SUM(G235:G242)</f>
        <v>12618991</v>
      </c>
      <c r="H234" s="355">
        <f>G234-F234</f>
        <v>-5730664</v>
      </c>
      <c r="I234" s="355">
        <f>SUM(I235:I242)</f>
        <v>16470232</v>
      </c>
      <c r="N234" s="504"/>
    </row>
    <row r="235" spans="1:14" s="521" customFormat="1" ht="14.45" customHeight="1">
      <c r="A235" s="518">
        <v>46011</v>
      </c>
      <c r="B235" s="518">
        <v>2</v>
      </c>
      <c r="C235" s="518">
        <v>4</v>
      </c>
      <c r="D235" s="518">
        <v>4</v>
      </c>
      <c r="E235" s="522" t="s">
        <v>328</v>
      </c>
      <c r="F235" s="356">
        <v>2830599</v>
      </c>
      <c r="G235" s="356">
        <v>1360141</v>
      </c>
      <c r="H235" s="356">
        <f t="shared" ref="H235:H240" si="13">G235-F235</f>
        <v>-1470458</v>
      </c>
      <c r="I235" s="356">
        <v>1576337</v>
      </c>
      <c r="N235" s="504"/>
    </row>
    <row r="236" spans="1:14" s="521" customFormat="1" ht="14.45" customHeight="1">
      <c r="A236" s="518">
        <v>46021</v>
      </c>
      <c r="B236" s="518">
        <v>2</v>
      </c>
      <c r="C236" s="518">
        <v>4</v>
      </c>
      <c r="D236" s="518">
        <v>4</v>
      </c>
      <c r="E236" s="519" t="s">
        <v>549</v>
      </c>
      <c r="F236" s="356">
        <v>13868000</v>
      </c>
      <c r="G236" s="356">
        <v>10584509</v>
      </c>
      <c r="H236" s="356">
        <f t="shared" si="13"/>
        <v>-3283491</v>
      </c>
      <c r="I236" s="356">
        <v>13771392</v>
      </c>
      <c r="N236" s="504"/>
    </row>
    <row r="237" spans="1:14" s="521" customFormat="1" ht="14.45" customHeight="1">
      <c r="A237" s="518">
        <v>46031</v>
      </c>
      <c r="B237" s="518">
        <v>2</v>
      </c>
      <c r="C237" s="518">
        <v>4</v>
      </c>
      <c r="D237" s="518">
        <v>4</v>
      </c>
      <c r="E237" s="519" t="s">
        <v>550</v>
      </c>
      <c r="F237" s="356">
        <v>1184130</v>
      </c>
      <c r="G237" s="356">
        <v>559219</v>
      </c>
      <c r="H237" s="356">
        <f t="shared" si="13"/>
        <v>-624911</v>
      </c>
      <c r="I237" s="356">
        <v>894318</v>
      </c>
      <c r="N237" s="504"/>
    </row>
    <row r="238" spans="1:14" s="521" customFormat="1" ht="14.45" customHeight="1">
      <c r="A238" s="518">
        <v>46041</v>
      </c>
      <c r="B238" s="518">
        <v>2</v>
      </c>
      <c r="C238" s="518">
        <v>4</v>
      </c>
      <c r="D238" s="518">
        <v>4</v>
      </c>
      <c r="E238" s="519" t="s">
        <v>551</v>
      </c>
      <c r="F238" s="356">
        <v>303000</v>
      </c>
      <c r="G238" s="356">
        <v>103008</v>
      </c>
      <c r="H238" s="356">
        <f t="shared" si="13"/>
        <v>-199992</v>
      </c>
      <c r="I238" s="356">
        <v>155664</v>
      </c>
      <c r="N238" s="504"/>
    </row>
    <row r="239" spans="1:14" s="521" customFormat="1" ht="14.45" customHeight="1">
      <c r="A239" s="518">
        <v>46051</v>
      </c>
      <c r="B239" s="518">
        <v>2</v>
      </c>
      <c r="C239" s="518">
        <v>4</v>
      </c>
      <c r="D239" s="518">
        <v>4</v>
      </c>
      <c r="E239" s="519" t="s">
        <v>1645</v>
      </c>
      <c r="F239" s="356">
        <v>30000</v>
      </c>
      <c r="G239" s="356">
        <v>2250</v>
      </c>
      <c r="H239" s="356">
        <f t="shared" si="13"/>
        <v>-27750</v>
      </c>
      <c r="I239" s="356">
        <v>45100</v>
      </c>
      <c r="N239" s="504"/>
    </row>
    <row r="240" spans="1:14" s="521" customFormat="1" ht="14.45" customHeight="1">
      <c r="A240" s="518">
        <v>46061</v>
      </c>
      <c r="B240" s="518">
        <v>2</v>
      </c>
      <c r="C240" s="518">
        <v>4</v>
      </c>
      <c r="D240" s="518">
        <v>4</v>
      </c>
      <c r="E240" s="519" t="s">
        <v>1879</v>
      </c>
      <c r="F240" s="356">
        <v>1200</v>
      </c>
      <c r="G240" s="356">
        <v>2170</v>
      </c>
      <c r="H240" s="356">
        <f t="shared" si="13"/>
        <v>970</v>
      </c>
      <c r="I240" s="356">
        <v>2800</v>
      </c>
      <c r="N240" s="504"/>
    </row>
    <row r="241" spans="1:14" s="521" customFormat="1" ht="14.45" customHeight="1">
      <c r="A241" s="518">
        <v>46071</v>
      </c>
      <c r="B241" s="518">
        <v>2</v>
      </c>
      <c r="C241" s="518">
        <v>4</v>
      </c>
      <c r="D241" s="518">
        <v>4</v>
      </c>
      <c r="E241" s="519" t="s">
        <v>553</v>
      </c>
      <c r="F241" s="356">
        <v>22726</v>
      </c>
      <c r="G241" s="356">
        <v>7694</v>
      </c>
      <c r="H241" s="356">
        <f>G241-F241</f>
        <v>-15032</v>
      </c>
      <c r="I241" s="356">
        <v>24621</v>
      </c>
      <c r="N241" s="504"/>
    </row>
    <row r="242" spans="1:14" s="521" customFormat="1" ht="14.45" customHeight="1">
      <c r="A242" s="518">
        <v>46081</v>
      </c>
      <c r="B242" s="518">
        <v>2</v>
      </c>
      <c r="C242" s="518">
        <v>4</v>
      </c>
      <c r="D242" s="518">
        <v>4</v>
      </c>
      <c r="E242" s="519" t="s">
        <v>2428</v>
      </c>
      <c r="F242" s="437">
        <v>110000</v>
      </c>
      <c r="G242" s="437">
        <v>0</v>
      </c>
      <c r="H242" s="437">
        <f t="shared" ref="H242" si="14">G242-F242</f>
        <v>-110000</v>
      </c>
      <c r="I242" s="437">
        <v>0</v>
      </c>
      <c r="N242" s="504"/>
    </row>
    <row r="243" spans="1:14" s="525" customFormat="1" ht="14.45" customHeight="1">
      <c r="A243" s="523"/>
      <c r="B243" s="523">
        <v>3</v>
      </c>
      <c r="C243" s="523">
        <v>4</v>
      </c>
      <c r="D243" s="523">
        <v>4</v>
      </c>
      <c r="E243" s="524" t="s">
        <v>148</v>
      </c>
      <c r="F243" s="355">
        <f>SUM(F244:F245)</f>
        <v>16367012</v>
      </c>
      <c r="G243" s="355">
        <f>SUM(G244:G245)</f>
        <v>14905271</v>
      </c>
      <c r="H243" s="355">
        <f>G243-F243</f>
        <v>-1461741</v>
      </c>
      <c r="I243" s="355">
        <f>SUM(I244:I245)</f>
        <v>10974830</v>
      </c>
      <c r="N243" s="504"/>
    </row>
    <row r="244" spans="1:14" s="521" customFormat="1" ht="14.45" hidden="1" customHeight="1">
      <c r="A244" s="518">
        <v>40201</v>
      </c>
      <c r="B244" s="518">
        <v>3</v>
      </c>
      <c r="C244" s="518">
        <v>4</v>
      </c>
      <c r="D244" s="518">
        <v>4</v>
      </c>
      <c r="E244" s="519" t="s">
        <v>192</v>
      </c>
      <c r="F244" s="356"/>
      <c r="G244" s="356"/>
      <c r="H244" s="356">
        <f t="shared" ref="H244:H256" si="15">G244-F244</f>
        <v>0</v>
      </c>
      <c r="I244" s="356"/>
      <c r="N244" s="504"/>
    </row>
    <row r="245" spans="1:14" s="521" customFormat="1" ht="14.45" customHeight="1">
      <c r="A245" s="518">
        <v>45103</v>
      </c>
      <c r="B245" s="518">
        <v>3</v>
      </c>
      <c r="C245" s="518">
        <v>4</v>
      </c>
      <c r="D245" s="518">
        <v>4</v>
      </c>
      <c r="E245" s="519" t="s">
        <v>149</v>
      </c>
      <c r="F245" s="356">
        <v>16367012</v>
      </c>
      <c r="G245" s="356">
        <v>14905271</v>
      </c>
      <c r="H245" s="356">
        <f t="shared" si="15"/>
        <v>-1461741</v>
      </c>
      <c r="I245" s="356">
        <v>10974830</v>
      </c>
      <c r="N245" s="504"/>
    </row>
    <row r="246" spans="1:14" s="525" customFormat="1" ht="14.45" hidden="1" customHeight="1">
      <c r="A246" s="523"/>
      <c r="B246" s="523"/>
      <c r="C246" s="523">
        <v>5</v>
      </c>
      <c r="D246" s="523">
        <v>4</v>
      </c>
      <c r="E246" s="528" t="s">
        <v>1</v>
      </c>
      <c r="F246" s="355">
        <f>SUM(F247)</f>
        <v>0</v>
      </c>
      <c r="G246" s="355">
        <f>SUM(G247)</f>
        <v>0</v>
      </c>
      <c r="H246" s="355">
        <f t="shared" si="15"/>
        <v>0</v>
      </c>
      <c r="I246" s="355">
        <v>0</v>
      </c>
      <c r="N246" s="504"/>
    </row>
    <row r="247" spans="1:14" s="525" customFormat="1" ht="14.45" hidden="1" customHeight="1">
      <c r="A247" s="523"/>
      <c r="B247" s="523">
        <v>1</v>
      </c>
      <c r="C247" s="523">
        <v>5</v>
      </c>
      <c r="D247" s="523">
        <v>4</v>
      </c>
      <c r="E247" s="524" t="s">
        <v>150</v>
      </c>
      <c r="F247" s="355">
        <f>SUM(F248)</f>
        <v>0</v>
      </c>
      <c r="G247" s="355">
        <f>SUM(G248)</f>
        <v>0</v>
      </c>
      <c r="H247" s="355">
        <f t="shared" si="15"/>
        <v>0</v>
      </c>
      <c r="I247" s="355">
        <v>0</v>
      </c>
      <c r="N247" s="504"/>
    </row>
    <row r="248" spans="1:14" s="521" customFormat="1" ht="14.45" hidden="1" customHeight="1">
      <c r="A248" s="518">
        <v>47011</v>
      </c>
      <c r="B248" s="518">
        <v>1</v>
      </c>
      <c r="C248" s="518">
        <v>5</v>
      </c>
      <c r="D248" s="518">
        <v>4</v>
      </c>
      <c r="E248" s="519" t="s">
        <v>150</v>
      </c>
      <c r="F248" s="356"/>
      <c r="G248" s="356"/>
      <c r="H248" s="356">
        <f t="shared" si="15"/>
        <v>0</v>
      </c>
      <c r="I248" s="356"/>
      <c r="N248" s="504"/>
    </row>
    <row r="249" spans="1:14" s="525" customFormat="1" ht="14.45" customHeight="1">
      <c r="A249" s="523"/>
      <c r="B249" s="523"/>
      <c r="C249" s="523">
        <v>6</v>
      </c>
      <c r="D249" s="523">
        <v>4</v>
      </c>
      <c r="E249" s="524" t="s">
        <v>27</v>
      </c>
      <c r="F249" s="355">
        <f>F250+F260</f>
        <v>329107</v>
      </c>
      <c r="G249" s="355">
        <f>G250+G260</f>
        <v>454407</v>
      </c>
      <c r="H249" s="355">
        <f t="shared" si="15"/>
        <v>125300</v>
      </c>
      <c r="I249" s="355">
        <f>I250+I260</f>
        <v>267365</v>
      </c>
      <c r="N249" s="504"/>
    </row>
    <row r="250" spans="1:14" s="525" customFormat="1" ht="14.45" customHeight="1">
      <c r="A250" s="523"/>
      <c r="B250" s="523">
        <v>1</v>
      </c>
      <c r="C250" s="523">
        <v>6</v>
      </c>
      <c r="D250" s="523">
        <v>4</v>
      </c>
      <c r="E250" s="524" t="s">
        <v>151</v>
      </c>
      <c r="F250" s="355">
        <f>SUM(F251:F256)</f>
        <v>157355</v>
      </c>
      <c r="G250" s="355">
        <f>SUM(G251:G256)</f>
        <v>340642</v>
      </c>
      <c r="H250" s="355">
        <f>G250-F250</f>
        <v>183287</v>
      </c>
      <c r="I250" s="355">
        <f>SUM(I251:I256)</f>
        <v>165625</v>
      </c>
      <c r="N250" s="504"/>
    </row>
    <row r="251" spans="1:14" s="521" customFormat="1" ht="12" hidden="1" customHeight="1">
      <c r="A251" s="518">
        <v>40201</v>
      </c>
      <c r="B251" s="518">
        <v>1</v>
      </c>
      <c r="C251" s="518">
        <v>6</v>
      </c>
      <c r="D251" s="518">
        <v>4</v>
      </c>
      <c r="E251" s="519" t="s">
        <v>192</v>
      </c>
      <c r="F251" s="358">
        <v>0</v>
      </c>
      <c r="G251" s="358">
        <v>0</v>
      </c>
      <c r="H251" s="357">
        <f t="shared" si="15"/>
        <v>0</v>
      </c>
      <c r="I251" s="358">
        <v>0</v>
      </c>
      <c r="N251" s="504"/>
    </row>
    <row r="252" spans="1:14" s="521" customFormat="1" ht="14.45" customHeight="1">
      <c r="A252" s="518">
        <v>48011</v>
      </c>
      <c r="B252" s="518">
        <v>1</v>
      </c>
      <c r="C252" s="518">
        <v>6</v>
      </c>
      <c r="D252" s="518">
        <v>4</v>
      </c>
      <c r="E252" s="519" t="s">
        <v>152</v>
      </c>
      <c r="F252" s="356">
        <v>26119</v>
      </c>
      <c r="G252" s="356">
        <v>6506</v>
      </c>
      <c r="H252" s="356">
        <f t="shared" si="15"/>
        <v>-19613</v>
      </c>
      <c r="I252" s="356">
        <v>17080</v>
      </c>
      <c r="N252" s="504"/>
    </row>
    <row r="253" spans="1:14" s="521" customFormat="1" ht="14.45" customHeight="1">
      <c r="A253" s="518">
        <v>48012</v>
      </c>
      <c r="B253" s="518">
        <v>1</v>
      </c>
      <c r="C253" s="518">
        <v>6</v>
      </c>
      <c r="D253" s="518">
        <v>4</v>
      </c>
      <c r="E253" s="519" t="s">
        <v>153</v>
      </c>
      <c r="F253" s="356">
        <v>97600</v>
      </c>
      <c r="G253" s="356">
        <v>90526</v>
      </c>
      <c r="H253" s="356">
        <f t="shared" si="15"/>
        <v>-7074</v>
      </c>
      <c r="I253" s="356">
        <v>132812</v>
      </c>
      <c r="N253" s="504"/>
    </row>
    <row r="254" spans="1:14" s="521" customFormat="1" ht="14.45" customHeight="1">
      <c r="A254" s="518">
        <v>48013</v>
      </c>
      <c r="B254" s="518">
        <v>1</v>
      </c>
      <c r="C254" s="518">
        <v>6</v>
      </c>
      <c r="D254" s="518">
        <v>4</v>
      </c>
      <c r="E254" s="519" t="s">
        <v>155</v>
      </c>
      <c r="F254" s="437">
        <v>0</v>
      </c>
      <c r="G254" s="356">
        <v>100</v>
      </c>
      <c r="H254" s="356">
        <f t="shared" si="15"/>
        <v>100</v>
      </c>
      <c r="I254" s="356">
        <v>921</v>
      </c>
      <c r="N254" s="504"/>
    </row>
    <row r="255" spans="1:14" s="521" customFormat="1" ht="14.45" customHeight="1">
      <c r="A255" s="518">
        <v>48014</v>
      </c>
      <c r="B255" s="518">
        <v>1</v>
      </c>
      <c r="C255" s="518">
        <v>6</v>
      </c>
      <c r="D255" s="518">
        <v>4</v>
      </c>
      <c r="E255" s="519" t="s">
        <v>156</v>
      </c>
      <c r="F255" s="356">
        <v>20736</v>
      </c>
      <c r="G255" s="356">
        <v>231834</v>
      </c>
      <c r="H255" s="356">
        <f t="shared" si="15"/>
        <v>211098</v>
      </c>
      <c r="I255" s="356">
        <v>9638</v>
      </c>
      <c r="N255" s="504"/>
    </row>
    <row r="256" spans="1:14" s="521" customFormat="1" ht="14.45" customHeight="1">
      <c r="A256" s="518">
        <v>48015</v>
      </c>
      <c r="B256" s="518">
        <v>1</v>
      </c>
      <c r="C256" s="518">
        <v>6</v>
      </c>
      <c r="D256" s="518">
        <v>4</v>
      </c>
      <c r="E256" s="519" t="s">
        <v>1359</v>
      </c>
      <c r="F256" s="356">
        <v>12900</v>
      </c>
      <c r="G256" s="356">
        <v>11676</v>
      </c>
      <c r="H256" s="356">
        <f t="shared" si="15"/>
        <v>-1224</v>
      </c>
      <c r="I256" s="356">
        <v>5174</v>
      </c>
      <c r="N256" s="504"/>
    </row>
    <row r="257" spans="1:14" s="525" customFormat="1" ht="14.25" hidden="1" customHeight="1">
      <c r="A257" s="523"/>
      <c r="B257" s="523">
        <v>2</v>
      </c>
      <c r="C257" s="523">
        <v>6</v>
      </c>
      <c r="D257" s="523">
        <v>4</v>
      </c>
      <c r="E257" s="524" t="s">
        <v>193</v>
      </c>
      <c r="F257" s="357">
        <v>0</v>
      </c>
      <c r="G257" s="359">
        <v>0</v>
      </c>
      <c r="H257" s="359">
        <f t="shared" ref="H257" si="16">SUM(H258)</f>
        <v>0</v>
      </c>
      <c r="I257" s="359">
        <v>0</v>
      </c>
      <c r="N257" s="504"/>
    </row>
    <row r="258" spans="1:14" s="521" customFormat="1" ht="15" hidden="1" customHeight="1">
      <c r="A258" s="518">
        <v>48101</v>
      </c>
      <c r="B258" s="518">
        <v>2</v>
      </c>
      <c r="C258" s="518">
        <v>6</v>
      </c>
      <c r="D258" s="518">
        <v>4</v>
      </c>
      <c r="E258" s="519" t="s">
        <v>193</v>
      </c>
      <c r="F258" s="356">
        <v>0</v>
      </c>
      <c r="G258" s="356">
        <v>0</v>
      </c>
      <c r="H258" s="356">
        <f t="shared" ref="H258:H259" si="17">G258-F258</f>
        <v>0</v>
      </c>
      <c r="I258" s="356">
        <v>0</v>
      </c>
      <c r="N258" s="504"/>
    </row>
    <row r="259" spans="1:14" s="521" customFormat="1" ht="13.5" hidden="1" customHeight="1">
      <c r="A259" s="518">
        <v>48102</v>
      </c>
      <c r="B259" s="518">
        <v>2</v>
      </c>
      <c r="C259" s="518">
        <v>6</v>
      </c>
      <c r="D259" s="518">
        <v>4</v>
      </c>
      <c r="E259" s="519" t="s">
        <v>246</v>
      </c>
      <c r="F259" s="358"/>
      <c r="G259" s="358"/>
      <c r="H259" s="357">
        <f t="shared" si="17"/>
        <v>0</v>
      </c>
      <c r="I259" s="358"/>
      <c r="N259" s="504"/>
    </row>
    <row r="260" spans="1:14" s="525" customFormat="1" ht="14.45" customHeight="1">
      <c r="A260" s="523"/>
      <c r="B260" s="523">
        <v>3</v>
      </c>
      <c r="C260" s="523">
        <v>6</v>
      </c>
      <c r="D260" s="523">
        <v>4</v>
      </c>
      <c r="E260" s="524" t="s">
        <v>157</v>
      </c>
      <c r="F260" s="355">
        <f>SUM(F261)</f>
        <v>171752</v>
      </c>
      <c r="G260" s="355">
        <f>SUM(G261)</f>
        <v>113765</v>
      </c>
      <c r="H260" s="355">
        <f>G260-F260</f>
        <v>-57987</v>
      </c>
      <c r="I260" s="355">
        <f>SUM(I261)</f>
        <v>101740</v>
      </c>
      <c r="N260" s="504"/>
    </row>
    <row r="261" spans="1:14" s="521" customFormat="1" ht="14.45" customHeight="1">
      <c r="A261" s="518">
        <v>48501</v>
      </c>
      <c r="B261" s="518">
        <v>3</v>
      </c>
      <c r="C261" s="518">
        <v>6</v>
      </c>
      <c r="D261" s="518">
        <v>4</v>
      </c>
      <c r="E261" s="519" t="s">
        <v>157</v>
      </c>
      <c r="F261" s="356">
        <v>171752</v>
      </c>
      <c r="G261" s="356">
        <v>113765</v>
      </c>
      <c r="H261" s="356">
        <f t="shared" ref="H261:H262" si="18">G261-F261</f>
        <v>-57987</v>
      </c>
      <c r="I261" s="356">
        <v>101740</v>
      </c>
      <c r="N261" s="504"/>
    </row>
    <row r="262" spans="1:14" s="525" customFormat="1" ht="14.45" customHeight="1">
      <c r="A262" s="523"/>
      <c r="B262" s="523"/>
      <c r="C262" s="523">
        <v>7</v>
      </c>
      <c r="D262" s="523">
        <v>4</v>
      </c>
      <c r="E262" s="524" t="s">
        <v>726</v>
      </c>
      <c r="F262" s="355">
        <f>SUM(F263,F273,F286)</f>
        <v>44536578</v>
      </c>
      <c r="G262" s="355">
        <f>SUM(G263,G273,G286)</f>
        <v>40620860</v>
      </c>
      <c r="H262" s="355">
        <f t="shared" si="18"/>
        <v>-3915718</v>
      </c>
      <c r="I262" s="355">
        <f>SUM(I263,I273,I286)</f>
        <v>43869144</v>
      </c>
      <c r="N262" s="504"/>
    </row>
    <row r="263" spans="1:14" s="525" customFormat="1" ht="14.45" customHeight="1">
      <c r="A263" s="523"/>
      <c r="B263" s="523">
        <v>1</v>
      </c>
      <c r="C263" s="523">
        <v>7</v>
      </c>
      <c r="D263" s="523">
        <v>4</v>
      </c>
      <c r="E263" s="524" t="s">
        <v>158</v>
      </c>
      <c r="F263" s="355">
        <f>SUM(F264:F272)</f>
        <v>34450609</v>
      </c>
      <c r="G263" s="355">
        <f>SUM(G264:G272)</f>
        <v>23124379</v>
      </c>
      <c r="H263" s="355">
        <f>G263-F263</f>
        <v>-11326230</v>
      </c>
      <c r="I263" s="355">
        <f>SUM(I264:I272)</f>
        <v>26752678</v>
      </c>
      <c r="N263" s="504"/>
    </row>
    <row r="264" spans="1:14" s="521" customFormat="1" ht="14.45" customHeight="1">
      <c r="A264" s="518">
        <v>49011</v>
      </c>
      <c r="B264" s="518">
        <v>1</v>
      </c>
      <c r="C264" s="518">
        <v>7</v>
      </c>
      <c r="D264" s="518">
        <v>4</v>
      </c>
      <c r="E264" s="519" t="s">
        <v>161</v>
      </c>
      <c r="F264" s="356">
        <v>635000</v>
      </c>
      <c r="G264" s="356">
        <v>854655</v>
      </c>
      <c r="H264" s="356">
        <f t="shared" ref="H264:H272" si="19">G264-F264</f>
        <v>219655</v>
      </c>
      <c r="I264" s="356">
        <v>818962</v>
      </c>
      <c r="N264" s="504"/>
    </row>
    <row r="265" spans="1:14" s="521" customFormat="1" ht="14.45" customHeight="1">
      <c r="A265" s="518">
        <v>49021</v>
      </c>
      <c r="B265" s="518">
        <v>1</v>
      </c>
      <c r="C265" s="518">
        <v>7</v>
      </c>
      <c r="D265" s="518">
        <v>4</v>
      </c>
      <c r="E265" s="519" t="s">
        <v>159</v>
      </c>
      <c r="F265" s="356">
        <v>675410</v>
      </c>
      <c r="G265" s="356">
        <v>281869</v>
      </c>
      <c r="H265" s="356">
        <f t="shared" si="19"/>
        <v>-393541</v>
      </c>
      <c r="I265" s="356">
        <v>692322</v>
      </c>
      <c r="N265" s="504"/>
    </row>
    <row r="266" spans="1:14" s="521" customFormat="1" ht="14.45" customHeight="1">
      <c r="A266" s="518">
        <v>49031</v>
      </c>
      <c r="B266" s="518">
        <v>1</v>
      </c>
      <c r="C266" s="518">
        <v>7</v>
      </c>
      <c r="D266" s="518">
        <v>4</v>
      </c>
      <c r="E266" s="519" t="s">
        <v>162</v>
      </c>
      <c r="F266" s="356">
        <v>50000</v>
      </c>
      <c r="G266" s="356">
        <v>49327</v>
      </c>
      <c r="H266" s="356">
        <f t="shared" si="19"/>
        <v>-673</v>
      </c>
      <c r="I266" s="356">
        <v>131383</v>
      </c>
      <c r="N266" s="504"/>
    </row>
    <row r="267" spans="1:14" s="521" customFormat="1" ht="14.45" customHeight="1">
      <c r="A267" s="518">
        <v>49051</v>
      </c>
      <c r="B267" s="518">
        <v>1</v>
      </c>
      <c r="C267" s="518">
        <v>7</v>
      </c>
      <c r="D267" s="518">
        <v>4</v>
      </c>
      <c r="E267" s="519" t="s">
        <v>163</v>
      </c>
      <c r="F267" s="356">
        <v>73620</v>
      </c>
      <c r="G267" s="356">
        <v>55144</v>
      </c>
      <c r="H267" s="356">
        <f t="shared" si="19"/>
        <v>-18476</v>
      </c>
      <c r="I267" s="356">
        <v>65556</v>
      </c>
      <c r="N267" s="504"/>
    </row>
    <row r="268" spans="1:14" s="521" customFormat="1" ht="14.45" customHeight="1">
      <c r="A268" s="518">
        <v>49052</v>
      </c>
      <c r="B268" s="518">
        <v>1</v>
      </c>
      <c r="C268" s="518">
        <v>7</v>
      </c>
      <c r="D268" s="518">
        <v>4</v>
      </c>
      <c r="E268" s="519" t="s">
        <v>164</v>
      </c>
      <c r="F268" s="356">
        <v>805079</v>
      </c>
      <c r="G268" s="356">
        <v>456226</v>
      </c>
      <c r="H268" s="356">
        <f t="shared" si="19"/>
        <v>-348853</v>
      </c>
      <c r="I268" s="356">
        <v>731220</v>
      </c>
      <c r="N268" s="504"/>
    </row>
    <row r="269" spans="1:14" s="521" customFormat="1" ht="14.45" customHeight="1">
      <c r="A269" s="518">
        <v>49053</v>
      </c>
      <c r="B269" s="518">
        <v>1</v>
      </c>
      <c r="C269" s="518">
        <v>7</v>
      </c>
      <c r="D269" s="518">
        <v>4</v>
      </c>
      <c r="E269" s="519" t="s">
        <v>1737</v>
      </c>
      <c r="F269" s="356">
        <v>16000000</v>
      </c>
      <c r="G269" s="356">
        <v>10133197</v>
      </c>
      <c r="H269" s="356">
        <f t="shared" si="19"/>
        <v>-5866803</v>
      </c>
      <c r="I269" s="356">
        <v>14258715</v>
      </c>
      <c r="N269" s="504"/>
    </row>
    <row r="270" spans="1:14" s="521" customFormat="1" ht="14.45" customHeight="1">
      <c r="A270" s="518">
        <v>49061</v>
      </c>
      <c r="B270" s="518">
        <v>1</v>
      </c>
      <c r="C270" s="518">
        <v>7</v>
      </c>
      <c r="D270" s="518">
        <v>4</v>
      </c>
      <c r="E270" s="519" t="s">
        <v>160</v>
      </c>
      <c r="F270" s="356">
        <v>8211500</v>
      </c>
      <c r="G270" s="356">
        <v>1499034</v>
      </c>
      <c r="H270" s="356">
        <f t="shared" si="19"/>
        <v>-6712466</v>
      </c>
      <c r="I270" s="356">
        <v>3447312</v>
      </c>
      <c r="N270" s="504"/>
    </row>
    <row r="271" spans="1:14" s="521" customFormat="1" ht="14.45" customHeight="1">
      <c r="A271" s="518">
        <v>49081</v>
      </c>
      <c r="B271" s="518">
        <v>1</v>
      </c>
      <c r="C271" s="518">
        <v>7</v>
      </c>
      <c r="D271" s="518">
        <v>4</v>
      </c>
      <c r="E271" s="519" t="s">
        <v>1736</v>
      </c>
      <c r="F271" s="356">
        <v>5000000</v>
      </c>
      <c r="G271" s="356">
        <v>7969478</v>
      </c>
      <c r="H271" s="356">
        <f t="shared" si="19"/>
        <v>2969478</v>
      </c>
      <c r="I271" s="356">
        <v>5746857</v>
      </c>
      <c r="N271" s="504"/>
    </row>
    <row r="272" spans="1:14" s="521" customFormat="1" ht="14.45" customHeight="1">
      <c r="A272" s="518">
        <v>49082</v>
      </c>
      <c r="B272" s="518">
        <v>1</v>
      </c>
      <c r="C272" s="518">
        <v>7</v>
      </c>
      <c r="D272" s="518">
        <v>4</v>
      </c>
      <c r="E272" s="519" t="s">
        <v>1735</v>
      </c>
      <c r="F272" s="356">
        <v>3000000</v>
      </c>
      <c r="G272" s="356">
        <v>1825449</v>
      </c>
      <c r="H272" s="356">
        <f t="shared" si="19"/>
        <v>-1174551</v>
      </c>
      <c r="I272" s="356">
        <v>860351</v>
      </c>
      <c r="N272" s="504"/>
    </row>
    <row r="273" spans="1:14" s="525" customFormat="1" ht="14.45" customHeight="1">
      <c r="A273" s="523"/>
      <c r="B273" s="523">
        <v>2</v>
      </c>
      <c r="C273" s="523">
        <v>7</v>
      </c>
      <c r="D273" s="523">
        <v>4</v>
      </c>
      <c r="E273" s="524" t="s">
        <v>727</v>
      </c>
      <c r="F273" s="355">
        <f>SUM(F274:F285)</f>
        <v>10085969</v>
      </c>
      <c r="G273" s="355">
        <f>SUM(G274:G285)</f>
        <v>6233878</v>
      </c>
      <c r="H273" s="355">
        <f>G273-F273</f>
        <v>-3852091</v>
      </c>
      <c r="I273" s="355">
        <f>SUM(I274:I285)</f>
        <v>5258391</v>
      </c>
      <c r="N273" s="504"/>
    </row>
    <row r="274" spans="1:14" s="521" customFormat="1" ht="14.45" customHeight="1">
      <c r="A274" s="518">
        <v>31012</v>
      </c>
      <c r="B274" s="518">
        <v>2</v>
      </c>
      <c r="C274" s="518">
        <v>7</v>
      </c>
      <c r="D274" s="518">
        <v>4</v>
      </c>
      <c r="E274" s="519" t="s">
        <v>165</v>
      </c>
      <c r="F274" s="356">
        <v>16000</v>
      </c>
      <c r="G274" s="437">
        <v>5414</v>
      </c>
      <c r="H274" s="356">
        <f t="shared" ref="H274:H287" si="20">G274-F274</f>
        <v>-10586</v>
      </c>
      <c r="I274" s="437">
        <v>0</v>
      </c>
      <c r="N274" s="504"/>
    </row>
    <row r="275" spans="1:14" s="521" customFormat="1" ht="14.25" hidden="1" customHeight="1">
      <c r="A275" s="518">
        <v>49042</v>
      </c>
      <c r="B275" s="518">
        <v>2</v>
      </c>
      <c r="C275" s="518">
        <v>7</v>
      </c>
      <c r="D275" s="518">
        <v>4</v>
      </c>
      <c r="E275" s="519" t="s">
        <v>194</v>
      </c>
      <c r="F275" s="356"/>
      <c r="G275" s="437"/>
      <c r="H275" s="356">
        <f t="shared" si="20"/>
        <v>0</v>
      </c>
      <c r="I275" s="356"/>
      <c r="N275" s="504"/>
    </row>
    <row r="276" spans="1:14" s="521" customFormat="1" ht="14.25" hidden="1" customHeight="1">
      <c r="A276" s="518">
        <v>49062</v>
      </c>
      <c r="B276" s="518">
        <v>2</v>
      </c>
      <c r="C276" s="518">
        <v>7</v>
      </c>
      <c r="D276" s="518">
        <v>4</v>
      </c>
      <c r="E276" s="522" t="s">
        <v>169</v>
      </c>
      <c r="F276" s="356"/>
      <c r="G276" s="437"/>
      <c r="H276" s="356">
        <f t="shared" si="20"/>
        <v>0</v>
      </c>
      <c r="I276" s="356"/>
      <c r="N276" s="504"/>
    </row>
    <row r="277" spans="1:14" s="521" customFormat="1" ht="14.45" customHeight="1">
      <c r="A277" s="518">
        <v>49901</v>
      </c>
      <c r="B277" s="518">
        <v>2</v>
      </c>
      <c r="C277" s="518">
        <v>7</v>
      </c>
      <c r="D277" s="518">
        <v>4</v>
      </c>
      <c r="E277" s="519" t="s">
        <v>166</v>
      </c>
      <c r="F277" s="437">
        <v>0</v>
      </c>
      <c r="G277" s="437">
        <v>272</v>
      </c>
      <c r="H277" s="437">
        <f t="shared" si="20"/>
        <v>272</v>
      </c>
      <c r="I277" s="437">
        <v>0</v>
      </c>
      <c r="N277" s="504"/>
    </row>
    <row r="278" spans="1:14" s="521" customFormat="1" ht="14.45" customHeight="1">
      <c r="A278" s="518">
        <v>49902</v>
      </c>
      <c r="B278" s="518">
        <v>2</v>
      </c>
      <c r="C278" s="518">
        <v>7</v>
      </c>
      <c r="D278" s="518">
        <v>4</v>
      </c>
      <c r="E278" s="519" t="s">
        <v>167</v>
      </c>
      <c r="F278" s="356">
        <v>1114000</v>
      </c>
      <c r="G278" s="356">
        <v>126664</v>
      </c>
      <c r="H278" s="356">
        <f t="shared" si="20"/>
        <v>-987336</v>
      </c>
      <c r="I278" s="356">
        <v>330206</v>
      </c>
      <c r="N278" s="504"/>
    </row>
    <row r="279" spans="1:14" s="521" customFormat="1" ht="14.45" customHeight="1">
      <c r="A279" s="518">
        <v>49903</v>
      </c>
      <c r="B279" s="518">
        <v>2</v>
      </c>
      <c r="C279" s="518">
        <v>7</v>
      </c>
      <c r="D279" s="518">
        <v>4</v>
      </c>
      <c r="E279" s="519" t="s">
        <v>1770</v>
      </c>
      <c r="F279" s="356">
        <v>1010000</v>
      </c>
      <c r="G279" s="356">
        <v>111551</v>
      </c>
      <c r="H279" s="356">
        <f t="shared" si="20"/>
        <v>-898449</v>
      </c>
      <c r="I279" s="356">
        <v>317329</v>
      </c>
      <c r="N279" s="504"/>
    </row>
    <row r="280" spans="1:14" s="521" customFormat="1" ht="14.25" customHeight="1">
      <c r="A280" s="518">
        <v>49905</v>
      </c>
      <c r="B280" s="518">
        <v>2</v>
      </c>
      <c r="C280" s="518">
        <v>7</v>
      </c>
      <c r="D280" s="518">
        <v>4</v>
      </c>
      <c r="E280" s="519" t="s">
        <v>696</v>
      </c>
      <c r="F280" s="437">
        <v>0</v>
      </c>
      <c r="G280" s="356">
        <v>245842</v>
      </c>
      <c r="H280" s="356">
        <f t="shared" si="20"/>
        <v>245842</v>
      </c>
      <c r="I280" s="356">
        <v>116284</v>
      </c>
      <c r="N280" s="504"/>
    </row>
    <row r="281" spans="1:14" s="521" customFormat="1" ht="14.45" customHeight="1">
      <c r="A281" s="518">
        <v>49906</v>
      </c>
      <c r="B281" s="518">
        <v>2</v>
      </c>
      <c r="C281" s="518">
        <v>7</v>
      </c>
      <c r="D281" s="518">
        <v>4</v>
      </c>
      <c r="E281" s="519" t="s">
        <v>1646</v>
      </c>
      <c r="F281" s="356">
        <v>2447408</v>
      </c>
      <c r="G281" s="356">
        <v>853649</v>
      </c>
      <c r="H281" s="356">
        <f>G281-F281</f>
        <v>-1593759</v>
      </c>
      <c r="I281" s="356">
        <v>711572</v>
      </c>
      <c r="N281" s="504"/>
    </row>
    <row r="282" spans="1:14" s="521" customFormat="1" ht="14.45" customHeight="1">
      <c r="A282" s="518">
        <v>49913</v>
      </c>
      <c r="B282" s="518">
        <v>2</v>
      </c>
      <c r="C282" s="518">
        <v>7</v>
      </c>
      <c r="D282" s="518">
        <v>4</v>
      </c>
      <c r="E282" s="519" t="s">
        <v>1491</v>
      </c>
      <c r="F282" s="437">
        <v>0</v>
      </c>
      <c r="G282" s="356">
        <v>29755</v>
      </c>
      <c r="H282" s="356">
        <f t="shared" si="20"/>
        <v>29755</v>
      </c>
      <c r="I282" s="356">
        <v>108858</v>
      </c>
      <c r="K282" s="526"/>
      <c r="N282" s="504"/>
    </row>
    <row r="283" spans="1:14" s="521" customFormat="1" ht="14.45" customHeight="1">
      <c r="A283" s="518">
        <v>49914</v>
      </c>
      <c r="B283" s="518">
        <v>2</v>
      </c>
      <c r="C283" s="518">
        <v>7</v>
      </c>
      <c r="D283" s="518">
        <v>4</v>
      </c>
      <c r="E283" s="519" t="s">
        <v>1492</v>
      </c>
      <c r="F283" s="437">
        <v>0</v>
      </c>
      <c r="G283" s="356">
        <v>280596</v>
      </c>
      <c r="H283" s="356">
        <f t="shared" si="20"/>
        <v>280596</v>
      </c>
      <c r="I283" s="356">
        <v>98007</v>
      </c>
      <c r="K283" s="526"/>
      <c r="N283" s="504"/>
    </row>
    <row r="284" spans="1:14" s="521" customFormat="1" ht="14.45" customHeight="1">
      <c r="A284" s="518">
        <v>49916</v>
      </c>
      <c r="B284" s="518">
        <v>2</v>
      </c>
      <c r="C284" s="518">
        <v>7</v>
      </c>
      <c r="D284" s="518">
        <v>4</v>
      </c>
      <c r="E284" s="519" t="s">
        <v>2393</v>
      </c>
      <c r="F284" s="356">
        <v>100000</v>
      </c>
      <c r="G284" s="437">
        <v>0</v>
      </c>
      <c r="H284" s="356">
        <f t="shared" si="20"/>
        <v>-100000</v>
      </c>
      <c r="I284" s="437">
        <v>0</v>
      </c>
      <c r="K284" s="526"/>
      <c r="N284" s="504"/>
    </row>
    <row r="285" spans="1:14" s="521" customFormat="1" ht="14.45" customHeight="1">
      <c r="A285" s="518">
        <v>49999</v>
      </c>
      <c r="B285" s="518">
        <v>2</v>
      </c>
      <c r="C285" s="518">
        <v>7</v>
      </c>
      <c r="D285" s="518">
        <v>4</v>
      </c>
      <c r="E285" s="519" t="s">
        <v>170</v>
      </c>
      <c r="F285" s="356">
        <v>5398561</v>
      </c>
      <c r="G285" s="356">
        <v>4580135</v>
      </c>
      <c r="H285" s="356">
        <f t="shared" si="20"/>
        <v>-818426</v>
      </c>
      <c r="I285" s="356">
        <v>3576135</v>
      </c>
      <c r="N285" s="504"/>
    </row>
    <row r="286" spans="1:14" s="525" customFormat="1" ht="14.45" customHeight="1">
      <c r="A286" s="523"/>
      <c r="B286" s="523">
        <v>3</v>
      </c>
      <c r="C286" s="523">
        <v>7</v>
      </c>
      <c r="D286" s="523">
        <v>4</v>
      </c>
      <c r="E286" s="524" t="s">
        <v>1661</v>
      </c>
      <c r="F286" s="438">
        <f>SUM(F287:F288)</f>
        <v>0</v>
      </c>
      <c r="G286" s="355">
        <f>SUM(G287:G288)</f>
        <v>11262603</v>
      </c>
      <c r="H286" s="355">
        <f>G286-F286</f>
        <v>11262603</v>
      </c>
      <c r="I286" s="355">
        <f>SUM(I287:I288)</f>
        <v>11858075</v>
      </c>
      <c r="N286" s="504"/>
    </row>
    <row r="287" spans="1:14" s="521" customFormat="1" ht="14.45" hidden="1" customHeight="1">
      <c r="A287" s="518">
        <v>49907</v>
      </c>
      <c r="B287" s="518">
        <v>3</v>
      </c>
      <c r="C287" s="518">
        <v>7</v>
      </c>
      <c r="D287" s="518">
        <v>4</v>
      </c>
      <c r="E287" s="519" t="s">
        <v>1648</v>
      </c>
      <c r="F287" s="356"/>
      <c r="G287" s="356"/>
      <c r="H287" s="356">
        <f t="shared" si="20"/>
        <v>0</v>
      </c>
      <c r="I287" s="356"/>
      <c r="N287" s="504"/>
    </row>
    <row r="288" spans="1:14" s="521" customFormat="1" ht="14.45" customHeight="1">
      <c r="A288" s="518">
        <v>49908</v>
      </c>
      <c r="B288" s="518">
        <v>3</v>
      </c>
      <c r="C288" s="518">
        <v>7</v>
      </c>
      <c r="D288" s="518">
        <v>4</v>
      </c>
      <c r="E288" s="519" t="s">
        <v>1647</v>
      </c>
      <c r="F288" s="437">
        <v>0</v>
      </c>
      <c r="G288" s="356">
        <v>11262603</v>
      </c>
      <c r="H288" s="356">
        <f>G288-F288</f>
        <v>11262603</v>
      </c>
      <c r="I288" s="356">
        <v>11858075</v>
      </c>
      <c r="N288" s="504"/>
    </row>
    <row r="289" spans="1:9" s="521" customFormat="1" ht="18" customHeight="1" thickBot="1">
      <c r="A289" s="719" t="s">
        <v>182</v>
      </c>
      <c r="B289" s="720"/>
      <c r="C289" s="720"/>
      <c r="D289" s="720"/>
      <c r="E289" s="720"/>
      <c r="F289" s="362">
        <f>F5+F28+F144+F224+F246+F249+F262</f>
        <v>2946493554</v>
      </c>
      <c r="G289" s="362">
        <f>G262+G249+G246+G224+G144+G28+G5</f>
        <v>2082375052</v>
      </c>
      <c r="H289" s="362">
        <f>G289-F289</f>
        <v>-864118502</v>
      </c>
      <c r="I289" s="362">
        <f>I5+I28+I144+I224+I246+I249+I262</f>
        <v>2902355940</v>
      </c>
    </row>
    <row r="290" spans="1:9" s="521" customFormat="1" ht="13.5" thickTop="1">
      <c r="A290" s="687"/>
      <c r="B290" s="688"/>
      <c r="C290" s="688"/>
      <c r="D290" s="688"/>
      <c r="E290" s="688"/>
      <c r="F290" s="689"/>
      <c r="G290" s="689"/>
      <c r="H290" s="690"/>
      <c r="I290" s="689"/>
    </row>
  </sheetData>
  <mergeCells count="13">
    <mergeCell ref="A1:I1"/>
    <mergeCell ref="A2:I2"/>
    <mergeCell ref="A3:D3"/>
    <mergeCell ref="E3:E4"/>
    <mergeCell ref="F3:H3"/>
    <mergeCell ref="I3:I4"/>
    <mergeCell ref="A289:E289"/>
    <mergeCell ref="A74:I74"/>
    <mergeCell ref="A75:I75"/>
    <mergeCell ref="A76:D76"/>
    <mergeCell ref="E76:E77"/>
    <mergeCell ref="F76:H76"/>
    <mergeCell ref="I76:I77"/>
  </mergeCells>
  <printOptions horizontalCentered="1"/>
  <pageMargins left="0.7" right="0.7" top="1.25" bottom="0.7" header="0.5" footer="0.27"/>
  <pageSetup paperSize="9" scale="71" firstPageNumber="12" fitToWidth="0" fitToHeight="0" orientation="portrait" useFirstPageNumber="1" r:id="rId1"/>
  <headerFooter alignWithMargins="0">
    <oddHeader>&amp;C&amp;"Times New Roman,Regular"&amp;20
&amp;"Times New Roman,Bold"___________________________________________________________________&amp;R&amp;"Times New Roman,Regular"&amp;12
  مملكة البحرين 
  الحساب الختامي الموحد للدولة للسنة المالية المنتهية في 31 ديسمبر 2020</oddHeader>
    <oddFooter>&amp;C&amp;"Arial,Bold"&amp;20______________________________________________________&amp;"Arabic Transparent,Regular"&amp;14
&amp;"Times New Roman,Regular"&amp;16&amp;P</oddFooter>
  </headerFooter>
  <rowBreaks count="3" manualBreakCount="3">
    <brk id="73" max="8" man="1"/>
    <brk id="149" max="8" man="1"/>
    <brk id="219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7"/>
  <sheetViews>
    <sheetView rightToLeft="1" view="pageBreakPreview" zoomScaleNormal="100" zoomScaleSheetLayoutView="100" workbookViewId="0">
      <selection sqref="A1:G1"/>
    </sheetView>
  </sheetViews>
  <sheetFormatPr defaultColWidth="9.140625" defaultRowHeight="12.75"/>
  <cols>
    <col min="1" max="1" width="28.7109375" style="21" customWidth="1"/>
    <col min="2" max="2" width="15.7109375" style="33" customWidth="1"/>
    <col min="3" max="4" width="14.7109375" style="33" customWidth="1"/>
    <col min="5" max="5" width="14.28515625" style="33" hidden="1" customWidth="1"/>
    <col min="6" max="6" width="15.28515625" style="33" customWidth="1"/>
    <col min="7" max="7" width="14.7109375" style="33" customWidth="1"/>
    <col min="8" max="8" width="14.7109375" style="21" customWidth="1"/>
    <col min="9" max="9" width="13.7109375" style="21" customWidth="1"/>
    <col min="10" max="16384" width="9.140625" style="21"/>
  </cols>
  <sheetData>
    <row r="1" spans="1:9" ht="30.95" customHeight="1">
      <c r="A1" s="729" t="s">
        <v>2358</v>
      </c>
      <c r="B1" s="729"/>
      <c r="C1" s="729"/>
      <c r="D1" s="729"/>
      <c r="E1" s="729"/>
      <c r="F1" s="729"/>
      <c r="G1" s="729"/>
      <c r="H1" s="166"/>
      <c r="I1" s="166"/>
    </row>
    <row r="2" spans="1:9" ht="21.6" customHeight="1">
      <c r="A2" s="455"/>
      <c r="B2" s="456"/>
      <c r="C2" s="456"/>
      <c r="D2" s="456"/>
      <c r="E2" s="456"/>
      <c r="F2" s="456"/>
      <c r="G2" s="456"/>
      <c r="H2" s="457"/>
      <c r="I2" s="458" t="s">
        <v>455</v>
      </c>
    </row>
    <row r="3" spans="1:9" ht="47.25">
      <c r="A3" s="400" t="s">
        <v>219</v>
      </c>
      <c r="B3" s="400" t="s">
        <v>535</v>
      </c>
      <c r="C3" s="400" t="s">
        <v>2557</v>
      </c>
      <c r="D3" s="400" t="s">
        <v>2555</v>
      </c>
      <c r="E3" s="400" t="s">
        <v>222</v>
      </c>
      <c r="F3" s="400" t="s">
        <v>1650</v>
      </c>
      <c r="G3" s="400" t="s">
        <v>1720</v>
      </c>
      <c r="H3" s="400" t="s">
        <v>536</v>
      </c>
      <c r="I3" s="400" t="s">
        <v>1654</v>
      </c>
    </row>
    <row r="4" spans="1:9" s="22" customFormat="1" ht="20.100000000000001" customHeight="1">
      <c r="A4" s="449" t="s">
        <v>14</v>
      </c>
      <c r="B4" s="380"/>
      <c r="C4" s="380"/>
      <c r="D4" s="380"/>
      <c r="E4" s="450"/>
      <c r="F4" s="450"/>
      <c r="G4" s="450"/>
      <c r="H4" s="450"/>
      <c r="I4" s="450"/>
    </row>
    <row r="5" spans="1:9" s="22" customFormat="1" ht="20.100000000000001" customHeight="1">
      <c r="A5" s="451" t="s">
        <v>15</v>
      </c>
      <c r="B5" s="596">
        <v>1377123962</v>
      </c>
      <c r="C5" s="692">
        <v>0</v>
      </c>
      <c r="D5" s="363">
        <v>9276067</v>
      </c>
      <c r="E5" s="596"/>
      <c r="F5" s="604">
        <v>0</v>
      </c>
      <c r="G5" s="363">
        <f>B5+D5+F5</f>
        <v>1386400029</v>
      </c>
      <c r="H5" s="363">
        <f>' بيان الإيرادات والمصروفات'!D15</f>
        <v>1389808947</v>
      </c>
      <c r="I5" s="363">
        <f t="shared" ref="I5:I11" si="0">G5-H5</f>
        <v>-3408918</v>
      </c>
    </row>
    <row r="6" spans="1:9" s="22" customFormat="1" ht="20.100000000000001" customHeight="1">
      <c r="A6" s="451" t="s">
        <v>16</v>
      </c>
      <c r="B6" s="596">
        <v>225238104</v>
      </c>
      <c r="C6" s="692">
        <v>0</v>
      </c>
      <c r="D6" s="363">
        <v>-24084312</v>
      </c>
      <c r="E6" s="596"/>
      <c r="F6" s="691">
        <v>501844</v>
      </c>
      <c r="G6" s="363">
        <f>B6+D6+F6</f>
        <v>201655636</v>
      </c>
      <c r="H6" s="363">
        <f>' بيان الإيرادات والمصروفات'!D16</f>
        <v>221968427</v>
      </c>
      <c r="I6" s="363">
        <f t="shared" si="0"/>
        <v>-20312791</v>
      </c>
    </row>
    <row r="7" spans="1:9" s="22" customFormat="1" ht="20.100000000000001" customHeight="1">
      <c r="A7" s="451" t="s">
        <v>1662</v>
      </c>
      <c r="B7" s="596">
        <v>113368701</v>
      </c>
      <c r="C7" s="692">
        <v>0</v>
      </c>
      <c r="D7" s="363">
        <v>6411713</v>
      </c>
      <c r="E7" s="596"/>
      <c r="F7" s="649">
        <v>0</v>
      </c>
      <c r="G7" s="363">
        <f>B7+D7+F7</f>
        <v>119780414</v>
      </c>
      <c r="H7" s="363">
        <f>' بيان الإيرادات والمصروفات'!D17</f>
        <v>133504935</v>
      </c>
      <c r="I7" s="363">
        <f t="shared" si="0"/>
        <v>-13724521</v>
      </c>
    </row>
    <row r="8" spans="1:9" s="22" customFormat="1" ht="20.100000000000001" customHeight="1">
      <c r="A8" s="451" t="s">
        <v>17</v>
      </c>
      <c r="B8" s="596">
        <v>18136722</v>
      </c>
      <c r="C8" s="692">
        <v>0</v>
      </c>
      <c r="D8" s="363">
        <v>-2062363</v>
      </c>
      <c r="E8" s="596"/>
      <c r="F8" s="649">
        <v>0</v>
      </c>
      <c r="G8" s="363">
        <f t="shared" ref="G8:G11" si="1">B8+D8+F8</f>
        <v>16074359</v>
      </c>
      <c r="H8" s="363">
        <f>' بيان الإيرادات والمصروفات'!D18</f>
        <v>15132187</v>
      </c>
      <c r="I8" s="363">
        <f t="shared" si="0"/>
        <v>942172</v>
      </c>
    </row>
    <row r="9" spans="1:9" s="22" customFormat="1" ht="20.100000000000001" customHeight="1">
      <c r="A9" s="451" t="s">
        <v>18</v>
      </c>
      <c r="B9" s="596">
        <v>43531467</v>
      </c>
      <c r="C9" s="692">
        <v>0</v>
      </c>
      <c r="D9" s="363">
        <v>-5683932</v>
      </c>
      <c r="E9" s="596"/>
      <c r="F9" s="649">
        <v>0</v>
      </c>
      <c r="G9" s="363">
        <f t="shared" si="1"/>
        <v>37847535</v>
      </c>
      <c r="H9" s="363">
        <f>' بيان الإيرادات والمصروفات'!D19</f>
        <v>49580500</v>
      </c>
      <c r="I9" s="363">
        <f t="shared" si="0"/>
        <v>-11732965</v>
      </c>
    </row>
    <row r="10" spans="1:9" s="22" customFormat="1" ht="20.100000000000001" customHeight="1">
      <c r="A10" s="451" t="s">
        <v>1703</v>
      </c>
      <c r="B10" s="596">
        <v>553555687</v>
      </c>
      <c r="C10" s="363">
        <v>177360117</v>
      </c>
      <c r="D10" s="363">
        <v>-20685885</v>
      </c>
      <c r="E10" s="596"/>
      <c r="F10" s="691">
        <v>8158131</v>
      </c>
      <c r="G10" s="363">
        <f>B10+C10+D10+F10</f>
        <v>718388050</v>
      </c>
      <c r="H10" s="363">
        <f>' بيان الإيرادات والمصروفات'!D20</f>
        <v>726004810</v>
      </c>
      <c r="I10" s="363">
        <f t="shared" si="0"/>
        <v>-7616760</v>
      </c>
    </row>
    <row r="11" spans="1:9" s="22" customFormat="1" ht="20.100000000000001" customHeight="1">
      <c r="A11" s="451" t="s">
        <v>457</v>
      </c>
      <c r="B11" s="596">
        <v>1016247687</v>
      </c>
      <c r="C11" s="692">
        <v>0</v>
      </c>
      <c r="D11" s="363">
        <v>3025424</v>
      </c>
      <c r="E11" s="596"/>
      <c r="F11" s="604">
        <v>0</v>
      </c>
      <c r="G11" s="363">
        <f t="shared" si="1"/>
        <v>1019273111</v>
      </c>
      <c r="H11" s="363">
        <f>' بيان الإيرادات والمصروفات'!D21</f>
        <v>997042755</v>
      </c>
      <c r="I11" s="363">
        <f t="shared" si="0"/>
        <v>22230356</v>
      </c>
    </row>
    <row r="12" spans="1:9" s="23" customFormat="1" ht="20.100000000000001" customHeight="1">
      <c r="A12" s="452" t="s">
        <v>218</v>
      </c>
      <c r="B12" s="597">
        <f t="shared" ref="B12:H12" si="2">SUM(B5:B11)</f>
        <v>3347202330</v>
      </c>
      <c r="C12" s="597">
        <f>C10</f>
        <v>177360117</v>
      </c>
      <c r="D12" s="597">
        <f>SUM(D5:D11)</f>
        <v>-33803288</v>
      </c>
      <c r="E12" s="597">
        <f>SUM(E5:E11)</f>
        <v>0</v>
      </c>
      <c r="F12" s="694">
        <f>SUM(F5:F11)</f>
        <v>8659975</v>
      </c>
      <c r="G12" s="597">
        <f>SUM(G5:G11)</f>
        <v>3499419134</v>
      </c>
      <c r="H12" s="597">
        <f t="shared" si="2"/>
        <v>3533042561</v>
      </c>
      <c r="I12" s="597">
        <f>SUM(I5:I11)</f>
        <v>-33623427</v>
      </c>
    </row>
    <row r="13" spans="1:9" s="23" customFormat="1" ht="20.100000000000001" customHeight="1">
      <c r="A13" s="453" t="s">
        <v>556</v>
      </c>
      <c r="B13" s="363">
        <v>200000000</v>
      </c>
      <c r="C13" s="692">
        <v>0</v>
      </c>
      <c r="D13" s="363">
        <v>33803288</v>
      </c>
      <c r="E13" s="596">
        <v>358000000</v>
      </c>
      <c r="F13" s="691">
        <v>21000000</v>
      </c>
      <c r="G13" s="648">
        <f>B13+D13+F13</f>
        <v>254803288</v>
      </c>
      <c r="H13" s="363">
        <f>' بيان الإيرادات والمصروفات'!D23</f>
        <v>219914638</v>
      </c>
      <c r="I13" s="363">
        <f>G13-H13</f>
        <v>34888650</v>
      </c>
    </row>
    <row r="14" spans="1:9" s="23" customFormat="1" ht="20.100000000000001" customHeight="1" thickBot="1">
      <c r="A14" s="454" t="s">
        <v>195</v>
      </c>
      <c r="B14" s="598">
        <f t="shared" ref="B14:H14" si="3">B13+B12</f>
        <v>3547202330</v>
      </c>
      <c r="C14" s="598">
        <f>C12</f>
        <v>177360117</v>
      </c>
      <c r="D14" s="599">
        <f t="shared" si="3"/>
        <v>0</v>
      </c>
      <c r="E14" s="598">
        <f>E13+E12</f>
        <v>358000000</v>
      </c>
      <c r="F14" s="600">
        <f t="shared" si="3"/>
        <v>29659975</v>
      </c>
      <c r="G14" s="598">
        <f t="shared" si="3"/>
        <v>3754222422</v>
      </c>
      <c r="H14" s="598">
        <f t="shared" si="3"/>
        <v>3752957199</v>
      </c>
      <c r="I14" s="598">
        <f>I13+I12</f>
        <v>1265223</v>
      </c>
    </row>
    <row r="15" spans="1:9" ht="15.75" thickTop="1">
      <c r="A15" s="459"/>
      <c r="B15" s="460"/>
      <c r="C15" s="460"/>
      <c r="D15" s="460"/>
      <c r="E15" s="460"/>
      <c r="F15" s="460"/>
      <c r="G15" s="460"/>
      <c r="H15" s="460"/>
      <c r="I15" s="460"/>
    </row>
    <row r="16" spans="1:9" s="24" customFormat="1" ht="15.75">
      <c r="A16" s="461"/>
      <c r="B16" s="462"/>
      <c r="C16" s="462"/>
      <c r="D16" s="462"/>
      <c r="E16" s="462"/>
      <c r="F16" s="462"/>
      <c r="G16" s="462"/>
      <c r="H16" s="462"/>
      <c r="I16" s="462"/>
    </row>
    <row r="17" spans="1:9" s="24" customFormat="1" ht="15.75">
      <c r="A17" s="463"/>
      <c r="B17" s="463"/>
      <c r="C17" s="463"/>
      <c r="D17" s="463"/>
      <c r="E17" s="463"/>
      <c r="F17" s="463"/>
      <c r="G17" s="464"/>
      <c r="H17" s="464"/>
      <c r="I17" s="462"/>
    </row>
    <row r="18" spans="1:9" s="24" customFormat="1" ht="15.75">
      <c r="A18" s="463"/>
      <c r="B18" s="463"/>
      <c r="C18" s="463"/>
      <c r="D18" s="463"/>
      <c r="E18" s="463"/>
      <c r="F18" s="463"/>
      <c r="G18" s="464"/>
      <c r="H18" s="464"/>
      <c r="I18" s="462"/>
    </row>
    <row r="19" spans="1:9" s="24" customFormat="1">
      <c r="A19" s="465"/>
      <c r="B19" s="465"/>
      <c r="C19" s="465"/>
      <c r="D19" s="465"/>
      <c r="E19" s="465"/>
      <c r="F19" s="465"/>
      <c r="G19" s="236"/>
      <c r="H19" s="236"/>
      <c r="I19" s="462"/>
    </row>
    <row r="20" spans="1:9" s="24" customFormat="1">
      <c r="A20" s="465"/>
      <c r="B20" s="236"/>
      <c r="C20" s="465"/>
      <c r="D20" s="465"/>
      <c r="E20" s="465"/>
      <c r="F20" s="465"/>
      <c r="G20" s="466"/>
      <c r="H20" s="467"/>
      <c r="I20" s="462"/>
    </row>
    <row r="21" spans="1:9" s="24" customFormat="1" ht="15">
      <c r="A21" s="468"/>
      <c r="B21" s="465"/>
      <c r="C21" s="468"/>
      <c r="D21" s="468"/>
      <c r="E21" s="468"/>
      <c r="F21" s="468"/>
      <c r="G21" s="469"/>
      <c r="H21" s="470"/>
      <c r="I21" s="236"/>
    </row>
    <row r="22" spans="1:9" s="24" customFormat="1" ht="27" customHeight="1">
      <c r="A22" s="468"/>
      <c r="B22" s="468"/>
      <c r="C22" s="468"/>
      <c r="D22" s="468"/>
      <c r="E22" s="468"/>
      <c r="F22" s="468"/>
      <c r="G22" s="471"/>
      <c r="H22" s="470"/>
      <c r="I22" s="236"/>
    </row>
    <row r="23" spans="1:9" s="24" customFormat="1" ht="37.9" customHeight="1">
      <c r="A23" s="465"/>
      <c r="B23" s="465"/>
      <c r="C23" s="465"/>
      <c r="D23" s="465"/>
      <c r="E23" s="472"/>
      <c r="F23" s="473"/>
      <c r="G23" s="236"/>
      <c r="H23" s="236"/>
      <c r="I23" s="236"/>
    </row>
    <row r="24" spans="1:9" s="24" customFormat="1" ht="26.25" customHeight="1">
      <c r="A24" s="25"/>
      <c r="B24" s="25"/>
      <c r="C24" s="25"/>
      <c r="D24" s="25"/>
      <c r="E24" s="26"/>
      <c r="F24" s="27"/>
    </row>
    <row r="25" spans="1:9" s="24" customFormat="1" ht="13.9" customHeight="1">
      <c r="A25" s="25"/>
      <c r="B25" s="25"/>
      <c r="C25" s="25"/>
      <c r="D25" s="25"/>
      <c r="E25" s="28"/>
      <c r="F25" s="27"/>
    </row>
    <row r="26" spans="1:9" s="24" customFormat="1" ht="13.9" customHeight="1">
      <c r="A26" s="25"/>
      <c r="B26" s="25"/>
      <c r="C26" s="25"/>
      <c r="D26" s="25"/>
      <c r="E26" s="28"/>
      <c r="F26" s="27"/>
    </row>
    <row r="27" spans="1:9" ht="15">
      <c r="A27" s="29"/>
      <c r="B27" s="30"/>
      <c r="C27" s="30"/>
      <c r="D27" s="30"/>
      <c r="E27" s="31"/>
      <c r="F27" s="32"/>
      <c r="G27" s="21"/>
    </row>
  </sheetData>
  <mergeCells count="1">
    <mergeCell ref="A1:G1"/>
  </mergeCells>
  <printOptions horizontalCentered="1"/>
  <pageMargins left="0.7" right="0.7" top="1.25" bottom="0.7" header="0.5" footer="0.3"/>
  <pageSetup paperSize="9" firstPageNumber="16" orientation="landscape" useFirstPageNumber="1" r:id="rId1"/>
  <headerFooter alignWithMargins="0">
    <oddHeader xml:space="preserve">&amp;C&amp;"+,Bold"&amp;16
&amp;"Times New Roman,Bold"&amp;20_________________________________________________________________________________________&amp;R&amp;"Times New Roman,Regular"&amp;11    
  مملكة البحرين 
  الحساب الختامي الموحد للدولة للسنة المالية المنتهية في 31 ديسمبر 2020
</oddHeader>
    <oddFooter>&amp;C&amp;"Arial,Bold"&amp;20_________________________________________________________________&amp;"Arial,Regular"&amp;10
&amp;"Times New Roman,Regular"&amp;14&amp;P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9EA68-00E0-4A7A-A54F-DC4DC0A1A02B}">
  <dimension ref="A1:J148"/>
  <sheetViews>
    <sheetView rightToLeft="1" view="pageBreakPreview" zoomScaleNormal="110" zoomScaleSheetLayoutView="100" zoomScalePageLayoutView="110" workbookViewId="0"/>
  </sheetViews>
  <sheetFormatPr defaultColWidth="15.7109375" defaultRowHeight="12.75"/>
  <cols>
    <col min="1" max="1" width="40.7109375" style="556" customWidth="1"/>
    <col min="2" max="2" width="15" style="559" bestFit="1" customWidth="1"/>
    <col min="3" max="3" width="7.42578125" style="559" hidden="1" customWidth="1"/>
    <col min="4" max="4" width="13.28515625" style="559" bestFit="1" customWidth="1"/>
    <col min="5" max="5" width="12.7109375" style="559" customWidth="1"/>
    <col min="6" max="6" width="15" style="559" customWidth="1"/>
    <col min="7" max="7" width="9.7109375" style="558" hidden="1" customWidth="1"/>
    <col min="8" max="8" width="12.5703125" style="556" hidden="1" customWidth="1"/>
    <col min="9" max="9" width="15.7109375" style="556" bestFit="1" customWidth="1"/>
    <col min="10" max="10" width="15.7109375" style="557"/>
    <col min="11" max="16384" width="15.7109375" style="556"/>
  </cols>
  <sheetData>
    <row r="1" spans="1:10" s="581" customFormat="1" ht="30.95" customHeight="1">
      <c r="A1" s="580" t="s">
        <v>2359</v>
      </c>
      <c r="B1" s="584"/>
      <c r="C1" s="584"/>
      <c r="D1" s="584"/>
      <c r="E1" s="584"/>
      <c r="F1" s="584"/>
      <c r="G1" s="584"/>
      <c r="H1" s="583"/>
      <c r="J1" s="582"/>
    </row>
    <row r="2" spans="1:10" ht="19.899999999999999" customHeight="1">
      <c r="A2" s="615"/>
      <c r="B2" s="580"/>
      <c r="C2" s="580"/>
      <c r="D2" s="580"/>
      <c r="E2" s="580"/>
      <c r="F2" s="616" t="s">
        <v>455</v>
      </c>
      <c r="G2" s="580"/>
    </row>
    <row r="3" spans="1:10" s="571" customFormat="1" ht="50.45" customHeight="1">
      <c r="A3" s="576" t="s">
        <v>219</v>
      </c>
      <c r="B3" s="575" t="s">
        <v>535</v>
      </c>
      <c r="C3" s="575" t="s">
        <v>497</v>
      </c>
      <c r="D3" s="575" t="s">
        <v>2545</v>
      </c>
      <c r="E3" s="575" t="s">
        <v>1650</v>
      </c>
      <c r="F3" s="575" t="s">
        <v>222</v>
      </c>
      <c r="G3" s="389" t="s">
        <v>1650</v>
      </c>
      <c r="H3" s="389" t="s">
        <v>1649</v>
      </c>
      <c r="J3" s="572"/>
    </row>
    <row r="4" spans="1:10" s="560" customFormat="1" ht="16.5" customHeight="1">
      <c r="A4" s="564" t="s">
        <v>1685</v>
      </c>
      <c r="B4" s="401">
        <f>SUM(B5:B46)</f>
        <v>884126000</v>
      </c>
      <c r="C4" s="401">
        <f>SUM(C5:C45)</f>
        <v>0</v>
      </c>
      <c r="D4" s="401">
        <f>SUM(D5:D46)</f>
        <v>10217651</v>
      </c>
      <c r="E4" s="651">
        <f>SUM(E5:E46)</f>
        <v>8158131</v>
      </c>
      <c r="F4" s="401">
        <f>SUM(F5:F46)</f>
        <v>902501782</v>
      </c>
      <c r="G4" s="391">
        <f>SUM(G5:G45)</f>
        <v>0</v>
      </c>
      <c r="H4" s="364">
        <f>SUM(H5:H45)</f>
        <v>863326323</v>
      </c>
      <c r="J4" s="561"/>
    </row>
    <row r="5" spans="1:10" s="560" customFormat="1" ht="16.5" customHeight="1">
      <c r="A5" s="567" t="s">
        <v>2520</v>
      </c>
      <c r="B5" s="402">
        <v>18069000</v>
      </c>
      <c r="C5" s="439"/>
      <c r="D5" s="439">
        <v>0</v>
      </c>
      <c r="E5" s="500">
        <v>0</v>
      </c>
      <c r="F5" s="402">
        <f t="shared" ref="F5:F46" si="0">SUM(B5:E5)</f>
        <v>18069000</v>
      </c>
      <c r="G5" s="440">
        <v>0</v>
      </c>
      <c r="H5" s="332">
        <f t="shared" ref="H5:H17" si="1">SUM(F5:G5)</f>
        <v>18069000</v>
      </c>
      <c r="I5" s="561"/>
      <c r="J5" s="561"/>
    </row>
    <row r="6" spans="1:10" s="560" customFormat="1" ht="16.5" customHeight="1">
      <c r="A6" s="661" t="s">
        <v>683</v>
      </c>
      <c r="B6" s="402">
        <v>3208000</v>
      </c>
      <c r="C6" s="439"/>
      <c r="D6" s="439">
        <v>0</v>
      </c>
      <c r="E6" s="500">
        <v>0</v>
      </c>
      <c r="F6" s="402">
        <f t="shared" si="0"/>
        <v>3208000</v>
      </c>
      <c r="G6" s="440">
        <v>0</v>
      </c>
      <c r="H6" s="332">
        <f t="shared" si="1"/>
        <v>3208000</v>
      </c>
      <c r="I6" s="561"/>
      <c r="J6" s="561"/>
    </row>
    <row r="7" spans="1:10" s="560" customFormat="1" ht="16.5" customHeight="1">
      <c r="A7" s="567" t="s">
        <v>1479</v>
      </c>
      <c r="B7" s="402">
        <f>663000+601000+758000+846000</f>
        <v>2868000</v>
      </c>
      <c r="C7" s="439"/>
      <c r="D7" s="439">
        <f>57000+296892</f>
        <v>353892</v>
      </c>
      <c r="E7" s="500">
        <f>0</f>
        <v>0</v>
      </c>
      <c r="F7" s="402">
        <f t="shared" si="0"/>
        <v>3221892</v>
      </c>
      <c r="G7" s="440">
        <v>0</v>
      </c>
      <c r="H7" s="332">
        <f t="shared" si="1"/>
        <v>3221892</v>
      </c>
      <c r="I7" s="561"/>
      <c r="J7" s="561"/>
    </row>
    <row r="8" spans="1:10" s="560" customFormat="1" ht="16.5" customHeight="1">
      <c r="A8" s="568" t="s">
        <v>2471</v>
      </c>
      <c r="B8" s="402">
        <f>291000+265000</f>
        <v>556000</v>
      </c>
      <c r="C8" s="439"/>
      <c r="D8" s="439">
        <v>31572</v>
      </c>
      <c r="E8" s="500">
        <v>0</v>
      </c>
      <c r="F8" s="402">
        <f t="shared" si="0"/>
        <v>587572</v>
      </c>
      <c r="G8" s="440">
        <v>0</v>
      </c>
      <c r="H8" s="332">
        <f t="shared" si="1"/>
        <v>587572</v>
      </c>
      <c r="I8" s="561"/>
      <c r="J8" s="561"/>
    </row>
    <row r="9" spans="1:10" s="560" customFormat="1" ht="16.5" customHeight="1">
      <c r="A9" s="567" t="s">
        <v>2530</v>
      </c>
      <c r="B9" s="402">
        <v>452000</v>
      </c>
      <c r="C9" s="439"/>
      <c r="D9" s="439">
        <v>190000</v>
      </c>
      <c r="E9" s="500">
        <v>0</v>
      </c>
      <c r="F9" s="402">
        <f t="shared" si="0"/>
        <v>642000</v>
      </c>
      <c r="G9" s="440">
        <v>0</v>
      </c>
      <c r="H9" s="332">
        <f t="shared" si="1"/>
        <v>642000</v>
      </c>
      <c r="I9" s="561"/>
      <c r="J9" s="561"/>
    </row>
    <row r="10" spans="1:10" s="560" customFormat="1" ht="16.5" customHeight="1">
      <c r="A10" s="567" t="s">
        <v>698</v>
      </c>
      <c r="B10" s="402">
        <v>1138000</v>
      </c>
      <c r="C10" s="439"/>
      <c r="D10" s="439">
        <v>0</v>
      </c>
      <c r="E10" s="500">
        <v>0</v>
      </c>
      <c r="F10" s="402">
        <f t="shared" si="0"/>
        <v>1138000</v>
      </c>
      <c r="G10" s="440">
        <v>0</v>
      </c>
      <c r="H10" s="332">
        <f t="shared" si="1"/>
        <v>1138000</v>
      </c>
      <c r="I10" s="561"/>
      <c r="J10" s="561"/>
    </row>
    <row r="11" spans="1:10" s="560" customFormat="1" ht="16.5" customHeight="1">
      <c r="A11" s="567" t="s">
        <v>2344</v>
      </c>
      <c r="B11" s="402">
        <v>2202000</v>
      </c>
      <c r="C11" s="439"/>
      <c r="D11" s="439">
        <v>84000</v>
      </c>
      <c r="E11" s="500">
        <v>0</v>
      </c>
      <c r="F11" s="402">
        <f t="shared" si="0"/>
        <v>2286000</v>
      </c>
      <c r="G11" s="440">
        <v>0</v>
      </c>
      <c r="H11" s="332">
        <f t="shared" si="1"/>
        <v>2286000</v>
      </c>
      <c r="I11" s="561"/>
      <c r="J11" s="561"/>
    </row>
    <row r="12" spans="1:10" s="560" customFormat="1" ht="16.5" customHeight="1">
      <c r="A12" s="567" t="s">
        <v>267</v>
      </c>
      <c r="B12" s="402">
        <v>1321000</v>
      </c>
      <c r="C12" s="439"/>
      <c r="D12" s="439">
        <v>0</v>
      </c>
      <c r="E12" s="500">
        <v>0</v>
      </c>
      <c r="F12" s="402">
        <f t="shared" si="0"/>
        <v>1321000</v>
      </c>
      <c r="G12" s="440">
        <v>0</v>
      </c>
      <c r="H12" s="332">
        <f t="shared" si="1"/>
        <v>1321000</v>
      </c>
      <c r="I12" s="561"/>
      <c r="J12" s="561"/>
    </row>
    <row r="13" spans="1:10" s="560" customFormat="1" ht="16.5" customHeight="1">
      <c r="A13" s="567" t="s">
        <v>209</v>
      </c>
      <c r="B13" s="402">
        <v>9427000</v>
      </c>
      <c r="C13" s="439"/>
      <c r="D13" s="439">
        <v>-481200</v>
      </c>
      <c r="E13" s="500">
        <v>0</v>
      </c>
      <c r="F13" s="402">
        <f t="shared" si="0"/>
        <v>8945800</v>
      </c>
      <c r="G13" s="440">
        <v>0</v>
      </c>
      <c r="H13" s="332">
        <f t="shared" si="1"/>
        <v>8945800</v>
      </c>
      <c r="I13" s="561"/>
      <c r="J13" s="561"/>
    </row>
    <row r="14" spans="1:10" s="560" customFormat="1" ht="16.5" customHeight="1">
      <c r="A14" s="567" t="s">
        <v>210</v>
      </c>
      <c r="B14" s="439">
        <v>10888000</v>
      </c>
      <c r="C14" s="439"/>
      <c r="D14" s="439">
        <v>-653400</v>
      </c>
      <c r="E14" s="500">
        <v>0</v>
      </c>
      <c r="F14" s="402">
        <f t="shared" si="0"/>
        <v>10234600</v>
      </c>
      <c r="G14" s="440">
        <v>0</v>
      </c>
      <c r="H14" s="332">
        <f t="shared" si="1"/>
        <v>10234600</v>
      </c>
      <c r="I14" s="561"/>
      <c r="J14" s="561"/>
    </row>
    <row r="15" spans="1:10" s="560" customFormat="1" ht="16.5" customHeight="1">
      <c r="A15" s="567" t="s">
        <v>485</v>
      </c>
      <c r="B15" s="402">
        <v>5264000</v>
      </c>
      <c r="C15" s="566"/>
      <c r="D15" s="439">
        <v>0</v>
      </c>
      <c r="E15" s="500">
        <v>0</v>
      </c>
      <c r="F15" s="402">
        <f t="shared" si="0"/>
        <v>5264000</v>
      </c>
      <c r="G15" s="440">
        <v>0</v>
      </c>
      <c r="H15" s="332">
        <f t="shared" si="1"/>
        <v>5264000</v>
      </c>
      <c r="I15" s="561"/>
      <c r="J15" s="561"/>
    </row>
    <row r="16" spans="1:10" s="560" customFormat="1" ht="16.5" customHeight="1">
      <c r="A16" s="567" t="s">
        <v>2336</v>
      </c>
      <c r="B16" s="402">
        <v>7570000</v>
      </c>
      <c r="C16" s="439"/>
      <c r="D16" s="402">
        <v>3000000</v>
      </c>
      <c r="E16" s="500">
        <v>0</v>
      </c>
      <c r="F16" s="402">
        <f t="shared" si="0"/>
        <v>10570000</v>
      </c>
      <c r="G16" s="440">
        <v>0</v>
      </c>
      <c r="H16" s="332">
        <f t="shared" si="1"/>
        <v>10570000</v>
      </c>
      <c r="I16" s="561"/>
      <c r="J16" s="561"/>
    </row>
    <row r="17" spans="1:10" s="560" customFormat="1" ht="16.5" customHeight="1">
      <c r="A17" s="567" t="s">
        <v>185</v>
      </c>
      <c r="B17" s="402">
        <v>38849000</v>
      </c>
      <c r="C17" s="439"/>
      <c r="D17" s="439">
        <v>0</v>
      </c>
      <c r="E17" s="500">
        <v>0</v>
      </c>
      <c r="F17" s="402">
        <f t="shared" si="0"/>
        <v>38849000</v>
      </c>
      <c r="G17" s="440">
        <v>0</v>
      </c>
      <c r="H17" s="332">
        <f t="shared" si="1"/>
        <v>38849000</v>
      </c>
      <c r="I17" s="561"/>
      <c r="J17" s="561"/>
    </row>
    <row r="18" spans="1:10" s="560" customFormat="1" ht="16.5" hidden="1" customHeight="1">
      <c r="A18" s="567" t="s">
        <v>1416</v>
      </c>
      <c r="B18" s="439"/>
      <c r="C18" s="566"/>
      <c r="D18" s="602"/>
      <c r="E18" s="500">
        <v>0</v>
      </c>
      <c r="F18" s="402">
        <f t="shared" si="0"/>
        <v>0</v>
      </c>
      <c r="G18" s="440">
        <v>0</v>
      </c>
      <c r="H18" s="332">
        <f t="shared" ref="H18:H25" si="2">SUM(F18:G18)</f>
        <v>0</v>
      </c>
      <c r="I18" s="561"/>
      <c r="J18" s="561"/>
    </row>
    <row r="19" spans="1:10" s="560" customFormat="1" ht="16.5" customHeight="1">
      <c r="A19" s="567" t="s">
        <v>212</v>
      </c>
      <c r="B19" s="402">
        <v>11000000</v>
      </c>
      <c r="C19" s="566"/>
      <c r="D19" s="439">
        <v>-69565</v>
      </c>
      <c r="E19" s="500">
        <v>0</v>
      </c>
      <c r="F19" s="402">
        <f t="shared" si="0"/>
        <v>10930435</v>
      </c>
      <c r="G19" s="440">
        <v>0</v>
      </c>
      <c r="H19" s="332">
        <f t="shared" si="2"/>
        <v>10930435</v>
      </c>
      <c r="I19" s="561"/>
      <c r="J19" s="561"/>
    </row>
    <row r="20" spans="1:10" s="560" customFormat="1" ht="16.5" customHeight="1">
      <c r="A20" s="568" t="s">
        <v>1684</v>
      </c>
      <c r="B20" s="402">
        <v>3500000</v>
      </c>
      <c r="C20" s="566"/>
      <c r="D20" s="439">
        <v>-295699</v>
      </c>
      <c r="E20" s="500">
        <v>0</v>
      </c>
      <c r="F20" s="402">
        <f t="shared" si="0"/>
        <v>3204301</v>
      </c>
      <c r="G20" s="440">
        <v>0</v>
      </c>
      <c r="H20" s="332">
        <f t="shared" si="2"/>
        <v>3204301</v>
      </c>
      <c r="I20" s="561"/>
      <c r="J20" s="561"/>
    </row>
    <row r="21" spans="1:10" s="579" customFormat="1" ht="16.5" customHeight="1">
      <c r="A21" s="568" t="s">
        <v>1683</v>
      </c>
      <c r="B21" s="402">
        <v>2239000</v>
      </c>
      <c r="C21" s="566"/>
      <c r="D21" s="439">
        <v>-1658483</v>
      </c>
      <c r="E21" s="500">
        <v>0</v>
      </c>
      <c r="F21" s="402">
        <f t="shared" si="0"/>
        <v>580517</v>
      </c>
      <c r="G21" s="440">
        <v>0</v>
      </c>
      <c r="H21" s="332">
        <f t="shared" si="2"/>
        <v>580517</v>
      </c>
      <c r="I21" s="561"/>
      <c r="J21" s="561"/>
    </row>
    <row r="22" spans="1:10" s="560" customFormat="1" ht="16.5" customHeight="1">
      <c r="A22" s="567" t="s">
        <v>2474</v>
      </c>
      <c r="B22" s="402">
        <v>5567000</v>
      </c>
      <c r="C22" s="439"/>
      <c r="D22" s="439">
        <v>527271</v>
      </c>
      <c r="E22" s="500">
        <v>0</v>
      </c>
      <c r="F22" s="402">
        <f t="shared" si="0"/>
        <v>6094271</v>
      </c>
      <c r="G22" s="440">
        <v>0</v>
      </c>
      <c r="H22" s="332">
        <f t="shared" si="2"/>
        <v>6094271</v>
      </c>
      <c r="I22" s="561"/>
      <c r="J22" s="561"/>
    </row>
    <row r="23" spans="1:10" s="560" customFormat="1" ht="16.5" customHeight="1">
      <c r="A23" s="567" t="s">
        <v>1698</v>
      </c>
      <c r="B23" s="402">
        <v>11378000</v>
      </c>
      <c r="C23" s="439"/>
      <c r="D23" s="439">
        <v>518854</v>
      </c>
      <c r="E23" s="500">
        <v>0</v>
      </c>
      <c r="F23" s="402">
        <f t="shared" si="0"/>
        <v>11896854</v>
      </c>
      <c r="G23" s="390"/>
      <c r="H23" s="332">
        <f t="shared" si="2"/>
        <v>11896854</v>
      </c>
      <c r="I23" s="561"/>
      <c r="J23" s="561"/>
    </row>
    <row r="24" spans="1:10" s="560" customFormat="1" ht="16.5" customHeight="1">
      <c r="A24" s="567" t="s">
        <v>201</v>
      </c>
      <c r="B24" s="402">
        <v>7572000</v>
      </c>
      <c r="C24" s="439"/>
      <c r="D24" s="439">
        <v>0</v>
      </c>
      <c r="E24" s="500">
        <v>0</v>
      </c>
      <c r="F24" s="402">
        <f t="shared" si="0"/>
        <v>7572000</v>
      </c>
      <c r="G24" s="440">
        <v>0</v>
      </c>
      <c r="H24" s="332">
        <f t="shared" si="2"/>
        <v>7572000</v>
      </c>
      <c r="I24" s="561"/>
      <c r="J24" s="561"/>
    </row>
    <row r="25" spans="1:10" s="560" customFormat="1" ht="16.5" customHeight="1">
      <c r="A25" s="567" t="s">
        <v>460</v>
      </c>
      <c r="B25" s="402">
        <v>936000</v>
      </c>
      <c r="C25" s="439"/>
      <c r="D25" s="402">
        <v>350000</v>
      </c>
      <c r="E25" s="500">
        <v>0</v>
      </c>
      <c r="F25" s="402">
        <f t="shared" si="0"/>
        <v>1286000</v>
      </c>
      <c r="G25" s="440">
        <v>0</v>
      </c>
      <c r="H25" s="332">
        <f t="shared" si="2"/>
        <v>1286000</v>
      </c>
      <c r="I25" s="561"/>
      <c r="J25" s="561"/>
    </row>
    <row r="26" spans="1:10" s="560" customFormat="1" ht="16.5" customHeight="1">
      <c r="A26" s="567" t="s">
        <v>2382</v>
      </c>
      <c r="B26" s="402">
        <v>5000000</v>
      </c>
      <c r="C26" s="439"/>
      <c r="D26" s="439">
        <v>0</v>
      </c>
      <c r="E26" s="500">
        <v>0</v>
      </c>
      <c r="F26" s="402">
        <f t="shared" si="0"/>
        <v>5000000</v>
      </c>
      <c r="G26" s="440"/>
      <c r="H26" s="332"/>
      <c r="I26" s="561"/>
      <c r="J26" s="561"/>
    </row>
    <row r="27" spans="1:10" s="560" customFormat="1" ht="16.5" customHeight="1">
      <c r="A27" s="567" t="s">
        <v>2501</v>
      </c>
      <c r="B27" s="439">
        <v>0</v>
      </c>
      <c r="C27" s="439"/>
      <c r="D27" s="439">
        <v>1000000</v>
      </c>
      <c r="E27" s="500">
        <v>0</v>
      </c>
      <c r="F27" s="402">
        <f t="shared" si="0"/>
        <v>1000000</v>
      </c>
      <c r="G27" s="440"/>
      <c r="H27" s="332"/>
      <c r="I27" s="561"/>
      <c r="J27" s="561"/>
    </row>
    <row r="28" spans="1:10" s="560" customFormat="1" ht="16.5" customHeight="1">
      <c r="A28" s="567" t="s">
        <v>2441</v>
      </c>
      <c r="B28" s="402">
        <v>990000</v>
      </c>
      <c r="C28" s="566"/>
      <c r="D28" s="439">
        <v>0</v>
      </c>
      <c r="E28" s="500">
        <v>0</v>
      </c>
      <c r="F28" s="402">
        <f t="shared" si="0"/>
        <v>990000</v>
      </c>
      <c r="G28" s="440"/>
      <c r="H28" s="332"/>
      <c r="I28" s="561"/>
      <c r="J28" s="561"/>
    </row>
    <row r="29" spans="1:10" s="560" customFormat="1" ht="16.5" customHeight="1">
      <c r="A29" s="567" t="s">
        <v>1708</v>
      </c>
      <c r="B29" s="402">
        <v>830000</v>
      </c>
      <c r="C29" s="439"/>
      <c r="D29" s="439">
        <v>-49800</v>
      </c>
      <c r="E29" s="500">
        <v>0</v>
      </c>
      <c r="F29" s="402">
        <f t="shared" si="0"/>
        <v>780200</v>
      </c>
      <c r="G29" s="440">
        <v>0</v>
      </c>
      <c r="H29" s="332">
        <f t="shared" ref="H29:H46" si="3">SUM(F29:G29)</f>
        <v>780200</v>
      </c>
      <c r="I29" s="561"/>
      <c r="J29" s="561"/>
    </row>
    <row r="30" spans="1:10" s="560" customFormat="1" ht="16.5" customHeight="1">
      <c r="A30" s="567" t="s">
        <v>1682</v>
      </c>
      <c r="B30" s="402">
        <v>1604000</v>
      </c>
      <c r="C30" s="566"/>
      <c r="D30" s="439">
        <v>138619</v>
      </c>
      <c r="E30" s="500">
        <v>0</v>
      </c>
      <c r="F30" s="402">
        <f t="shared" si="0"/>
        <v>1742619</v>
      </c>
      <c r="G30" s="440">
        <v>0</v>
      </c>
      <c r="H30" s="332">
        <f t="shared" si="3"/>
        <v>1742619</v>
      </c>
      <c r="I30" s="561"/>
      <c r="J30" s="561"/>
    </row>
    <row r="31" spans="1:10" s="560" customFormat="1" ht="16.5" customHeight="1">
      <c r="A31" s="567" t="s">
        <v>247</v>
      </c>
      <c r="B31" s="402">
        <v>1188000</v>
      </c>
      <c r="C31" s="439"/>
      <c r="D31" s="439">
        <v>0</v>
      </c>
      <c r="E31" s="500">
        <v>0</v>
      </c>
      <c r="F31" s="402">
        <f t="shared" si="0"/>
        <v>1188000</v>
      </c>
      <c r="G31" s="440">
        <v>0</v>
      </c>
      <c r="H31" s="332">
        <f t="shared" si="3"/>
        <v>1188000</v>
      </c>
      <c r="I31" s="561"/>
      <c r="J31" s="561"/>
    </row>
    <row r="32" spans="1:10" s="560" customFormat="1" ht="16.5" customHeight="1">
      <c r="A32" s="567" t="s">
        <v>1369</v>
      </c>
      <c r="B32" s="402">
        <v>3779000</v>
      </c>
      <c r="C32" s="439"/>
      <c r="D32" s="439">
        <v>0</v>
      </c>
      <c r="E32" s="500">
        <v>0</v>
      </c>
      <c r="F32" s="402">
        <f t="shared" si="0"/>
        <v>3779000</v>
      </c>
      <c r="G32" s="440">
        <v>0</v>
      </c>
      <c r="H32" s="332">
        <f t="shared" si="3"/>
        <v>3779000</v>
      </c>
      <c r="I32" s="561"/>
      <c r="J32" s="561"/>
    </row>
    <row r="33" spans="1:10" s="560" customFormat="1" ht="16.5" customHeight="1">
      <c r="A33" s="567" t="s">
        <v>211</v>
      </c>
      <c r="B33" s="402">
        <v>2422000</v>
      </c>
      <c r="C33" s="439"/>
      <c r="D33" s="439">
        <v>0</v>
      </c>
      <c r="E33" s="500">
        <v>0</v>
      </c>
      <c r="F33" s="402">
        <f t="shared" si="0"/>
        <v>2422000</v>
      </c>
      <c r="G33" s="440">
        <v>0</v>
      </c>
      <c r="H33" s="332">
        <f t="shared" si="3"/>
        <v>2422000</v>
      </c>
      <c r="I33" s="561"/>
      <c r="J33" s="561"/>
    </row>
    <row r="34" spans="1:10" s="560" customFormat="1" ht="16.5" customHeight="1">
      <c r="A34" s="567" t="s">
        <v>498</v>
      </c>
      <c r="B34" s="402">
        <v>2734000</v>
      </c>
      <c r="C34" s="566"/>
      <c r="D34" s="439">
        <v>-76000</v>
      </c>
      <c r="E34" s="500">
        <v>0</v>
      </c>
      <c r="F34" s="402">
        <f t="shared" si="0"/>
        <v>2658000</v>
      </c>
      <c r="G34" s="440">
        <v>0</v>
      </c>
      <c r="H34" s="332">
        <f t="shared" si="3"/>
        <v>2658000</v>
      </c>
      <c r="I34" s="561"/>
      <c r="J34" s="561"/>
    </row>
    <row r="35" spans="1:10" s="560" customFormat="1" ht="16.5" customHeight="1">
      <c r="A35" s="567" t="s">
        <v>206</v>
      </c>
      <c r="B35" s="402">
        <v>2734000</v>
      </c>
      <c r="C35" s="566"/>
      <c r="D35" s="439">
        <v>-76000</v>
      </c>
      <c r="E35" s="500">
        <v>0</v>
      </c>
      <c r="F35" s="402">
        <f t="shared" si="0"/>
        <v>2658000</v>
      </c>
      <c r="G35" s="440">
        <v>0</v>
      </c>
      <c r="H35" s="332">
        <f t="shared" si="3"/>
        <v>2658000</v>
      </c>
      <c r="I35" s="561"/>
      <c r="J35" s="561"/>
    </row>
    <row r="36" spans="1:10" s="560" customFormat="1" ht="16.5" customHeight="1">
      <c r="A36" s="567" t="s">
        <v>208</v>
      </c>
      <c r="B36" s="402">
        <v>75000</v>
      </c>
      <c r="C36" s="566"/>
      <c r="D36" s="439">
        <v>0</v>
      </c>
      <c r="E36" s="500">
        <v>0</v>
      </c>
      <c r="F36" s="402">
        <f t="shared" si="0"/>
        <v>75000</v>
      </c>
      <c r="G36" s="440">
        <v>0</v>
      </c>
      <c r="H36" s="332">
        <f t="shared" si="3"/>
        <v>75000</v>
      </c>
      <c r="I36" s="561"/>
      <c r="J36" s="561"/>
    </row>
    <row r="37" spans="1:10" s="560" customFormat="1" ht="16.5" customHeight="1">
      <c r="A37" s="567" t="s">
        <v>1681</v>
      </c>
      <c r="B37" s="402">
        <v>697000000</v>
      </c>
      <c r="C37" s="566"/>
      <c r="D37" s="439">
        <v>-22000000</v>
      </c>
      <c r="E37" s="500">
        <v>0</v>
      </c>
      <c r="F37" s="439">
        <f t="shared" si="0"/>
        <v>675000000</v>
      </c>
      <c r="G37" s="440">
        <v>0</v>
      </c>
      <c r="H37" s="332">
        <f t="shared" si="3"/>
        <v>675000000</v>
      </c>
      <c r="I37" s="561"/>
      <c r="J37" s="561"/>
    </row>
    <row r="38" spans="1:10" s="560" customFormat="1" ht="16.5" customHeight="1">
      <c r="A38" s="567" t="s">
        <v>216</v>
      </c>
      <c r="B38" s="402">
        <v>400000</v>
      </c>
      <c r="C38" s="566"/>
      <c r="D38" s="439">
        <v>0</v>
      </c>
      <c r="E38" s="500">
        <v>0</v>
      </c>
      <c r="F38" s="402">
        <f t="shared" si="0"/>
        <v>400000</v>
      </c>
      <c r="G38" s="440">
        <v>0</v>
      </c>
      <c r="H38" s="332">
        <f t="shared" si="3"/>
        <v>400000</v>
      </c>
      <c r="I38" s="561"/>
      <c r="J38" s="561"/>
    </row>
    <row r="39" spans="1:10" s="560" customFormat="1" ht="16.5" customHeight="1">
      <c r="A39" s="567" t="s">
        <v>213</v>
      </c>
      <c r="B39" s="402">
        <v>750000</v>
      </c>
      <c r="C39" s="566"/>
      <c r="D39" s="439">
        <v>0</v>
      </c>
      <c r="E39" s="500">
        <v>0</v>
      </c>
      <c r="F39" s="402">
        <f t="shared" si="0"/>
        <v>750000</v>
      </c>
      <c r="G39" s="440">
        <v>0</v>
      </c>
      <c r="H39" s="332">
        <f t="shared" si="3"/>
        <v>750000</v>
      </c>
      <c r="I39" s="561"/>
      <c r="J39" s="561"/>
    </row>
    <row r="40" spans="1:10" s="560" customFormat="1" ht="16.5" customHeight="1">
      <c r="A40" s="567" t="s">
        <v>1680</v>
      </c>
      <c r="B40" s="402">
        <v>11500000</v>
      </c>
      <c r="C40" s="566"/>
      <c r="D40" s="439">
        <v>7268344</v>
      </c>
      <c r="E40" s="654">
        <v>5646918</v>
      </c>
      <c r="F40" s="402">
        <f t="shared" si="0"/>
        <v>24415262</v>
      </c>
      <c r="G40" s="440">
        <v>0</v>
      </c>
      <c r="H40" s="332">
        <f t="shared" si="3"/>
        <v>24415262</v>
      </c>
      <c r="I40" s="561"/>
      <c r="J40" s="561"/>
    </row>
    <row r="41" spans="1:10" s="560" customFormat="1" ht="16.5" customHeight="1">
      <c r="A41" s="567" t="s">
        <v>215</v>
      </c>
      <c r="B41" s="402">
        <v>7559000</v>
      </c>
      <c r="C41" s="566"/>
      <c r="D41" s="439">
        <v>-7559000</v>
      </c>
      <c r="E41" s="650">
        <v>0</v>
      </c>
      <c r="F41" s="439">
        <f t="shared" si="0"/>
        <v>0</v>
      </c>
      <c r="G41" s="440">
        <v>0</v>
      </c>
      <c r="H41" s="332">
        <f t="shared" si="3"/>
        <v>0</v>
      </c>
      <c r="I41" s="561"/>
      <c r="J41" s="561"/>
    </row>
    <row r="42" spans="1:10" s="560" customFormat="1" ht="16.5" customHeight="1">
      <c r="A42" s="567" t="s">
        <v>2521</v>
      </c>
      <c r="B42" s="439">
        <v>0</v>
      </c>
      <c r="C42" s="439"/>
      <c r="D42" s="439">
        <v>0</v>
      </c>
      <c r="E42" s="650">
        <v>2511213</v>
      </c>
      <c r="F42" s="439">
        <f t="shared" si="0"/>
        <v>2511213</v>
      </c>
      <c r="G42" s="440"/>
      <c r="H42" s="332"/>
      <c r="I42" s="561"/>
      <c r="J42" s="561"/>
    </row>
    <row r="43" spans="1:10" s="560" customFormat="1" ht="16.5" customHeight="1">
      <c r="A43" s="567" t="s">
        <v>2522</v>
      </c>
      <c r="B43" s="439">
        <v>0</v>
      </c>
      <c r="C43" s="439"/>
      <c r="D43" s="439">
        <v>29288242</v>
      </c>
      <c r="E43" s="500">
        <v>0</v>
      </c>
      <c r="F43" s="439">
        <f t="shared" ref="F43:F45" si="4">SUM(B43:E43)</f>
        <v>29288242</v>
      </c>
      <c r="G43" s="440"/>
      <c r="H43" s="332"/>
      <c r="I43" s="561"/>
      <c r="J43" s="561"/>
    </row>
    <row r="44" spans="1:10" s="560" customFormat="1" ht="16.5" customHeight="1">
      <c r="A44" s="567" t="s">
        <v>2523</v>
      </c>
      <c r="B44" s="439">
        <v>0</v>
      </c>
      <c r="C44" s="439"/>
      <c r="D44" s="439">
        <v>386004</v>
      </c>
      <c r="E44" s="500">
        <v>0</v>
      </c>
      <c r="F44" s="439">
        <f t="shared" si="4"/>
        <v>386004</v>
      </c>
      <c r="G44" s="440"/>
      <c r="H44" s="332"/>
      <c r="I44" s="561"/>
      <c r="J44" s="561"/>
    </row>
    <row r="45" spans="1:10" s="560" customFormat="1" ht="31.9" customHeight="1">
      <c r="A45" s="570" t="s">
        <v>2341</v>
      </c>
      <c r="B45" s="439">
        <v>1557000</v>
      </c>
      <c r="C45" s="439"/>
      <c r="D45" s="439">
        <v>0</v>
      </c>
      <c r="E45" s="500">
        <v>0</v>
      </c>
      <c r="F45" s="402">
        <f t="shared" si="4"/>
        <v>1557000</v>
      </c>
      <c r="G45" s="440">
        <v>0</v>
      </c>
      <c r="H45" s="332">
        <f t="shared" si="3"/>
        <v>1557000</v>
      </c>
      <c r="I45" s="561"/>
      <c r="J45" s="561"/>
    </row>
    <row r="46" spans="1:10" s="560" customFormat="1" ht="4.5" hidden="1" customHeight="1">
      <c r="A46" s="567" t="s">
        <v>2342</v>
      </c>
      <c r="B46" s="439"/>
      <c r="C46" s="439"/>
      <c r="D46" s="439"/>
      <c r="E46" s="439"/>
      <c r="F46" s="402">
        <f t="shared" si="0"/>
        <v>0</v>
      </c>
      <c r="G46" s="440">
        <v>0</v>
      </c>
      <c r="H46" s="332">
        <f t="shared" si="3"/>
        <v>0</v>
      </c>
      <c r="I46" s="561"/>
      <c r="J46" s="561"/>
    </row>
    <row r="47" spans="1:10" s="560" customFormat="1" ht="30.95" customHeight="1">
      <c r="A47" s="580" t="s">
        <v>2360</v>
      </c>
      <c r="B47" s="392"/>
      <c r="C47" s="392"/>
      <c r="D47" s="392"/>
      <c r="E47" s="392"/>
      <c r="F47" s="392"/>
      <c r="G47" s="440"/>
      <c r="H47" s="332"/>
      <c r="I47" s="561"/>
      <c r="J47" s="561"/>
    </row>
    <row r="48" spans="1:10" s="560" customFormat="1" ht="19.899999999999999" customHeight="1">
      <c r="A48" s="578"/>
      <c r="B48" s="577"/>
      <c r="C48" s="577"/>
      <c r="D48" s="577"/>
      <c r="E48" s="577"/>
      <c r="F48" s="603" t="s">
        <v>455</v>
      </c>
      <c r="G48" s="440"/>
      <c r="H48" s="332"/>
      <c r="I48" s="561"/>
      <c r="J48" s="561"/>
    </row>
    <row r="49" spans="1:10" s="560" customFormat="1" ht="50.45" customHeight="1">
      <c r="A49" s="576" t="s">
        <v>219</v>
      </c>
      <c r="B49" s="575" t="s">
        <v>535</v>
      </c>
      <c r="C49" s="575" t="s">
        <v>497</v>
      </c>
      <c r="D49" s="575" t="s">
        <v>2545</v>
      </c>
      <c r="E49" s="575" t="s">
        <v>1650</v>
      </c>
      <c r="F49" s="575" t="s">
        <v>222</v>
      </c>
      <c r="G49" s="390"/>
      <c r="H49" s="332"/>
      <c r="I49" s="561"/>
      <c r="J49" s="561"/>
    </row>
    <row r="50" spans="1:10" s="560" customFormat="1" ht="16.5" customHeight="1">
      <c r="A50" s="564" t="s">
        <v>1679</v>
      </c>
      <c r="B50" s="401">
        <f>SUM(B51:B53)</f>
        <v>524428000</v>
      </c>
      <c r="C50" s="401">
        <f>SUM(C51:C53)</f>
        <v>0</v>
      </c>
      <c r="D50" s="442">
        <f>SUM(D51:D53)</f>
        <v>3672250</v>
      </c>
      <c r="E50" s="563">
        <f>SUM(E51:E53)</f>
        <v>0</v>
      </c>
      <c r="F50" s="401">
        <f>SUM(F51:F53)</f>
        <v>528100250</v>
      </c>
      <c r="G50" s="391" t="e">
        <f>SUM(#REF!,G51:G52)</f>
        <v>#REF!</v>
      </c>
      <c r="H50" s="364">
        <f>SUM(H51:H53)</f>
        <v>528100250</v>
      </c>
      <c r="I50" s="561"/>
      <c r="J50" s="561"/>
    </row>
    <row r="51" spans="1:10" s="560" customFormat="1" ht="16.5" customHeight="1">
      <c r="A51" s="567" t="s">
        <v>492</v>
      </c>
      <c r="B51" s="402">
        <v>482050000</v>
      </c>
      <c r="C51" s="566"/>
      <c r="D51" s="439">
        <v>0</v>
      </c>
      <c r="E51" s="500">
        <v>0</v>
      </c>
      <c r="F51" s="402">
        <f>SUM(B51:E51)</f>
        <v>482050000</v>
      </c>
      <c r="G51" s="440">
        <v>0</v>
      </c>
      <c r="H51" s="332">
        <f>SUM(F51:G51)</f>
        <v>482050000</v>
      </c>
      <c r="I51" s="561"/>
      <c r="J51" s="561"/>
    </row>
    <row r="52" spans="1:10" s="560" customFormat="1" ht="16.5" customHeight="1">
      <c r="A52" s="567" t="s">
        <v>558</v>
      </c>
      <c r="B52" s="402">
        <v>284000</v>
      </c>
      <c r="C52" s="566"/>
      <c r="D52" s="439">
        <v>3672250</v>
      </c>
      <c r="E52" s="500">
        <v>0</v>
      </c>
      <c r="F52" s="402">
        <f>SUM(B52:E52)</f>
        <v>3956250</v>
      </c>
      <c r="G52" s="440">
        <v>0</v>
      </c>
      <c r="H52" s="332">
        <f>SUM(F52:G52)</f>
        <v>3956250</v>
      </c>
      <c r="I52" s="561"/>
      <c r="J52" s="561"/>
    </row>
    <row r="53" spans="1:10" s="560" customFormat="1" ht="16.5" customHeight="1">
      <c r="A53" s="567" t="s">
        <v>200</v>
      </c>
      <c r="B53" s="402">
        <v>42094000</v>
      </c>
      <c r="C53" s="439"/>
      <c r="D53" s="439">
        <v>0</v>
      </c>
      <c r="E53" s="500">
        <v>0</v>
      </c>
      <c r="F53" s="402">
        <f>SUM(B53:E53)</f>
        <v>42094000</v>
      </c>
      <c r="G53" s="440">
        <v>0</v>
      </c>
      <c r="H53" s="332">
        <f>SUM(F53:G53)</f>
        <v>42094000</v>
      </c>
      <c r="I53" s="561"/>
      <c r="J53" s="561"/>
    </row>
    <row r="54" spans="1:10" s="571" customFormat="1" ht="7.9" customHeight="1">
      <c r="A54" s="573"/>
      <c r="B54" s="574"/>
      <c r="C54" s="574"/>
      <c r="D54" s="574"/>
      <c r="E54" s="574"/>
      <c r="F54" s="574"/>
      <c r="G54" s="573"/>
      <c r="H54" s="573"/>
      <c r="I54" s="561"/>
      <c r="J54" s="561"/>
    </row>
    <row r="55" spans="1:10" s="560" customFormat="1" ht="16.5" customHeight="1">
      <c r="A55" s="564" t="s">
        <v>1678</v>
      </c>
      <c r="B55" s="401">
        <f t="shared" ref="B55:H55" si="5">SUM(B56:B63)</f>
        <v>442805000</v>
      </c>
      <c r="C55" s="401">
        <f t="shared" si="5"/>
        <v>0</v>
      </c>
      <c r="D55" s="401">
        <f t="shared" si="5"/>
        <v>2220562</v>
      </c>
      <c r="E55" s="563">
        <f t="shared" si="5"/>
        <v>0</v>
      </c>
      <c r="F55" s="401">
        <f t="shared" si="5"/>
        <v>445025562</v>
      </c>
      <c r="G55" s="391">
        <f t="shared" si="5"/>
        <v>0</v>
      </c>
      <c r="H55" s="364">
        <f t="shared" si="5"/>
        <v>445025562</v>
      </c>
      <c r="I55" s="561"/>
      <c r="J55" s="561"/>
    </row>
    <row r="56" spans="1:10" s="560" customFormat="1" ht="16.5" customHeight="1">
      <c r="A56" s="567" t="s">
        <v>184</v>
      </c>
      <c r="B56" s="402">
        <v>355448000</v>
      </c>
      <c r="C56" s="566"/>
      <c r="D56" s="439">
        <v>2534350</v>
      </c>
      <c r="E56" s="500">
        <v>0</v>
      </c>
      <c r="F56" s="402">
        <f t="shared" ref="F56:F63" si="6">SUM(B56:E56)</f>
        <v>357982350</v>
      </c>
      <c r="G56" s="440">
        <v>0</v>
      </c>
      <c r="H56" s="332">
        <f t="shared" ref="H56:H63" si="7">SUM(F56:G56)</f>
        <v>357982350</v>
      </c>
      <c r="I56" s="561"/>
      <c r="J56" s="601"/>
    </row>
    <row r="57" spans="1:10" s="560" customFormat="1" ht="16.5" customHeight="1">
      <c r="A57" s="568" t="s">
        <v>202</v>
      </c>
      <c r="B57" s="402">
        <v>4421000</v>
      </c>
      <c r="C57" s="439"/>
      <c r="D57" s="439">
        <v>-265260</v>
      </c>
      <c r="E57" s="500">
        <v>0</v>
      </c>
      <c r="F57" s="402">
        <f t="shared" si="6"/>
        <v>4155740</v>
      </c>
      <c r="G57" s="440">
        <v>0</v>
      </c>
      <c r="H57" s="332">
        <f t="shared" si="7"/>
        <v>4155740</v>
      </c>
      <c r="I57" s="561"/>
      <c r="J57" s="561"/>
    </row>
    <row r="58" spans="1:10" s="560" customFormat="1" ht="16.5" customHeight="1">
      <c r="A58" s="567" t="s">
        <v>2524</v>
      </c>
      <c r="B58" s="402">
        <v>34116000</v>
      </c>
      <c r="C58" s="566"/>
      <c r="D58" s="439">
        <v>0</v>
      </c>
      <c r="E58" s="500">
        <v>0</v>
      </c>
      <c r="F58" s="402">
        <f t="shared" si="6"/>
        <v>34116000</v>
      </c>
      <c r="G58" s="440">
        <v>0</v>
      </c>
      <c r="H58" s="332">
        <f t="shared" si="7"/>
        <v>34116000</v>
      </c>
      <c r="I58" s="561"/>
      <c r="J58" s="561"/>
    </row>
    <row r="59" spans="1:10" s="560" customFormat="1" ht="16.5" customHeight="1">
      <c r="A59" s="567" t="s">
        <v>1677</v>
      </c>
      <c r="B59" s="402">
        <v>19983000</v>
      </c>
      <c r="C59" s="439"/>
      <c r="D59" s="439">
        <v>3800</v>
      </c>
      <c r="E59" s="500">
        <v>0</v>
      </c>
      <c r="F59" s="402">
        <f t="shared" si="6"/>
        <v>19986800</v>
      </c>
      <c r="G59" s="440">
        <v>0</v>
      </c>
      <c r="H59" s="332">
        <f t="shared" si="7"/>
        <v>19986800</v>
      </c>
      <c r="I59" s="561"/>
      <c r="J59" s="561"/>
    </row>
    <row r="60" spans="1:10" s="560" customFormat="1" ht="16.5" customHeight="1">
      <c r="A60" s="567" t="s">
        <v>606</v>
      </c>
      <c r="B60" s="402">
        <v>13064000</v>
      </c>
      <c r="C60" s="439"/>
      <c r="D60" s="439">
        <v>0</v>
      </c>
      <c r="E60" s="500">
        <v>0</v>
      </c>
      <c r="F60" s="402">
        <f t="shared" si="6"/>
        <v>13064000</v>
      </c>
      <c r="G60" s="440">
        <v>0</v>
      </c>
      <c r="H60" s="332">
        <f t="shared" si="7"/>
        <v>13064000</v>
      </c>
      <c r="I60" s="561"/>
      <c r="J60" s="561"/>
    </row>
    <row r="61" spans="1:10" s="560" customFormat="1" ht="16.5" customHeight="1">
      <c r="A61" s="567" t="s">
        <v>1368</v>
      </c>
      <c r="B61" s="402">
        <v>10203000</v>
      </c>
      <c r="C61" s="439"/>
      <c r="D61" s="439">
        <v>32272</v>
      </c>
      <c r="E61" s="500">
        <v>0</v>
      </c>
      <c r="F61" s="402">
        <f t="shared" si="6"/>
        <v>10235272</v>
      </c>
      <c r="G61" s="440">
        <v>0</v>
      </c>
      <c r="H61" s="332">
        <f t="shared" si="7"/>
        <v>10235272</v>
      </c>
      <c r="I61" s="561"/>
      <c r="J61" s="561"/>
    </row>
    <row r="62" spans="1:10" s="560" customFormat="1" ht="16.5" customHeight="1">
      <c r="A62" s="567" t="s">
        <v>884</v>
      </c>
      <c r="B62" s="402">
        <v>3341000</v>
      </c>
      <c r="C62" s="439"/>
      <c r="D62" s="439">
        <v>0</v>
      </c>
      <c r="E62" s="500">
        <v>0</v>
      </c>
      <c r="F62" s="402">
        <f t="shared" si="6"/>
        <v>3341000</v>
      </c>
      <c r="G62" s="440">
        <v>0</v>
      </c>
      <c r="H62" s="332">
        <f t="shared" si="7"/>
        <v>3341000</v>
      </c>
      <c r="I62" s="561"/>
      <c r="J62" s="561"/>
    </row>
    <row r="63" spans="1:10" ht="16.5" customHeight="1">
      <c r="A63" s="567" t="s">
        <v>205</v>
      </c>
      <c r="B63" s="402">
        <v>2229000</v>
      </c>
      <c r="C63" s="566"/>
      <c r="D63" s="439">
        <v>-84600</v>
      </c>
      <c r="E63" s="500">
        <v>0</v>
      </c>
      <c r="F63" s="402">
        <f t="shared" si="6"/>
        <v>2144400</v>
      </c>
      <c r="G63" s="440">
        <v>0</v>
      </c>
      <c r="H63" s="332">
        <f t="shared" si="7"/>
        <v>2144400</v>
      </c>
      <c r="I63" s="561"/>
      <c r="J63" s="561"/>
    </row>
    <row r="64" spans="1:10" ht="7.9" customHeight="1">
      <c r="A64" s="567"/>
      <c r="B64" s="402"/>
      <c r="C64" s="402"/>
      <c r="D64" s="402"/>
      <c r="E64" s="402"/>
      <c r="F64" s="402"/>
      <c r="G64" s="390"/>
      <c r="H64" s="332"/>
      <c r="I64" s="561"/>
      <c r="J64" s="561"/>
    </row>
    <row r="65" spans="1:10" ht="16.5" customHeight="1">
      <c r="A65" s="564" t="s">
        <v>1676</v>
      </c>
      <c r="B65" s="401">
        <f t="shared" ref="B65:H65" si="8">SUM(B66:B81)</f>
        <v>260863000</v>
      </c>
      <c r="C65" s="401">
        <f t="shared" si="8"/>
        <v>0</v>
      </c>
      <c r="D65" s="401">
        <f t="shared" si="8"/>
        <v>11907495</v>
      </c>
      <c r="E65" s="651">
        <f t="shared" si="8"/>
        <v>0</v>
      </c>
      <c r="F65" s="401">
        <f t="shared" si="8"/>
        <v>272770495</v>
      </c>
      <c r="G65" s="391">
        <f t="shared" si="8"/>
        <v>0</v>
      </c>
      <c r="H65" s="364">
        <f t="shared" si="8"/>
        <v>272770495</v>
      </c>
      <c r="I65" s="561"/>
      <c r="J65" s="561"/>
    </row>
    <row r="66" spans="1:10" ht="16.5" customHeight="1">
      <c r="A66" s="570" t="s">
        <v>1675</v>
      </c>
      <c r="B66" s="402">
        <v>5683000</v>
      </c>
      <c r="C66" s="566"/>
      <c r="D66" s="439">
        <v>-251400</v>
      </c>
      <c r="E66" s="500">
        <v>0</v>
      </c>
      <c r="F66" s="402">
        <f t="shared" ref="F66:F80" si="9">SUM(B66:E66)</f>
        <v>5431600</v>
      </c>
      <c r="G66" s="440">
        <v>0</v>
      </c>
      <c r="H66" s="332">
        <f t="shared" ref="H66:H73" si="10">SUM(F66:G66)</f>
        <v>5431600</v>
      </c>
      <c r="I66" s="561"/>
      <c r="J66" s="561"/>
    </row>
    <row r="67" spans="1:10" s="560" customFormat="1" ht="16.5" customHeight="1">
      <c r="A67" s="567" t="s">
        <v>1413</v>
      </c>
      <c r="B67" s="402">
        <v>9876000</v>
      </c>
      <c r="C67" s="439"/>
      <c r="D67" s="439">
        <v>562298</v>
      </c>
      <c r="E67" s="500">
        <v>0</v>
      </c>
      <c r="F67" s="402">
        <f t="shared" si="9"/>
        <v>10438298</v>
      </c>
      <c r="G67" s="440">
        <v>0</v>
      </c>
      <c r="H67" s="332">
        <f t="shared" si="10"/>
        <v>10438298</v>
      </c>
      <c r="I67" s="561"/>
      <c r="J67" s="561"/>
    </row>
    <row r="68" spans="1:10" s="560" customFormat="1" ht="16.5" customHeight="1">
      <c r="A68" s="567" t="s">
        <v>1659</v>
      </c>
      <c r="B68" s="402">
        <v>13088000</v>
      </c>
      <c r="C68" s="439"/>
      <c r="D68" s="439">
        <v>0</v>
      </c>
      <c r="E68" s="500">
        <v>0</v>
      </c>
      <c r="F68" s="402">
        <f t="shared" si="9"/>
        <v>13088000</v>
      </c>
      <c r="G68" s="440">
        <v>0</v>
      </c>
      <c r="H68" s="332">
        <f t="shared" si="10"/>
        <v>13088000</v>
      </c>
      <c r="I68" s="561"/>
      <c r="J68" s="561"/>
    </row>
    <row r="69" spans="1:10" s="560" customFormat="1" ht="16.5" customHeight="1">
      <c r="A69" s="567" t="s">
        <v>248</v>
      </c>
      <c r="B69" s="402">
        <v>9941000</v>
      </c>
      <c r="C69" s="566"/>
      <c r="D69" s="439">
        <v>-793460</v>
      </c>
      <c r="E69" s="500">
        <v>0</v>
      </c>
      <c r="F69" s="402">
        <f t="shared" si="9"/>
        <v>9147540</v>
      </c>
      <c r="G69" s="440">
        <v>0</v>
      </c>
      <c r="H69" s="332">
        <f t="shared" si="10"/>
        <v>9147540</v>
      </c>
      <c r="I69" s="561"/>
      <c r="J69" s="561"/>
    </row>
    <row r="70" spans="1:10" s="560" customFormat="1" ht="16.5" customHeight="1">
      <c r="A70" s="567" t="s">
        <v>188</v>
      </c>
      <c r="B70" s="402">
        <v>168000</v>
      </c>
      <c r="C70" s="439"/>
      <c r="D70" s="439">
        <v>46987</v>
      </c>
      <c r="E70" s="500">
        <v>0</v>
      </c>
      <c r="F70" s="402">
        <f t="shared" si="9"/>
        <v>214987</v>
      </c>
      <c r="G70" s="440">
        <v>0</v>
      </c>
      <c r="H70" s="332">
        <f t="shared" si="10"/>
        <v>214987</v>
      </c>
      <c r="I70" s="561"/>
      <c r="J70" s="561"/>
    </row>
    <row r="71" spans="1:10" s="560" customFormat="1" ht="16.5" customHeight="1">
      <c r="A71" s="567" t="s">
        <v>237</v>
      </c>
      <c r="B71" s="402">
        <v>1605000</v>
      </c>
      <c r="C71" s="439"/>
      <c r="D71" s="439">
        <v>0</v>
      </c>
      <c r="E71" s="500">
        <v>0</v>
      </c>
      <c r="F71" s="402">
        <f t="shared" si="9"/>
        <v>1605000</v>
      </c>
      <c r="G71" s="440">
        <v>0</v>
      </c>
      <c r="H71" s="332">
        <f t="shared" si="10"/>
        <v>1605000</v>
      </c>
      <c r="I71" s="561"/>
      <c r="J71" s="561"/>
    </row>
    <row r="72" spans="1:10" s="560" customFormat="1" ht="16.5" customHeight="1">
      <c r="A72" s="567" t="s">
        <v>1660</v>
      </c>
      <c r="B72" s="402">
        <v>232000</v>
      </c>
      <c r="C72" s="439"/>
      <c r="D72" s="439">
        <v>0</v>
      </c>
      <c r="E72" s="500">
        <v>0</v>
      </c>
      <c r="F72" s="402">
        <f t="shared" si="9"/>
        <v>232000</v>
      </c>
      <c r="G72" s="440">
        <v>0</v>
      </c>
      <c r="H72" s="332">
        <f t="shared" si="10"/>
        <v>232000</v>
      </c>
      <c r="I72" s="561"/>
      <c r="J72" s="561"/>
    </row>
    <row r="73" spans="1:10" s="560" customFormat="1" ht="20.25" customHeight="1">
      <c r="A73" s="567" t="s">
        <v>493</v>
      </c>
      <c r="B73" s="402">
        <v>141000000</v>
      </c>
      <c r="C73" s="566"/>
      <c r="D73" s="439">
        <v>13481226</v>
      </c>
      <c r="E73" s="500">
        <v>0</v>
      </c>
      <c r="F73" s="402">
        <f t="shared" si="9"/>
        <v>154481226</v>
      </c>
      <c r="G73" s="440">
        <v>0</v>
      </c>
      <c r="H73" s="332">
        <f t="shared" si="10"/>
        <v>154481226</v>
      </c>
      <c r="I73" s="561"/>
      <c r="J73" s="601"/>
    </row>
    <row r="74" spans="1:10" s="560" customFormat="1" ht="31.9" customHeight="1">
      <c r="A74" s="568" t="s">
        <v>1410</v>
      </c>
      <c r="B74" s="402">
        <v>42220000</v>
      </c>
      <c r="C74" s="439"/>
      <c r="D74" s="439">
        <v>0</v>
      </c>
      <c r="E74" s="500">
        <v>0</v>
      </c>
      <c r="F74" s="402">
        <f t="shared" si="9"/>
        <v>42220000</v>
      </c>
      <c r="G74" s="440">
        <v>0</v>
      </c>
      <c r="H74" s="332">
        <f t="shared" ref="H74:H81" si="11">SUM(F74:G74)</f>
        <v>42220000</v>
      </c>
      <c r="I74" s="561"/>
      <c r="J74" s="561"/>
    </row>
    <row r="75" spans="1:10" s="560" customFormat="1" ht="16.5" customHeight="1">
      <c r="A75" s="567" t="s">
        <v>715</v>
      </c>
      <c r="B75" s="402">
        <v>28547000</v>
      </c>
      <c r="C75" s="439"/>
      <c r="D75" s="439">
        <v>594626</v>
      </c>
      <c r="E75" s="500">
        <v>0</v>
      </c>
      <c r="F75" s="402">
        <f t="shared" si="9"/>
        <v>29141626</v>
      </c>
      <c r="G75" s="440">
        <v>0</v>
      </c>
      <c r="H75" s="332">
        <f t="shared" si="11"/>
        <v>29141626</v>
      </c>
      <c r="I75" s="561"/>
      <c r="J75" s="561"/>
    </row>
    <row r="76" spans="1:10" s="560" customFormat="1" ht="16.5" customHeight="1">
      <c r="A76" s="567" t="s">
        <v>528</v>
      </c>
      <c r="B76" s="402">
        <v>2500000</v>
      </c>
      <c r="C76" s="566"/>
      <c r="D76" s="439">
        <v>-2169565</v>
      </c>
      <c r="E76" s="500">
        <v>0</v>
      </c>
      <c r="F76" s="402">
        <f t="shared" si="9"/>
        <v>330435</v>
      </c>
      <c r="G76" s="440">
        <v>0</v>
      </c>
      <c r="H76" s="332">
        <f t="shared" si="11"/>
        <v>330435</v>
      </c>
      <c r="I76" s="561"/>
      <c r="J76" s="561"/>
    </row>
    <row r="77" spans="1:10" s="560" customFormat="1" ht="16.5" customHeight="1">
      <c r="A77" s="567" t="s">
        <v>674</v>
      </c>
      <c r="B77" s="402">
        <v>1268000</v>
      </c>
      <c r="C77" s="566"/>
      <c r="D77" s="439">
        <v>518183</v>
      </c>
      <c r="E77" s="500">
        <v>0</v>
      </c>
      <c r="F77" s="402">
        <f t="shared" si="9"/>
        <v>1786183</v>
      </c>
      <c r="G77" s="440">
        <v>0</v>
      </c>
      <c r="H77" s="332">
        <f t="shared" si="11"/>
        <v>1786183</v>
      </c>
      <c r="I77" s="561"/>
      <c r="J77" s="561"/>
    </row>
    <row r="78" spans="1:10" s="560" customFormat="1" ht="16.5" customHeight="1">
      <c r="A78" s="570" t="s">
        <v>557</v>
      </c>
      <c r="B78" s="402">
        <v>1244000</v>
      </c>
      <c r="C78" s="566"/>
      <c r="D78" s="439">
        <v>66200</v>
      </c>
      <c r="E78" s="500">
        <v>0</v>
      </c>
      <c r="F78" s="402">
        <f t="shared" si="9"/>
        <v>1310200</v>
      </c>
      <c r="G78" s="440">
        <v>0</v>
      </c>
      <c r="H78" s="332">
        <f t="shared" si="11"/>
        <v>1310200</v>
      </c>
      <c r="I78" s="561"/>
      <c r="J78" s="561"/>
    </row>
    <row r="79" spans="1:10" s="560" customFormat="1" ht="16.5" customHeight="1">
      <c r="A79" s="567" t="s">
        <v>1674</v>
      </c>
      <c r="B79" s="402">
        <v>2460000</v>
      </c>
      <c r="C79" s="566"/>
      <c r="D79" s="439">
        <v>-147600</v>
      </c>
      <c r="E79" s="500">
        <v>0</v>
      </c>
      <c r="F79" s="402">
        <f t="shared" si="9"/>
        <v>2312400</v>
      </c>
      <c r="G79" s="440">
        <v>0</v>
      </c>
      <c r="H79" s="332">
        <f t="shared" si="11"/>
        <v>2312400</v>
      </c>
      <c r="I79" s="561"/>
      <c r="J79" s="561"/>
    </row>
    <row r="80" spans="1:10" s="560" customFormat="1" ht="16.5" customHeight="1">
      <c r="A80" s="567" t="s">
        <v>1415</v>
      </c>
      <c r="B80" s="402">
        <v>1031000</v>
      </c>
      <c r="C80" s="439"/>
      <c r="D80" s="439">
        <v>0</v>
      </c>
      <c r="E80" s="500">
        <v>0</v>
      </c>
      <c r="F80" s="402">
        <f t="shared" si="9"/>
        <v>1031000</v>
      </c>
      <c r="G80" s="440">
        <v>0</v>
      </c>
      <c r="H80" s="332">
        <f t="shared" si="11"/>
        <v>1031000</v>
      </c>
      <c r="I80" s="561"/>
      <c r="J80" s="561"/>
    </row>
    <row r="81" spans="1:10" s="560" customFormat="1" ht="16.5" hidden="1" customHeight="1">
      <c r="A81" s="567" t="s">
        <v>1651</v>
      </c>
      <c r="B81" s="402"/>
      <c r="C81" s="439"/>
      <c r="D81" s="439"/>
      <c r="E81" s="439"/>
      <c r="F81" s="402">
        <f>SUM(B81:D81)</f>
        <v>0</v>
      </c>
      <c r="G81" s="440">
        <v>0</v>
      </c>
      <c r="H81" s="332">
        <f t="shared" si="11"/>
        <v>0</v>
      </c>
      <c r="I81" s="561"/>
      <c r="J81" s="561"/>
    </row>
    <row r="82" spans="1:10" s="560" customFormat="1" ht="7.9" customHeight="1">
      <c r="A82" s="567"/>
      <c r="B82" s="402"/>
      <c r="C82" s="402"/>
      <c r="D82" s="402"/>
      <c r="E82" s="402"/>
      <c r="F82" s="402"/>
      <c r="G82" s="390"/>
      <c r="H82" s="332"/>
      <c r="I82" s="561"/>
      <c r="J82" s="561"/>
    </row>
    <row r="83" spans="1:10" s="569" customFormat="1" ht="16.5" customHeight="1">
      <c r="A83" s="564" t="s">
        <v>1673</v>
      </c>
      <c r="B83" s="401">
        <f t="shared" ref="B83:H83" si="12">SUM(B84)</f>
        <v>4615000</v>
      </c>
      <c r="C83" s="401">
        <f t="shared" si="12"/>
        <v>0</v>
      </c>
      <c r="D83" s="442">
        <f t="shared" si="12"/>
        <v>0</v>
      </c>
      <c r="E83" s="500">
        <f t="shared" si="12"/>
        <v>0</v>
      </c>
      <c r="F83" s="401">
        <f t="shared" si="12"/>
        <v>4615000</v>
      </c>
      <c r="G83" s="391">
        <f t="shared" si="12"/>
        <v>0</v>
      </c>
      <c r="H83" s="364">
        <f t="shared" si="12"/>
        <v>4615000</v>
      </c>
      <c r="I83" s="561"/>
      <c r="J83" s="561"/>
    </row>
    <row r="84" spans="1:10" s="560" customFormat="1" ht="16.5" customHeight="1">
      <c r="A84" s="567" t="s">
        <v>563</v>
      </c>
      <c r="B84" s="402">
        <v>4615000</v>
      </c>
      <c r="C84" s="439"/>
      <c r="D84" s="439">
        <v>0</v>
      </c>
      <c r="E84" s="500">
        <v>0</v>
      </c>
      <c r="F84" s="402">
        <f>SUM(B84:E84)</f>
        <v>4615000</v>
      </c>
      <c r="G84" s="440">
        <v>0</v>
      </c>
      <c r="H84" s="332">
        <f>SUM(F84:G84)</f>
        <v>4615000</v>
      </c>
      <c r="I84" s="561"/>
      <c r="J84" s="561"/>
    </row>
    <row r="85" spans="1:10" s="560" customFormat="1" ht="7.9" customHeight="1">
      <c r="A85" s="567"/>
      <c r="B85" s="402"/>
      <c r="C85" s="402"/>
      <c r="D85" s="402"/>
      <c r="E85" s="402"/>
      <c r="F85" s="402"/>
      <c r="G85" s="390"/>
      <c r="H85" s="332"/>
      <c r="I85" s="561"/>
      <c r="J85" s="561"/>
    </row>
    <row r="86" spans="1:10" s="560" customFormat="1" ht="16.5" customHeight="1">
      <c r="A86" s="564" t="s">
        <v>1672</v>
      </c>
      <c r="B86" s="401">
        <f>SUM(B87:B92)</f>
        <v>13899000</v>
      </c>
      <c r="C86" s="401">
        <f>SUM(C87:C92)</f>
        <v>0</v>
      </c>
      <c r="D86" s="442">
        <f>SUM(D87:D92)</f>
        <v>670000</v>
      </c>
      <c r="E86" s="563">
        <v>0</v>
      </c>
      <c r="F86" s="401">
        <f>SUM(F87:F92)</f>
        <v>14569000</v>
      </c>
      <c r="G86" s="391">
        <f>SUM(G87:G92)</f>
        <v>0</v>
      </c>
      <c r="H86" s="364">
        <f>SUM(H87:H92)</f>
        <v>8172000</v>
      </c>
      <c r="I86" s="561"/>
      <c r="J86" s="561"/>
    </row>
    <row r="87" spans="1:10" s="560" customFormat="1" ht="16.5" customHeight="1">
      <c r="A87" s="567" t="s">
        <v>272</v>
      </c>
      <c r="B87" s="402">
        <v>4434000</v>
      </c>
      <c r="C87" s="439"/>
      <c r="D87" s="439">
        <v>0</v>
      </c>
      <c r="E87" s="500">
        <v>0</v>
      </c>
      <c r="F87" s="402">
        <f t="shared" ref="F87:F92" si="13">SUM(B87:E87)</f>
        <v>4434000</v>
      </c>
      <c r="G87" s="440">
        <v>0</v>
      </c>
      <c r="H87" s="332">
        <f>SUM(F87:G87)</f>
        <v>4434000</v>
      </c>
      <c r="I87" s="561"/>
      <c r="J87" s="561"/>
    </row>
    <row r="88" spans="1:10" s="560" customFormat="1" ht="32.25" customHeight="1">
      <c r="A88" s="568" t="s">
        <v>2443</v>
      </c>
      <c r="B88" s="402">
        <v>5727000</v>
      </c>
      <c r="C88" s="439"/>
      <c r="D88" s="439">
        <v>0</v>
      </c>
      <c r="E88" s="500">
        <v>0</v>
      </c>
      <c r="F88" s="402">
        <f t="shared" si="13"/>
        <v>5727000</v>
      </c>
      <c r="G88" s="440"/>
      <c r="H88" s="332"/>
      <c r="I88" s="561"/>
      <c r="J88" s="561"/>
    </row>
    <row r="89" spans="1:10" s="560" customFormat="1" ht="33" hidden="1" customHeight="1">
      <c r="B89" s="402"/>
      <c r="C89" s="439"/>
      <c r="D89" s="402"/>
      <c r="E89" s="500"/>
      <c r="F89" s="439">
        <f t="shared" si="13"/>
        <v>0</v>
      </c>
      <c r="G89" s="440">
        <v>0</v>
      </c>
      <c r="H89" s="332">
        <f>SUM(F89:G89)</f>
        <v>0</v>
      </c>
      <c r="I89" s="561"/>
      <c r="J89" s="561"/>
    </row>
    <row r="90" spans="1:10" s="560" customFormat="1" ht="16.5" customHeight="1">
      <c r="A90" s="568" t="s">
        <v>1772</v>
      </c>
      <c r="B90" s="439">
        <v>3126000</v>
      </c>
      <c r="C90" s="439"/>
      <c r="D90" s="439">
        <v>0</v>
      </c>
      <c r="E90" s="500">
        <v>0</v>
      </c>
      <c r="F90" s="402">
        <f t="shared" si="13"/>
        <v>3126000</v>
      </c>
      <c r="G90" s="440">
        <v>0</v>
      </c>
      <c r="H90" s="332">
        <f>SUM(F90:G90)</f>
        <v>3126000</v>
      </c>
      <c r="I90" s="561"/>
      <c r="J90" s="561"/>
    </row>
    <row r="91" spans="1:10" s="560" customFormat="1" ht="16.5" customHeight="1">
      <c r="A91" s="568" t="s">
        <v>2525</v>
      </c>
      <c r="B91" s="439">
        <v>0</v>
      </c>
      <c r="C91" s="439"/>
      <c r="D91" s="439">
        <v>670000</v>
      </c>
      <c r="E91" s="500">
        <v>0</v>
      </c>
      <c r="F91" s="402">
        <f t="shared" si="13"/>
        <v>670000</v>
      </c>
      <c r="G91" s="440"/>
      <c r="H91" s="332"/>
      <c r="I91" s="561"/>
      <c r="J91" s="561"/>
    </row>
    <row r="92" spans="1:10" s="560" customFormat="1" ht="16.5" customHeight="1">
      <c r="A92" s="567" t="s">
        <v>204</v>
      </c>
      <c r="B92" s="402">
        <v>612000</v>
      </c>
      <c r="C92" s="566"/>
      <c r="D92" s="439">
        <v>0</v>
      </c>
      <c r="E92" s="500">
        <v>0</v>
      </c>
      <c r="F92" s="402">
        <f t="shared" si="13"/>
        <v>612000</v>
      </c>
      <c r="G92" s="440">
        <v>0</v>
      </c>
      <c r="H92" s="332">
        <f>SUM(F92:G92)</f>
        <v>612000</v>
      </c>
      <c r="I92" s="561"/>
      <c r="J92" s="561"/>
    </row>
    <row r="93" spans="1:10" s="560" customFormat="1" ht="7.9" customHeight="1">
      <c r="A93" s="567"/>
      <c r="B93" s="402"/>
      <c r="C93" s="402"/>
      <c r="D93" s="402"/>
      <c r="E93" s="402"/>
      <c r="F93" s="402"/>
      <c r="G93" s="390"/>
      <c r="H93" s="332"/>
      <c r="I93" s="561"/>
      <c r="J93" s="561"/>
    </row>
    <row r="94" spans="1:10" s="560" customFormat="1" ht="16.149999999999999" customHeight="1">
      <c r="A94" s="564" t="s">
        <v>1671</v>
      </c>
      <c r="B94" s="401">
        <f>SUM(B95:B101)</f>
        <v>299008000</v>
      </c>
      <c r="C94" s="401">
        <f t="shared" ref="C94:H94" si="14">SUM(C95:C100)</f>
        <v>0</v>
      </c>
      <c r="D94" s="401">
        <f>SUM(D95:D101)</f>
        <v>5650711</v>
      </c>
      <c r="E94" s="401">
        <f>SUM(E95:E101)</f>
        <v>501844</v>
      </c>
      <c r="F94" s="401">
        <f>SUM(F95:F101)</f>
        <v>305160555</v>
      </c>
      <c r="G94" s="391">
        <f t="shared" si="14"/>
        <v>0</v>
      </c>
      <c r="H94" s="364">
        <f t="shared" si="14"/>
        <v>304960555</v>
      </c>
      <c r="I94" s="561"/>
      <c r="J94" s="561"/>
    </row>
    <row r="95" spans="1:10" s="560" customFormat="1" ht="16.149999999999999" customHeight="1">
      <c r="A95" s="568" t="s">
        <v>673</v>
      </c>
      <c r="B95" s="402">
        <v>424000</v>
      </c>
      <c r="C95" s="439"/>
      <c r="D95" s="439">
        <v>369600</v>
      </c>
      <c r="E95" s="402">
        <v>501844</v>
      </c>
      <c r="F95" s="402">
        <f t="shared" ref="F95:F101" si="15">SUM(B95:E95)</f>
        <v>1295444</v>
      </c>
      <c r="G95" s="440">
        <v>0</v>
      </c>
      <c r="H95" s="332">
        <f t="shared" ref="H95:H100" si="16">SUM(F95:G95)</f>
        <v>1295444</v>
      </c>
      <c r="I95" s="561"/>
      <c r="J95" s="561"/>
    </row>
    <row r="96" spans="1:10" s="560" customFormat="1" ht="16.149999999999999" customHeight="1">
      <c r="A96" s="567" t="s">
        <v>187</v>
      </c>
      <c r="B96" s="402">
        <v>215753000</v>
      </c>
      <c r="C96" s="566"/>
      <c r="D96" s="439">
        <v>5010970</v>
      </c>
      <c r="E96" s="500">
        <v>0</v>
      </c>
      <c r="F96" s="402">
        <f t="shared" si="15"/>
        <v>220763970</v>
      </c>
      <c r="G96" s="440">
        <v>0</v>
      </c>
      <c r="H96" s="332">
        <f t="shared" si="16"/>
        <v>220763970</v>
      </c>
      <c r="I96" s="561"/>
      <c r="J96" s="601"/>
    </row>
    <row r="97" spans="1:10" s="560" customFormat="1" ht="16.149999999999999" customHeight="1">
      <c r="A97" s="567" t="s">
        <v>1442</v>
      </c>
      <c r="B97" s="402">
        <v>2497000</v>
      </c>
      <c r="C97" s="439"/>
      <c r="D97" s="439">
        <v>70141</v>
      </c>
      <c r="E97" s="500">
        <v>0</v>
      </c>
      <c r="F97" s="402">
        <f t="shared" si="15"/>
        <v>2567141</v>
      </c>
      <c r="G97" s="441">
        <v>0</v>
      </c>
      <c r="H97" s="392">
        <f t="shared" si="16"/>
        <v>2567141</v>
      </c>
      <c r="I97" s="561"/>
      <c r="J97" s="561"/>
    </row>
    <row r="98" spans="1:10" s="560" customFormat="1" ht="16.149999999999999" customHeight="1">
      <c r="A98" s="567" t="s">
        <v>2445</v>
      </c>
      <c r="B98" s="402">
        <v>35698000</v>
      </c>
      <c r="C98" s="566"/>
      <c r="D98" s="439">
        <v>0</v>
      </c>
      <c r="E98" s="500">
        <v>0</v>
      </c>
      <c r="F98" s="402">
        <f t="shared" si="15"/>
        <v>35698000</v>
      </c>
      <c r="G98" s="440">
        <v>0</v>
      </c>
      <c r="H98" s="332">
        <f t="shared" si="16"/>
        <v>35698000</v>
      </c>
      <c r="I98" s="561"/>
      <c r="J98" s="561"/>
    </row>
    <row r="99" spans="1:10" s="560" customFormat="1" ht="31.15" customHeight="1">
      <c r="A99" s="568" t="s">
        <v>2444</v>
      </c>
      <c r="B99" s="402">
        <v>19636000</v>
      </c>
      <c r="C99" s="566"/>
      <c r="D99" s="439">
        <v>0</v>
      </c>
      <c r="E99" s="500">
        <v>0</v>
      </c>
      <c r="F99" s="402">
        <f t="shared" si="15"/>
        <v>19636000</v>
      </c>
      <c r="G99" s="440">
        <v>0</v>
      </c>
      <c r="H99" s="332">
        <f t="shared" si="16"/>
        <v>19636000</v>
      </c>
      <c r="I99" s="561"/>
      <c r="J99" s="561"/>
    </row>
    <row r="100" spans="1:10" s="560" customFormat="1" ht="16.149999999999999" customHeight="1">
      <c r="A100" s="567" t="s">
        <v>2472</v>
      </c>
      <c r="B100" s="402">
        <v>25000000</v>
      </c>
      <c r="C100" s="566"/>
      <c r="D100" s="439">
        <v>0</v>
      </c>
      <c r="E100" s="500">
        <v>0</v>
      </c>
      <c r="F100" s="402">
        <f t="shared" si="15"/>
        <v>25000000</v>
      </c>
      <c r="G100" s="440">
        <v>0</v>
      </c>
      <c r="H100" s="332">
        <f t="shared" si="16"/>
        <v>25000000</v>
      </c>
      <c r="I100" s="561"/>
      <c r="J100" s="561"/>
    </row>
    <row r="101" spans="1:10" s="560" customFormat="1" ht="31.15" customHeight="1">
      <c r="A101" s="570" t="s">
        <v>2526</v>
      </c>
      <c r="B101" s="500">
        <v>0</v>
      </c>
      <c r="C101" s="566"/>
      <c r="D101" s="439">
        <v>200000</v>
      </c>
      <c r="E101" s="500">
        <v>0</v>
      </c>
      <c r="F101" s="402">
        <f t="shared" si="15"/>
        <v>200000</v>
      </c>
      <c r="G101" s="440"/>
      <c r="H101" s="332"/>
      <c r="I101" s="561"/>
      <c r="J101" s="561"/>
    </row>
    <row r="102" spans="1:10" s="560" customFormat="1" ht="7.9" customHeight="1">
      <c r="A102" s="567"/>
      <c r="B102" s="402"/>
      <c r="C102" s="402"/>
      <c r="D102" s="402"/>
      <c r="E102" s="402"/>
      <c r="F102" s="402"/>
      <c r="G102" s="390"/>
      <c r="H102" s="332"/>
      <c r="I102" s="561"/>
      <c r="J102" s="561"/>
    </row>
    <row r="103" spans="1:10" s="560" customFormat="1" ht="16.149999999999999" customHeight="1">
      <c r="A103" s="564" t="s">
        <v>1670</v>
      </c>
      <c r="B103" s="401">
        <f t="shared" ref="B103:H103" si="17">SUM(B104:B112)</f>
        <v>55650000</v>
      </c>
      <c r="C103" s="401">
        <f t="shared" si="17"/>
        <v>0</v>
      </c>
      <c r="D103" s="401">
        <f t="shared" si="17"/>
        <v>1115891</v>
      </c>
      <c r="E103" s="563">
        <f t="shared" si="17"/>
        <v>0</v>
      </c>
      <c r="F103" s="401">
        <f t="shared" si="17"/>
        <v>56765891</v>
      </c>
      <c r="G103" s="391">
        <f t="shared" si="17"/>
        <v>0</v>
      </c>
      <c r="H103" s="364">
        <f t="shared" si="17"/>
        <v>56765891</v>
      </c>
      <c r="I103" s="561"/>
      <c r="J103" s="561"/>
    </row>
    <row r="104" spans="1:10" s="560" customFormat="1" ht="16.149999999999999" customHeight="1">
      <c r="A104" s="567" t="s">
        <v>1669</v>
      </c>
      <c r="B104" s="402">
        <v>11750000</v>
      </c>
      <c r="C104" s="439"/>
      <c r="D104" s="439">
        <v>229300</v>
      </c>
      <c r="E104" s="500">
        <v>0</v>
      </c>
      <c r="F104" s="402">
        <f t="shared" ref="F104:F112" si="18">SUM(B104:E104)</f>
        <v>11979300</v>
      </c>
      <c r="G104" s="440">
        <v>0</v>
      </c>
      <c r="H104" s="332">
        <f t="shared" ref="H104:H112" si="19">SUM(F104:G104)</f>
        <v>11979300</v>
      </c>
      <c r="I104" s="561"/>
      <c r="J104" s="561"/>
    </row>
    <row r="105" spans="1:10" s="560" customFormat="1" ht="16.149999999999999" customHeight="1">
      <c r="A105" s="567" t="s">
        <v>508</v>
      </c>
      <c r="B105" s="402">
        <v>12337000</v>
      </c>
      <c r="C105" s="439"/>
      <c r="D105" s="439">
        <v>0</v>
      </c>
      <c r="E105" s="500">
        <v>0</v>
      </c>
      <c r="F105" s="402">
        <f t="shared" si="18"/>
        <v>12337000</v>
      </c>
      <c r="G105" s="440">
        <v>0</v>
      </c>
      <c r="H105" s="332">
        <f t="shared" si="19"/>
        <v>12337000</v>
      </c>
      <c r="I105" s="561"/>
      <c r="J105" s="561"/>
    </row>
    <row r="106" spans="1:10" s="560" customFormat="1" ht="16.149999999999999" customHeight="1">
      <c r="A106" s="567" t="s">
        <v>526</v>
      </c>
      <c r="B106" s="402">
        <v>1904000</v>
      </c>
      <c r="C106" s="566"/>
      <c r="D106" s="439">
        <v>0</v>
      </c>
      <c r="E106" s="500">
        <v>0</v>
      </c>
      <c r="F106" s="402">
        <f t="shared" si="18"/>
        <v>1904000</v>
      </c>
      <c r="G106" s="440">
        <v>0</v>
      </c>
      <c r="H106" s="332">
        <f t="shared" si="19"/>
        <v>1904000</v>
      </c>
      <c r="I106" s="561"/>
      <c r="J106" s="561"/>
    </row>
    <row r="107" spans="1:10" s="560" customFormat="1" ht="16.149999999999999" customHeight="1">
      <c r="A107" s="567" t="s">
        <v>879</v>
      </c>
      <c r="B107" s="402">
        <v>6452000</v>
      </c>
      <c r="C107" s="439"/>
      <c r="D107" s="439">
        <v>886591</v>
      </c>
      <c r="E107" s="500">
        <v>0</v>
      </c>
      <c r="F107" s="402">
        <f t="shared" si="18"/>
        <v>7338591</v>
      </c>
      <c r="G107" s="440">
        <v>0</v>
      </c>
      <c r="H107" s="332">
        <f t="shared" si="19"/>
        <v>7338591</v>
      </c>
      <c r="I107" s="561"/>
      <c r="J107" s="561"/>
    </row>
    <row r="108" spans="1:10" s="560" customFormat="1" ht="16.149999999999999" customHeight="1">
      <c r="A108" s="567" t="s">
        <v>527</v>
      </c>
      <c r="B108" s="402">
        <v>1298000</v>
      </c>
      <c r="C108" s="566"/>
      <c r="D108" s="439">
        <v>0</v>
      </c>
      <c r="E108" s="500">
        <v>0</v>
      </c>
      <c r="F108" s="402">
        <f t="shared" si="18"/>
        <v>1298000</v>
      </c>
      <c r="G108" s="440">
        <v>0</v>
      </c>
      <c r="H108" s="332">
        <f t="shared" si="19"/>
        <v>1298000</v>
      </c>
      <c r="I108" s="561"/>
      <c r="J108" s="561"/>
    </row>
    <row r="109" spans="1:10" s="560" customFormat="1" ht="16.149999999999999" customHeight="1">
      <c r="A109" s="567" t="s">
        <v>567</v>
      </c>
      <c r="B109" s="402">
        <v>830000</v>
      </c>
      <c r="C109" s="566"/>
      <c r="D109" s="439">
        <v>0</v>
      </c>
      <c r="E109" s="500">
        <v>0</v>
      </c>
      <c r="F109" s="402">
        <f t="shared" si="18"/>
        <v>830000</v>
      </c>
      <c r="G109" s="440">
        <v>0</v>
      </c>
      <c r="H109" s="332">
        <f t="shared" si="19"/>
        <v>830000</v>
      </c>
      <c r="I109" s="561"/>
      <c r="J109" s="561"/>
    </row>
    <row r="110" spans="1:10" s="560" customFormat="1" ht="16.149999999999999" customHeight="1">
      <c r="A110" s="567" t="s">
        <v>2340</v>
      </c>
      <c r="B110" s="402">
        <v>1230000</v>
      </c>
      <c r="C110" s="439"/>
      <c r="D110" s="439">
        <v>0</v>
      </c>
      <c r="E110" s="500">
        <v>0</v>
      </c>
      <c r="F110" s="402">
        <f t="shared" si="18"/>
        <v>1230000</v>
      </c>
      <c r="G110" s="440">
        <v>0</v>
      </c>
      <c r="H110" s="332">
        <f t="shared" si="19"/>
        <v>1230000</v>
      </c>
      <c r="I110" s="561"/>
      <c r="J110" s="561"/>
    </row>
    <row r="111" spans="1:10" s="560" customFormat="1" ht="16.149999999999999" customHeight="1">
      <c r="A111" s="567" t="s">
        <v>1668</v>
      </c>
      <c r="B111" s="402">
        <v>19646000</v>
      </c>
      <c r="C111" s="439"/>
      <c r="D111" s="439">
        <v>0</v>
      </c>
      <c r="E111" s="500">
        <v>0</v>
      </c>
      <c r="F111" s="402">
        <f t="shared" si="18"/>
        <v>19646000</v>
      </c>
      <c r="G111" s="440">
        <v>0</v>
      </c>
      <c r="H111" s="332">
        <f t="shared" si="19"/>
        <v>19646000</v>
      </c>
      <c r="I111" s="561"/>
      <c r="J111" s="561"/>
    </row>
    <row r="112" spans="1:10" s="560" customFormat="1" ht="16.149999999999999" customHeight="1">
      <c r="A112" s="567" t="s">
        <v>1652</v>
      </c>
      <c r="B112" s="402">
        <v>203000</v>
      </c>
      <c r="C112" s="566"/>
      <c r="D112" s="439">
        <v>0</v>
      </c>
      <c r="E112" s="500">
        <v>0</v>
      </c>
      <c r="F112" s="402">
        <f t="shared" si="18"/>
        <v>203000</v>
      </c>
      <c r="G112" s="440">
        <v>0</v>
      </c>
      <c r="H112" s="332">
        <f t="shared" si="19"/>
        <v>203000</v>
      </c>
      <c r="I112" s="561"/>
      <c r="J112" s="561"/>
    </row>
    <row r="113" spans="1:10" s="560" customFormat="1" ht="7.9" customHeight="1">
      <c r="A113" s="567"/>
      <c r="B113" s="402"/>
      <c r="C113" s="402"/>
      <c r="D113" s="402"/>
      <c r="E113" s="402"/>
      <c r="F113" s="402"/>
      <c r="G113" s="390"/>
      <c r="H113" s="332"/>
      <c r="I113" s="561"/>
      <c r="J113" s="561"/>
    </row>
    <row r="114" spans="1:10" s="560" customFormat="1" ht="16.149999999999999" customHeight="1">
      <c r="A114" s="564" t="s">
        <v>1667</v>
      </c>
      <c r="B114" s="401">
        <f t="shared" ref="B114:H114" si="20">SUM(B115:B119)</f>
        <v>328763000</v>
      </c>
      <c r="C114" s="401">
        <f t="shared" si="20"/>
        <v>0</v>
      </c>
      <c r="D114" s="442">
        <f t="shared" si="20"/>
        <v>0</v>
      </c>
      <c r="E114" s="563">
        <f t="shared" si="20"/>
        <v>0</v>
      </c>
      <c r="F114" s="401">
        <f t="shared" si="20"/>
        <v>328763000</v>
      </c>
      <c r="G114" s="391">
        <f t="shared" si="20"/>
        <v>0</v>
      </c>
      <c r="H114" s="364">
        <f t="shared" si="20"/>
        <v>328763000</v>
      </c>
      <c r="I114" s="561"/>
      <c r="J114" s="561"/>
    </row>
    <row r="115" spans="1:10" s="560" customFormat="1" ht="16.149999999999999" customHeight="1">
      <c r="A115" s="567" t="s">
        <v>186</v>
      </c>
      <c r="B115" s="402">
        <v>276982000</v>
      </c>
      <c r="C115" s="439"/>
      <c r="D115" s="439">
        <v>0</v>
      </c>
      <c r="E115" s="500">
        <v>0</v>
      </c>
      <c r="F115" s="402">
        <f>SUM(B115:E115)</f>
        <v>276982000</v>
      </c>
      <c r="G115" s="440">
        <v>0</v>
      </c>
      <c r="H115" s="332">
        <f>SUM(F115:G115)</f>
        <v>276982000</v>
      </c>
      <c r="I115" s="561"/>
      <c r="J115" s="561"/>
    </row>
    <row r="116" spans="1:10" s="560" customFormat="1" ht="16.149999999999999" customHeight="1">
      <c r="A116" s="567" t="s">
        <v>1448</v>
      </c>
      <c r="B116" s="402">
        <v>3928000</v>
      </c>
      <c r="C116" s="439"/>
      <c r="D116" s="439">
        <v>0</v>
      </c>
      <c r="E116" s="500">
        <v>0</v>
      </c>
      <c r="F116" s="402">
        <f>SUM(B116:E116)</f>
        <v>3928000</v>
      </c>
      <c r="G116" s="440">
        <v>0</v>
      </c>
      <c r="H116" s="332">
        <f>SUM(F116:G116)</f>
        <v>3928000</v>
      </c>
      <c r="I116" s="561"/>
      <c r="J116" s="561"/>
    </row>
    <row r="117" spans="1:10" s="560" customFormat="1" ht="16.149999999999999" customHeight="1">
      <c r="A117" s="567" t="s">
        <v>207</v>
      </c>
      <c r="B117" s="402">
        <v>34859000</v>
      </c>
      <c r="C117" s="566"/>
      <c r="D117" s="439">
        <v>0</v>
      </c>
      <c r="E117" s="500">
        <v>0</v>
      </c>
      <c r="F117" s="402">
        <f>SUM(B117:E117)</f>
        <v>34859000</v>
      </c>
      <c r="G117" s="440">
        <v>0</v>
      </c>
      <c r="H117" s="332">
        <f>SUM(F117:G117)</f>
        <v>34859000</v>
      </c>
      <c r="I117" s="561"/>
      <c r="J117" s="561"/>
    </row>
    <row r="118" spans="1:10" s="560" customFormat="1" ht="16.149999999999999" customHeight="1">
      <c r="A118" s="567" t="s">
        <v>1666</v>
      </c>
      <c r="B118" s="402">
        <v>3244000</v>
      </c>
      <c r="C118" s="566"/>
      <c r="D118" s="439">
        <v>0</v>
      </c>
      <c r="E118" s="500">
        <v>0</v>
      </c>
      <c r="F118" s="402">
        <f>SUM(B118:E118)</f>
        <v>3244000</v>
      </c>
      <c r="G118" s="440">
        <v>0</v>
      </c>
      <c r="H118" s="332">
        <f>SUM(F118:G118)</f>
        <v>3244000</v>
      </c>
      <c r="I118" s="561"/>
      <c r="J118" s="561"/>
    </row>
    <row r="119" spans="1:10" s="560" customFormat="1" ht="16.149999999999999" customHeight="1">
      <c r="A119" s="567" t="s">
        <v>281</v>
      </c>
      <c r="B119" s="402">
        <v>9750000</v>
      </c>
      <c r="C119" s="439"/>
      <c r="D119" s="439">
        <v>0</v>
      </c>
      <c r="E119" s="500">
        <v>0</v>
      </c>
      <c r="F119" s="402">
        <f>SUM(B119:E119)</f>
        <v>9750000</v>
      </c>
      <c r="G119" s="440">
        <v>0</v>
      </c>
      <c r="H119" s="332">
        <f>SUM(F119:G119)</f>
        <v>9750000</v>
      </c>
      <c r="I119" s="561"/>
      <c r="J119" s="561"/>
    </row>
    <row r="120" spans="1:10" s="560" customFormat="1" ht="7.9" customHeight="1">
      <c r="A120" s="567"/>
      <c r="B120" s="402"/>
      <c r="C120" s="402"/>
      <c r="D120" s="402"/>
      <c r="E120" s="402"/>
      <c r="F120" s="402"/>
      <c r="G120" s="390"/>
      <c r="H120" s="332"/>
      <c r="I120" s="561"/>
      <c r="J120" s="561"/>
    </row>
    <row r="121" spans="1:10" s="560" customFormat="1" ht="16.149999999999999" customHeight="1">
      <c r="A121" s="564" t="s">
        <v>1665</v>
      </c>
      <c r="B121" s="401">
        <f t="shared" ref="B121:H121" si="21">SUM(B122:B134)</f>
        <v>435554000</v>
      </c>
      <c r="C121" s="401">
        <f t="shared" si="21"/>
        <v>0</v>
      </c>
      <c r="D121" s="442">
        <f t="shared" si="21"/>
        <v>28233482</v>
      </c>
      <c r="E121" s="563">
        <f t="shared" si="21"/>
        <v>0</v>
      </c>
      <c r="F121" s="401">
        <f t="shared" si="21"/>
        <v>463787482</v>
      </c>
      <c r="G121" s="391">
        <f t="shared" si="21"/>
        <v>0</v>
      </c>
      <c r="H121" s="364">
        <f t="shared" si="21"/>
        <v>463787482</v>
      </c>
      <c r="I121" s="561"/>
      <c r="J121" s="561"/>
    </row>
    <row r="122" spans="1:10" s="560" customFormat="1" ht="16.149999999999999" customHeight="1">
      <c r="A122" s="567" t="s">
        <v>2449</v>
      </c>
      <c r="B122" s="402">
        <v>19100000</v>
      </c>
      <c r="C122" s="566"/>
      <c r="D122" s="439">
        <v>511562</v>
      </c>
      <c r="E122" s="500">
        <v>0</v>
      </c>
      <c r="F122" s="402">
        <f t="shared" ref="F122:F137" si="22">SUM(B122:E122)</f>
        <v>19611562</v>
      </c>
      <c r="G122" s="440">
        <v>0</v>
      </c>
      <c r="H122" s="332">
        <f t="shared" ref="H122:H135" si="23">SUM(F122:G122)</f>
        <v>19611562</v>
      </c>
      <c r="I122" s="561"/>
      <c r="J122" s="561"/>
    </row>
    <row r="123" spans="1:10" s="560" customFormat="1" ht="16.149999999999999" customHeight="1">
      <c r="A123" s="567" t="s">
        <v>2450</v>
      </c>
      <c r="B123" s="402">
        <v>21500000</v>
      </c>
      <c r="C123" s="566"/>
      <c r="D123" s="439">
        <v>0</v>
      </c>
      <c r="E123" s="500">
        <v>0</v>
      </c>
      <c r="F123" s="402">
        <f t="shared" si="22"/>
        <v>21500000</v>
      </c>
      <c r="G123" s="440">
        <v>0</v>
      </c>
      <c r="H123" s="332">
        <f t="shared" si="23"/>
        <v>21500000</v>
      </c>
      <c r="I123" s="561"/>
      <c r="J123" s="561"/>
    </row>
    <row r="124" spans="1:10" s="560" customFormat="1" ht="16.149999999999999" customHeight="1">
      <c r="A124" s="567" t="s">
        <v>1653</v>
      </c>
      <c r="B124" s="402">
        <v>19000000</v>
      </c>
      <c r="C124" s="566"/>
      <c r="D124" s="439">
        <v>1485932</v>
      </c>
      <c r="E124" s="500">
        <v>0</v>
      </c>
      <c r="F124" s="402">
        <f t="shared" si="22"/>
        <v>20485932</v>
      </c>
      <c r="G124" s="440">
        <v>0</v>
      </c>
      <c r="H124" s="332">
        <f t="shared" si="23"/>
        <v>20485932</v>
      </c>
      <c r="I124" s="561"/>
      <c r="J124" s="561"/>
    </row>
    <row r="125" spans="1:10" s="560" customFormat="1" ht="16.149999999999999" customHeight="1">
      <c r="A125" s="567" t="s">
        <v>1664</v>
      </c>
      <c r="B125" s="402">
        <v>132000000</v>
      </c>
      <c r="C125" s="566"/>
      <c r="D125" s="439">
        <v>21278777</v>
      </c>
      <c r="E125" s="500">
        <v>0</v>
      </c>
      <c r="F125" s="402">
        <f t="shared" si="22"/>
        <v>153278777</v>
      </c>
      <c r="G125" s="440">
        <v>0</v>
      </c>
      <c r="H125" s="332">
        <f t="shared" si="23"/>
        <v>153278777</v>
      </c>
      <c r="I125" s="561"/>
      <c r="J125" s="561"/>
    </row>
    <row r="126" spans="1:10" s="560" customFormat="1" ht="16.149999999999999" customHeight="1">
      <c r="A126" s="567" t="s">
        <v>214</v>
      </c>
      <c r="B126" s="402">
        <v>800000</v>
      </c>
      <c r="C126" s="566"/>
      <c r="D126" s="439">
        <v>0</v>
      </c>
      <c r="E126" s="500">
        <v>0</v>
      </c>
      <c r="F126" s="402">
        <f t="shared" si="22"/>
        <v>800000</v>
      </c>
      <c r="G126" s="440">
        <v>0</v>
      </c>
      <c r="H126" s="332">
        <f t="shared" si="23"/>
        <v>800000</v>
      </c>
      <c r="I126" s="561"/>
      <c r="J126" s="561"/>
    </row>
    <row r="127" spans="1:10" s="560" customFormat="1" ht="16.149999999999999" hidden="1" customHeight="1">
      <c r="A127" s="567" t="s">
        <v>499</v>
      </c>
      <c r="B127" s="402"/>
      <c r="C127" s="565"/>
      <c r="D127" s="439"/>
      <c r="E127" s="500"/>
      <c r="F127" s="402">
        <f t="shared" si="22"/>
        <v>0</v>
      </c>
      <c r="G127" s="390"/>
      <c r="H127" s="332">
        <f t="shared" si="23"/>
        <v>0</v>
      </c>
      <c r="I127" s="561"/>
      <c r="J127" s="561"/>
    </row>
    <row r="128" spans="1:10" s="560" customFormat="1" ht="16.149999999999999" hidden="1" customHeight="1">
      <c r="A128" s="567" t="s">
        <v>500</v>
      </c>
      <c r="B128" s="402"/>
      <c r="C128" s="565"/>
      <c r="D128" s="439"/>
      <c r="E128" s="500"/>
      <c r="F128" s="402">
        <f t="shared" si="22"/>
        <v>0</v>
      </c>
      <c r="G128" s="390"/>
      <c r="H128" s="332">
        <f t="shared" si="23"/>
        <v>0</v>
      </c>
      <c r="I128" s="561"/>
      <c r="J128" s="561"/>
    </row>
    <row r="129" spans="1:10" s="560" customFormat="1" ht="16.149999999999999" customHeight="1">
      <c r="A129" s="567" t="s">
        <v>529</v>
      </c>
      <c r="B129" s="402">
        <v>128000000</v>
      </c>
      <c r="C129" s="566"/>
      <c r="D129" s="439">
        <v>0</v>
      </c>
      <c r="E129" s="500">
        <v>0</v>
      </c>
      <c r="F129" s="402">
        <f t="shared" si="22"/>
        <v>128000000</v>
      </c>
      <c r="G129" s="440">
        <v>0</v>
      </c>
      <c r="H129" s="332">
        <f t="shared" si="23"/>
        <v>128000000</v>
      </c>
      <c r="I129" s="561"/>
      <c r="J129" s="561"/>
    </row>
    <row r="130" spans="1:10" s="560" customFormat="1" ht="16.149999999999999" customHeight="1">
      <c r="A130" s="567" t="s">
        <v>280</v>
      </c>
      <c r="B130" s="402">
        <v>250000</v>
      </c>
      <c r="C130" s="566"/>
      <c r="D130" s="439">
        <v>0</v>
      </c>
      <c r="E130" s="500">
        <v>0</v>
      </c>
      <c r="F130" s="402">
        <f t="shared" si="22"/>
        <v>250000</v>
      </c>
      <c r="G130" s="440">
        <v>0</v>
      </c>
      <c r="H130" s="332">
        <f t="shared" si="23"/>
        <v>250000</v>
      </c>
      <c r="I130" s="561"/>
      <c r="J130" s="561"/>
    </row>
    <row r="131" spans="1:10" s="560" customFormat="1" ht="16.149999999999999" customHeight="1">
      <c r="A131" s="567" t="s">
        <v>445</v>
      </c>
      <c r="B131" s="402">
        <v>35904000</v>
      </c>
      <c r="C131" s="566"/>
      <c r="D131" s="439">
        <v>2578569</v>
      </c>
      <c r="E131" s="500">
        <v>0</v>
      </c>
      <c r="F131" s="402">
        <f t="shared" si="22"/>
        <v>38482569</v>
      </c>
      <c r="G131" s="440">
        <v>0</v>
      </c>
      <c r="H131" s="332">
        <f t="shared" si="23"/>
        <v>38482569</v>
      </c>
      <c r="I131" s="561"/>
      <c r="J131" s="561"/>
    </row>
    <row r="132" spans="1:10" s="560" customFormat="1" ht="16.149999999999999" customHeight="1">
      <c r="A132" s="567" t="s">
        <v>621</v>
      </c>
      <c r="B132" s="402">
        <v>18000000</v>
      </c>
      <c r="C132" s="566"/>
      <c r="D132" s="439">
        <v>2378642</v>
      </c>
      <c r="E132" s="500">
        <v>0</v>
      </c>
      <c r="F132" s="402">
        <f t="shared" si="22"/>
        <v>20378642</v>
      </c>
      <c r="G132" s="443">
        <v>0</v>
      </c>
      <c r="H132" s="332">
        <f t="shared" si="23"/>
        <v>20378642</v>
      </c>
      <c r="I132" s="561"/>
      <c r="J132" s="561"/>
    </row>
    <row r="133" spans="1:10" s="560" customFormat="1" ht="16.149999999999999" customHeight="1">
      <c r="A133" s="403" t="s">
        <v>1663</v>
      </c>
      <c r="B133" s="402">
        <v>57000000</v>
      </c>
      <c r="C133" s="566"/>
      <c r="D133" s="439">
        <v>0</v>
      </c>
      <c r="E133" s="500">
        <v>0</v>
      </c>
      <c r="F133" s="402">
        <f t="shared" si="22"/>
        <v>57000000</v>
      </c>
      <c r="G133" s="440">
        <v>0</v>
      </c>
      <c r="H133" s="332">
        <f t="shared" si="23"/>
        <v>57000000</v>
      </c>
      <c r="I133" s="561"/>
      <c r="J133" s="561"/>
    </row>
    <row r="134" spans="1:10" s="560" customFormat="1" ht="16.149999999999999" customHeight="1">
      <c r="A134" s="567" t="s">
        <v>2532</v>
      </c>
      <c r="B134" s="402">
        <v>4000000</v>
      </c>
      <c r="C134" s="566"/>
      <c r="D134" s="439">
        <v>0</v>
      </c>
      <c r="E134" s="500">
        <v>0</v>
      </c>
      <c r="F134" s="402">
        <f t="shared" si="22"/>
        <v>4000000</v>
      </c>
      <c r="G134" s="440">
        <v>0</v>
      </c>
      <c r="H134" s="332">
        <f t="shared" si="23"/>
        <v>4000000</v>
      </c>
      <c r="I134" s="561"/>
      <c r="J134" s="561"/>
    </row>
    <row r="135" spans="1:10" s="560" customFormat="1" ht="16.149999999999999" customHeight="1">
      <c r="A135" s="567" t="s">
        <v>282</v>
      </c>
      <c r="B135" s="402">
        <v>97491330</v>
      </c>
      <c r="C135" s="566">
        <v>0</v>
      </c>
      <c r="D135" s="402">
        <v>-97491330</v>
      </c>
      <c r="E135" s="500">
        <v>0</v>
      </c>
      <c r="F135" s="439">
        <f t="shared" si="22"/>
        <v>0</v>
      </c>
      <c r="G135" s="440">
        <v>0</v>
      </c>
      <c r="H135" s="364">
        <f t="shared" si="23"/>
        <v>0</v>
      </c>
      <c r="I135" s="561"/>
      <c r="J135" s="561"/>
    </row>
    <row r="136" spans="1:10" s="560" customFormat="1" ht="22.5" hidden="1" customHeight="1" thickBot="1">
      <c r="A136" s="659" t="s">
        <v>2527</v>
      </c>
      <c r="B136" s="617">
        <f t="shared" ref="B136:H136" si="24">B4+B50+B55+B65+B83+B86+B94+B103+B114+B121+B135</f>
        <v>3347202330</v>
      </c>
      <c r="C136" s="617">
        <f t="shared" si="24"/>
        <v>0</v>
      </c>
      <c r="D136" s="617">
        <f t="shared" si="24"/>
        <v>-33803288</v>
      </c>
      <c r="E136" s="618">
        <f t="shared" si="24"/>
        <v>8659975</v>
      </c>
      <c r="F136" s="617">
        <f t="shared" si="24"/>
        <v>3322059017</v>
      </c>
      <c r="G136" s="562" t="e">
        <f t="shared" si="24"/>
        <v>#REF!</v>
      </c>
      <c r="H136" s="388">
        <f t="shared" si="24"/>
        <v>3276286558</v>
      </c>
      <c r="J136" s="561"/>
    </row>
    <row r="137" spans="1:10" ht="30" customHeight="1">
      <c r="A137" s="652" t="s">
        <v>2556</v>
      </c>
      <c r="B137" s="439">
        <v>0</v>
      </c>
      <c r="C137" s="566"/>
      <c r="D137" s="650">
        <v>177360117</v>
      </c>
      <c r="E137" s="500">
        <v>0</v>
      </c>
      <c r="F137" s="402">
        <f t="shared" si="22"/>
        <v>177360117</v>
      </c>
      <c r="G137" s="394"/>
      <c r="H137" s="395"/>
      <c r="I137" s="619"/>
    </row>
    <row r="138" spans="1:10" ht="19.899999999999999" customHeight="1" thickBot="1">
      <c r="A138" s="659" t="s">
        <v>501</v>
      </c>
      <c r="B138" s="617">
        <f>B136+B137</f>
        <v>3347202330</v>
      </c>
      <c r="C138" s="617">
        <f>C6+C52+C57+C67+C85+C88+C96+C105+C116+C123+C137</f>
        <v>0</v>
      </c>
      <c r="D138" s="617">
        <f>D136+D137</f>
        <v>143556829</v>
      </c>
      <c r="E138" s="618">
        <f>E136+E137</f>
        <v>8659975</v>
      </c>
      <c r="F138" s="617">
        <f>F136+F137</f>
        <v>3499419134</v>
      </c>
      <c r="G138" s="396"/>
      <c r="H138" s="393"/>
    </row>
    <row r="139" spans="1:10" ht="13.5" thickTop="1">
      <c r="B139" s="653"/>
      <c r="G139" s="396"/>
      <c r="H139" s="393"/>
    </row>
    <row r="140" spans="1:10">
      <c r="B140" s="653"/>
      <c r="G140" s="396"/>
      <c r="H140" s="393"/>
    </row>
    <row r="141" spans="1:10">
      <c r="B141" s="653"/>
      <c r="G141" s="396"/>
      <c r="H141" s="393"/>
    </row>
    <row r="142" spans="1:10">
      <c r="B142" s="653"/>
      <c r="G142" s="396"/>
      <c r="H142" s="393"/>
    </row>
    <row r="143" spans="1:10">
      <c r="B143" s="653"/>
      <c r="G143" s="396"/>
      <c r="H143" s="393"/>
    </row>
    <row r="144" spans="1:10">
      <c r="B144" s="653"/>
      <c r="G144" s="396"/>
      <c r="H144" s="393"/>
    </row>
    <row r="145" spans="2:2">
      <c r="B145" s="653"/>
    </row>
    <row r="146" spans="2:2">
      <c r="B146" s="653"/>
    </row>
    <row r="147" spans="2:2">
      <c r="B147" s="653"/>
    </row>
    <row r="148" spans="2:2">
      <c r="B148" s="653"/>
    </row>
  </sheetData>
  <printOptions horizontalCentered="1"/>
  <pageMargins left="0.7" right="0.7" top="1.25" bottom="0.7" header="0.5" footer="0.27"/>
  <pageSetup paperSize="9" scale="92" firstPageNumber="17" orientation="portrait" useFirstPageNumber="1" r:id="rId1"/>
  <headerFooter alignWithMargins="0">
    <oddHeader>&amp;C&amp;"Times New Roman,Bold"&amp;16
&amp;20______________________________________________________________________&amp;R&amp;"Times New Roman,Regular"&amp;11  
  مملكة البحرين 
  الحساب الختامي الموحد للدولة للسنة المالية المنتهية في 31 ديسمبر 2020</oddHeader>
    <oddFooter>&amp;C&amp;"Arabic Transparent,Bold"&amp;20___________________________________________________&amp;"Arabic Transparent,Regular"&amp;14
&amp;"Times New Roman,Regular"&amp;P</oddFooter>
  </headerFooter>
  <rowBreaks count="2" manualBreakCount="2">
    <brk id="46" max="5" man="1"/>
    <brk id="93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79"/>
  <sheetViews>
    <sheetView rightToLeft="1" view="pageBreakPreview" zoomScaleNormal="90" zoomScaleSheetLayoutView="100" workbookViewId="0">
      <selection sqref="A1:K1"/>
    </sheetView>
  </sheetViews>
  <sheetFormatPr defaultColWidth="9.140625" defaultRowHeight="12.75"/>
  <cols>
    <col min="1" max="1" width="29.7109375" style="166" customWidth="1"/>
    <col min="2" max="2" width="6.7109375" style="166" hidden="1" customWidth="1"/>
    <col min="3" max="3" width="14.7109375" style="178" customWidth="1"/>
    <col min="4" max="4" width="13.140625" style="178" customWidth="1"/>
    <col min="5" max="5" width="13.28515625" style="145" bestFit="1" customWidth="1"/>
    <col min="6" max="7" width="11.7109375" style="145" customWidth="1"/>
    <col min="8" max="8" width="13.28515625" style="145" customWidth="1"/>
    <col min="9" max="9" width="13.7109375" style="145" customWidth="1"/>
    <col min="10" max="11" width="14.7109375" style="145" customWidth="1"/>
    <col min="12" max="12" width="14.7109375" style="172" customWidth="1"/>
    <col min="13" max="16384" width="9.140625" style="151"/>
  </cols>
  <sheetData>
    <row r="1" spans="1:12" s="159" customFormat="1" ht="30" customHeight="1">
      <c r="A1" s="730" t="s">
        <v>2361</v>
      </c>
      <c r="B1" s="730"/>
      <c r="C1" s="730"/>
      <c r="D1" s="730"/>
      <c r="E1" s="730"/>
      <c r="F1" s="730"/>
      <c r="G1" s="730"/>
      <c r="H1" s="730"/>
      <c r="I1" s="730"/>
      <c r="J1" s="730"/>
      <c r="K1" s="730"/>
      <c r="L1" s="169"/>
    </row>
    <row r="2" spans="1:12" s="154" customFormat="1" ht="25.15" customHeight="1">
      <c r="A2" s="189"/>
      <c r="B2" s="171"/>
      <c r="C2" s="186"/>
      <c r="D2" s="186"/>
      <c r="E2" s="186"/>
      <c r="F2" s="186"/>
      <c r="G2" s="186"/>
      <c r="H2" s="186"/>
      <c r="I2" s="186"/>
      <c r="J2" s="186"/>
      <c r="K2" s="186"/>
      <c r="L2" s="365" t="s">
        <v>455</v>
      </c>
    </row>
    <row r="3" spans="1:12" s="182" customFormat="1" ht="37.9" customHeight="1">
      <c r="A3" s="480" t="s">
        <v>198</v>
      </c>
      <c r="B3" s="480" t="s">
        <v>750</v>
      </c>
      <c r="C3" s="483" t="s">
        <v>21</v>
      </c>
      <c r="D3" s="481" t="s">
        <v>22</v>
      </c>
      <c r="E3" s="502" t="s">
        <v>2459</v>
      </c>
      <c r="F3" s="502" t="s">
        <v>2460</v>
      </c>
      <c r="G3" s="482" t="s">
        <v>23</v>
      </c>
      <c r="H3" s="501" t="s">
        <v>2461</v>
      </c>
      <c r="I3" s="501" t="s">
        <v>2462</v>
      </c>
      <c r="J3" s="482" t="s">
        <v>2</v>
      </c>
      <c r="K3" s="482" t="s">
        <v>495</v>
      </c>
      <c r="L3" s="483" t="s">
        <v>2381</v>
      </c>
    </row>
    <row r="4" spans="1:12" s="181" customFormat="1" ht="24" customHeight="1">
      <c r="A4" s="174" t="s">
        <v>2529</v>
      </c>
      <c r="B4" s="184">
        <v>11</v>
      </c>
      <c r="C4" s="160">
        <v>3793045</v>
      </c>
      <c r="D4" s="160">
        <v>3489207</v>
      </c>
      <c r="E4" s="160">
        <v>48180</v>
      </c>
      <c r="F4" s="160">
        <v>103195</v>
      </c>
      <c r="G4" s="160">
        <v>12901</v>
      </c>
      <c r="H4" s="160">
        <v>10500000</v>
      </c>
      <c r="I4" s="444">
        <v>0</v>
      </c>
      <c r="J4" s="160">
        <f t="shared" ref="J4:J21" si="0">SUM(C4:I4)</f>
        <v>17946528</v>
      </c>
      <c r="K4" s="160">
        <v>18069000</v>
      </c>
      <c r="L4" s="160">
        <v>18022010</v>
      </c>
    </row>
    <row r="5" spans="1:12" s="181" customFormat="1" ht="24" customHeight="1">
      <c r="A5" s="174" t="s">
        <v>492</v>
      </c>
      <c r="B5" s="184">
        <v>12</v>
      </c>
      <c r="C5" s="160">
        <v>422662380</v>
      </c>
      <c r="D5" s="160">
        <v>36599703</v>
      </c>
      <c r="E5" s="160">
        <v>26693104</v>
      </c>
      <c r="F5" s="160">
        <v>6566048</v>
      </c>
      <c r="G5" s="160">
        <v>33955862</v>
      </c>
      <c r="H5" s="444">
        <v>0</v>
      </c>
      <c r="I5" s="160">
        <v>2507803</v>
      </c>
      <c r="J5" s="160">
        <f t="shared" si="0"/>
        <v>528984900</v>
      </c>
      <c r="K5" s="160">
        <v>482050000</v>
      </c>
      <c r="L5" s="160">
        <v>539567214</v>
      </c>
    </row>
    <row r="6" spans="1:12" s="181" customFormat="1" ht="24" customHeight="1">
      <c r="A6" s="174" t="s">
        <v>184</v>
      </c>
      <c r="B6" s="184">
        <v>13</v>
      </c>
      <c r="C6" s="160">
        <v>318072364</v>
      </c>
      <c r="D6" s="160">
        <v>20104840</v>
      </c>
      <c r="E6" s="160">
        <v>8133632</v>
      </c>
      <c r="F6" s="160">
        <v>1740895</v>
      </c>
      <c r="G6" s="160">
        <v>4887574</v>
      </c>
      <c r="H6" s="444">
        <v>0</v>
      </c>
      <c r="I6" s="444">
        <v>0</v>
      </c>
      <c r="J6" s="160">
        <f t="shared" si="0"/>
        <v>352939305</v>
      </c>
      <c r="K6" s="160">
        <v>357982350</v>
      </c>
      <c r="L6" s="160">
        <v>357622683</v>
      </c>
    </row>
    <row r="7" spans="1:12" s="181" customFormat="1" ht="24" customHeight="1">
      <c r="A7" s="174" t="s">
        <v>2524</v>
      </c>
      <c r="B7" s="184">
        <v>14</v>
      </c>
      <c r="C7" s="444">
        <v>0</v>
      </c>
      <c r="D7" s="444">
        <v>0</v>
      </c>
      <c r="E7" s="444">
        <v>0</v>
      </c>
      <c r="F7" s="444">
        <v>0</v>
      </c>
      <c r="G7" s="444">
        <v>0</v>
      </c>
      <c r="H7" s="160">
        <v>33313200</v>
      </c>
      <c r="I7" s="444">
        <v>0</v>
      </c>
      <c r="J7" s="160">
        <f t="shared" si="0"/>
        <v>33313200</v>
      </c>
      <c r="K7" s="160">
        <v>34116000</v>
      </c>
      <c r="L7" s="160">
        <v>34116000</v>
      </c>
    </row>
    <row r="8" spans="1:12" s="181" customFormat="1" ht="24" customHeight="1">
      <c r="A8" s="174" t="s">
        <v>2343</v>
      </c>
      <c r="B8" s="184">
        <v>15</v>
      </c>
      <c r="C8" s="160">
        <v>1786491</v>
      </c>
      <c r="D8" s="160">
        <v>229022</v>
      </c>
      <c r="E8" s="160">
        <v>3041</v>
      </c>
      <c r="F8" s="160">
        <v>2568</v>
      </c>
      <c r="G8" s="160">
        <v>6297</v>
      </c>
      <c r="H8" s="444">
        <v>0</v>
      </c>
      <c r="I8" s="444">
        <v>0</v>
      </c>
      <c r="J8" s="160">
        <f t="shared" si="0"/>
        <v>2027419</v>
      </c>
      <c r="K8" s="160">
        <v>2286000</v>
      </c>
      <c r="L8" s="160">
        <v>1888536</v>
      </c>
    </row>
    <row r="9" spans="1:12" s="181" customFormat="1" ht="24" customHeight="1">
      <c r="A9" s="174" t="s">
        <v>185</v>
      </c>
      <c r="B9" s="184">
        <v>16</v>
      </c>
      <c r="C9" s="160">
        <v>22241835</v>
      </c>
      <c r="D9" s="160">
        <v>10189942</v>
      </c>
      <c r="E9" s="160">
        <v>512840</v>
      </c>
      <c r="F9" s="160">
        <v>446182</v>
      </c>
      <c r="G9" s="160">
        <v>626909</v>
      </c>
      <c r="H9" s="444">
        <v>0</v>
      </c>
      <c r="I9" s="160">
        <v>398828</v>
      </c>
      <c r="J9" s="160">
        <f t="shared" si="0"/>
        <v>34416536</v>
      </c>
      <c r="K9" s="160">
        <v>38849000</v>
      </c>
      <c r="L9" s="160">
        <v>38892485</v>
      </c>
    </row>
    <row r="10" spans="1:12" s="181" customFormat="1" ht="34.9" customHeight="1">
      <c r="A10" s="478" t="s">
        <v>1368</v>
      </c>
      <c r="B10" s="184">
        <v>18</v>
      </c>
      <c r="C10" s="160">
        <v>7824503</v>
      </c>
      <c r="D10" s="160">
        <v>1515743</v>
      </c>
      <c r="E10" s="160">
        <v>35365</v>
      </c>
      <c r="F10" s="160">
        <v>23799</v>
      </c>
      <c r="G10" s="160">
        <v>82602</v>
      </c>
      <c r="H10" s="160">
        <v>38908</v>
      </c>
      <c r="I10" s="160">
        <v>66000</v>
      </c>
      <c r="J10" s="160">
        <f t="shared" si="0"/>
        <v>9586920</v>
      </c>
      <c r="K10" s="160">
        <v>10235272</v>
      </c>
      <c r="L10" s="160">
        <v>10473901</v>
      </c>
    </row>
    <row r="11" spans="1:12" s="181" customFormat="1" ht="24" customHeight="1">
      <c r="A11" s="174" t="s">
        <v>186</v>
      </c>
      <c r="B11" s="184">
        <v>21</v>
      </c>
      <c r="C11" s="160">
        <v>233940860</v>
      </c>
      <c r="D11" s="160">
        <v>24922651</v>
      </c>
      <c r="E11" s="160">
        <v>2178944</v>
      </c>
      <c r="F11" s="160">
        <v>465068</v>
      </c>
      <c r="G11" s="160">
        <v>639917</v>
      </c>
      <c r="H11" s="444">
        <v>0</v>
      </c>
      <c r="I11" s="444">
        <v>0</v>
      </c>
      <c r="J11" s="160">
        <f t="shared" si="0"/>
        <v>262147440</v>
      </c>
      <c r="K11" s="160">
        <v>276982000</v>
      </c>
      <c r="L11" s="160">
        <v>296191995</v>
      </c>
    </row>
    <row r="12" spans="1:12" s="181" customFormat="1" ht="24" customHeight="1">
      <c r="A12" s="174" t="s">
        <v>187</v>
      </c>
      <c r="B12" s="183">
        <v>22</v>
      </c>
      <c r="C12" s="160">
        <v>131878299</v>
      </c>
      <c r="D12" s="160">
        <v>28102441</v>
      </c>
      <c r="E12" s="160">
        <v>66033012</v>
      </c>
      <c r="F12" s="160">
        <v>51868</v>
      </c>
      <c r="G12" s="160">
        <v>2492090</v>
      </c>
      <c r="H12" s="444">
        <v>0</v>
      </c>
      <c r="I12" s="444">
        <v>123158</v>
      </c>
      <c r="J12" s="160">
        <f t="shared" si="0"/>
        <v>228680868</v>
      </c>
      <c r="K12" s="160">
        <v>220763970</v>
      </c>
      <c r="L12" s="160">
        <v>231656516</v>
      </c>
    </row>
    <row r="13" spans="1:12" s="153" customFormat="1" ht="46.9" customHeight="1">
      <c r="A13" s="591" t="s">
        <v>2443</v>
      </c>
      <c r="B13" s="184">
        <v>23</v>
      </c>
      <c r="C13" s="160">
        <v>4694704</v>
      </c>
      <c r="D13" s="160">
        <v>701774</v>
      </c>
      <c r="E13" s="160">
        <v>112555</v>
      </c>
      <c r="F13" s="160">
        <v>5896</v>
      </c>
      <c r="G13" s="160">
        <v>11680</v>
      </c>
      <c r="H13" s="444">
        <v>0</v>
      </c>
      <c r="I13" s="444">
        <v>0</v>
      </c>
      <c r="J13" s="160">
        <f t="shared" si="0"/>
        <v>5526609</v>
      </c>
      <c r="K13" s="160">
        <v>5727000</v>
      </c>
      <c r="L13" s="160">
        <v>6225809</v>
      </c>
    </row>
    <row r="14" spans="1:12" s="181" customFormat="1" ht="24" customHeight="1">
      <c r="A14" s="174" t="s">
        <v>877</v>
      </c>
      <c r="B14" s="184">
        <v>26</v>
      </c>
      <c r="C14" s="160">
        <v>2913171</v>
      </c>
      <c r="D14" s="160">
        <v>2865450</v>
      </c>
      <c r="E14" s="160">
        <v>186957</v>
      </c>
      <c r="F14" s="160">
        <v>6884</v>
      </c>
      <c r="G14" s="160">
        <v>500190</v>
      </c>
      <c r="H14" s="160">
        <v>308139</v>
      </c>
      <c r="I14" s="160">
        <v>1581851</v>
      </c>
      <c r="J14" s="160">
        <f t="shared" si="0"/>
        <v>8362642</v>
      </c>
      <c r="K14" s="160">
        <v>11979300</v>
      </c>
      <c r="L14" s="160">
        <v>11515797</v>
      </c>
    </row>
    <row r="15" spans="1:12" s="181" customFormat="1" ht="24" customHeight="1">
      <c r="A15" s="174" t="s">
        <v>526</v>
      </c>
      <c r="B15" s="184">
        <v>28</v>
      </c>
      <c r="C15" s="160">
        <v>839806</v>
      </c>
      <c r="D15" s="160">
        <v>655302</v>
      </c>
      <c r="E15" s="160">
        <v>69376</v>
      </c>
      <c r="F15" s="160">
        <v>41507</v>
      </c>
      <c r="G15" s="160">
        <v>298008</v>
      </c>
      <c r="H15" s="444">
        <v>0</v>
      </c>
      <c r="I15" s="444">
        <v>0</v>
      </c>
      <c r="J15" s="160">
        <f t="shared" si="0"/>
        <v>1903999</v>
      </c>
      <c r="K15" s="160">
        <v>1904000</v>
      </c>
      <c r="L15" s="160">
        <v>2060101</v>
      </c>
    </row>
    <row r="16" spans="1:12" s="181" customFormat="1" ht="24" customHeight="1">
      <c r="A16" s="174" t="s">
        <v>1659</v>
      </c>
      <c r="B16" s="184">
        <v>29</v>
      </c>
      <c r="C16" s="160">
        <v>9948503</v>
      </c>
      <c r="D16" s="160">
        <v>1754825</v>
      </c>
      <c r="E16" s="160">
        <v>19670</v>
      </c>
      <c r="F16" s="160">
        <v>280</v>
      </c>
      <c r="G16" s="160">
        <v>20954</v>
      </c>
      <c r="H16" s="444">
        <v>0</v>
      </c>
      <c r="I16" s="160">
        <v>100000</v>
      </c>
      <c r="J16" s="160">
        <f t="shared" si="0"/>
        <v>11844232</v>
      </c>
      <c r="K16" s="160">
        <v>13088000</v>
      </c>
      <c r="L16" s="160">
        <v>12934111</v>
      </c>
    </row>
    <row r="17" spans="1:14" s="181" customFormat="1" ht="24" customHeight="1">
      <c r="A17" s="174" t="s">
        <v>878</v>
      </c>
      <c r="B17" s="184">
        <v>32</v>
      </c>
      <c r="C17" s="160">
        <v>362596</v>
      </c>
      <c r="D17" s="160">
        <v>102694</v>
      </c>
      <c r="E17" s="160">
        <v>5852</v>
      </c>
      <c r="F17" s="444">
        <v>2472</v>
      </c>
      <c r="G17" s="444">
        <v>0</v>
      </c>
      <c r="H17" s="444">
        <v>0</v>
      </c>
      <c r="I17" s="444">
        <v>0</v>
      </c>
      <c r="J17" s="160">
        <f t="shared" si="0"/>
        <v>473614</v>
      </c>
      <c r="K17" s="160">
        <v>642000</v>
      </c>
      <c r="L17" s="160">
        <v>450920</v>
      </c>
    </row>
    <row r="18" spans="1:14" s="181" customFormat="1" ht="24" customHeight="1">
      <c r="A18" s="174" t="s">
        <v>1413</v>
      </c>
      <c r="B18" s="184">
        <v>34</v>
      </c>
      <c r="C18" s="160">
        <v>6665015</v>
      </c>
      <c r="D18" s="160">
        <v>2554859</v>
      </c>
      <c r="E18" s="160">
        <v>24777</v>
      </c>
      <c r="F18" s="160">
        <v>16563</v>
      </c>
      <c r="G18" s="160">
        <v>36869</v>
      </c>
      <c r="H18" s="444">
        <v>0</v>
      </c>
      <c r="I18" s="444">
        <v>0</v>
      </c>
      <c r="J18" s="160">
        <f t="shared" si="0"/>
        <v>9298083</v>
      </c>
      <c r="K18" s="160">
        <v>10438298</v>
      </c>
      <c r="L18" s="160">
        <v>10342346</v>
      </c>
    </row>
    <row r="19" spans="1:14" s="181" customFormat="1" ht="24" customHeight="1">
      <c r="A19" s="174" t="s">
        <v>272</v>
      </c>
      <c r="B19" s="184">
        <v>36</v>
      </c>
      <c r="C19" s="160">
        <v>3390709</v>
      </c>
      <c r="D19" s="160">
        <v>569886</v>
      </c>
      <c r="E19" s="160">
        <v>19054</v>
      </c>
      <c r="F19" s="160">
        <v>8567</v>
      </c>
      <c r="G19" s="160">
        <v>57087</v>
      </c>
      <c r="H19" s="444">
        <v>0</v>
      </c>
      <c r="I19" s="444">
        <v>0</v>
      </c>
      <c r="J19" s="160">
        <f t="shared" si="0"/>
        <v>4045303</v>
      </c>
      <c r="K19" s="160">
        <v>4434000</v>
      </c>
      <c r="L19" s="160">
        <v>4274787</v>
      </c>
    </row>
    <row r="20" spans="1:14" s="181" customFormat="1" ht="34.9" customHeight="1">
      <c r="A20" s="478" t="s">
        <v>683</v>
      </c>
      <c r="B20" s="184">
        <v>70</v>
      </c>
      <c r="C20" s="160">
        <v>1271013</v>
      </c>
      <c r="D20" s="160">
        <v>175789</v>
      </c>
      <c r="E20" s="160">
        <v>22455</v>
      </c>
      <c r="F20" s="160">
        <v>90663</v>
      </c>
      <c r="G20" s="160">
        <v>7941</v>
      </c>
      <c r="H20" s="444">
        <v>0</v>
      </c>
      <c r="I20" s="160">
        <v>20000</v>
      </c>
      <c r="J20" s="160">
        <f>SUM(C20:I20)</f>
        <v>1587861</v>
      </c>
      <c r="K20" s="160">
        <v>3208000</v>
      </c>
      <c r="L20" s="160">
        <v>1688816</v>
      </c>
    </row>
    <row r="21" spans="1:14" s="594" customFormat="1" ht="24" customHeight="1">
      <c r="A21" s="174" t="s">
        <v>1479</v>
      </c>
      <c r="B21" s="184" t="s">
        <v>882</v>
      </c>
      <c r="C21" s="160">
        <f>592700+713568+549233+568727</f>
        <v>2424228</v>
      </c>
      <c r="D21" s="160">
        <f>16462+314053+37240+9770</f>
        <v>377525</v>
      </c>
      <c r="E21" s="160">
        <f>6533+3406+20077+6208</f>
        <v>36224</v>
      </c>
      <c r="F21" s="160">
        <f>1366+1258+6958+5679</f>
        <v>15261</v>
      </c>
      <c r="G21" s="160">
        <f>2363+218+12453+849</f>
        <v>15883</v>
      </c>
      <c r="H21" s="444">
        <v>0</v>
      </c>
      <c r="I21" s="444">
        <v>0</v>
      </c>
      <c r="J21" s="160">
        <f t="shared" si="0"/>
        <v>2869121</v>
      </c>
      <c r="K21" s="160">
        <f>720000+1054892+846000+601000</f>
        <v>3221892</v>
      </c>
      <c r="L21" s="160">
        <v>2894456</v>
      </c>
    </row>
    <row r="22" spans="1:14" s="594" customFormat="1" ht="24" customHeight="1">
      <c r="A22" s="478" t="s">
        <v>2470</v>
      </c>
      <c r="B22" s="184" t="s">
        <v>881</v>
      </c>
      <c r="C22" s="160">
        <f>228079+184187</f>
        <v>412266</v>
      </c>
      <c r="D22" s="160">
        <f>51464+62381</f>
        <v>113845</v>
      </c>
      <c r="E22" s="160">
        <f>2196+8279</f>
        <v>10475</v>
      </c>
      <c r="F22" s="444">
        <f>583+3105</f>
        <v>3688</v>
      </c>
      <c r="G22" s="160">
        <f>250+0</f>
        <v>250</v>
      </c>
      <c r="H22" s="444">
        <v>0</v>
      </c>
      <c r="I22" s="444">
        <v>0</v>
      </c>
      <c r="J22" s="160">
        <f>SUM(C22:I22)</f>
        <v>540524</v>
      </c>
      <c r="K22" s="160">
        <f>282572+305000</f>
        <v>587572</v>
      </c>
      <c r="L22" s="160">
        <v>559782</v>
      </c>
    </row>
    <row r="23" spans="1:14" s="180" customFormat="1" ht="30" customHeight="1">
      <c r="A23" s="730" t="s">
        <v>2362</v>
      </c>
      <c r="B23" s="730"/>
      <c r="C23" s="730"/>
      <c r="D23" s="730"/>
      <c r="E23" s="730"/>
      <c r="F23" s="730"/>
      <c r="G23" s="730"/>
      <c r="H23" s="730"/>
      <c r="I23" s="730"/>
      <c r="J23" s="730"/>
      <c r="K23" s="730"/>
      <c r="L23" s="185"/>
    </row>
    <row r="24" spans="1:14" s="179" customFormat="1" ht="25.15" customHeight="1">
      <c r="A24" s="189"/>
      <c r="B24" s="171"/>
      <c r="C24" s="186"/>
      <c r="D24" s="186"/>
      <c r="E24" s="186"/>
      <c r="F24" s="186"/>
      <c r="G24" s="186"/>
      <c r="H24" s="186"/>
      <c r="I24" s="186"/>
      <c r="J24" s="186"/>
      <c r="K24" s="186"/>
      <c r="L24" s="365" t="s">
        <v>455</v>
      </c>
    </row>
    <row r="25" spans="1:14" s="182" customFormat="1" ht="37.9" customHeight="1">
      <c r="A25" s="480" t="s">
        <v>198</v>
      </c>
      <c r="B25" s="480" t="s">
        <v>750</v>
      </c>
      <c r="C25" s="483" t="s">
        <v>21</v>
      </c>
      <c r="D25" s="481" t="s">
        <v>22</v>
      </c>
      <c r="E25" s="502" t="s">
        <v>2459</v>
      </c>
      <c r="F25" s="502" t="s">
        <v>2460</v>
      </c>
      <c r="G25" s="482" t="s">
        <v>23</v>
      </c>
      <c r="H25" s="501" t="s">
        <v>2461</v>
      </c>
      <c r="I25" s="501" t="s">
        <v>2462</v>
      </c>
      <c r="J25" s="482" t="s">
        <v>2</v>
      </c>
      <c r="K25" s="482" t="s">
        <v>495</v>
      </c>
      <c r="L25" s="483" t="s">
        <v>2381</v>
      </c>
    </row>
    <row r="26" spans="1:14" s="181" customFormat="1" ht="24" customHeight="1">
      <c r="A26" s="174" t="s">
        <v>1660</v>
      </c>
      <c r="B26" s="174">
        <v>40</v>
      </c>
      <c r="C26" s="160">
        <v>118367</v>
      </c>
      <c r="D26" s="160">
        <v>38436</v>
      </c>
      <c r="E26" s="160">
        <v>7909</v>
      </c>
      <c r="F26" s="160">
        <v>7352</v>
      </c>
      <c r="G26" s="160">
        <v>389</v>
      </c>
      <c r="H26" s="444">
        <v>0</v>
      </c>
      <c r="I26" s="444">
        <v>0</v>
      </c>
      <c r="J26" s="160">
        <f t="shared" ref="J26:J59" si="1">SUM(C26:I26)</f>
        <v>172453</v>
      </c>
      <c r="K26" s="160">
        <v>232000</v>
      </c>
      <c r="L26" s="160">
        <v>205795</v>
      </c>
      <c r="N26" s="188"/>
    </row>
    <row r="27" spans="1:14" s="188" customFormat="1" ht="24" customHeight="1">
      <c r="A27" s="174" t="s">
        <v>563</v>
      </c>
      <c r="B27" s="174">
        <v>41</v>
      </c>
      <c r="C27" s="160">
        <v>3321234</v>
      </c>
      <c r="D27" s="160">
        <v>801788</v>
      </c>
      <c r="E27" s="160">
        <v>228386</v>
      </c>
      <c r="F27" s="160">
        <v>16622</v>
      </c>
      <c r="G27" s="160">
        <v>74406</v>
      </c>
      <c r="H27" s="444">
        <v>0</v>
      </c>
      <c r="I27" s="444">
        <v>0</v>
      </c>
      <c r="J27" s="160">
        <f t="shared" si="1"/>
        <v>4442436</v>
      </c>
      <c r="K27" s="160">
        <v>4615000</v>
      </c>
      <c r="L27" s="160">
        <v>4609802</v>
      </c>
      <c r="N27" s="181"/>
    </row>
    <row r="28" spans="1:14" s="188" customFormat="1" ht="36" customHeight="1">
      <c r="A28" s="478" t="s">
        <v>2444</v>
      </c>
      <c r="B28" s="174">
        <v>43</v>
      </c>
      <c r="C28" s="160">
        <v>12099142</v>
      </c>
      <c r="D28" s="160">
        <v>150109</v>
      </c>
      <c r="E28" s="160">
        <v>7098492</v>
      </c>
      <c r="F28" s="160">
        <v>401130</v>
      </c>
      <c r="G28" s="160">
        <v>467057</v>
      </c>
      <c r="H28" s="444">
        <v>0</v>
      </c>
      <c r="I28" s="160">
        <v>27600</v>
      </c>
      <c r="J28" s="160">
        <f t="shared" si="1"/>
        <v>20243530</v>
      </c>
      <c r="K28" s="160">
        <v>19636000</v>
      </c>
      <c r="L28" s="160">
        <v>20300415</v>
      </c>
    </row>
    <row r="29" spans="1:14" s="188" customFormat="1" ht="36" customHeight="1">
      <c r="A29" s="478" t="s">
        <v>1410</v>
      </c>
      <c r="B29" s="174">
        <v>46</v>
      </c>
      <c r="C29" s="160">
        <v>19318712</v>
      </c>
      <c r="D29" s="160">
        <v>20655761</v>
      </c>
      <c r="E29" s="160">
        <v>85400</v>
      </c>
      <c r="F29" s="160">
        <v>3136</v>
      </c>
      <c r="G29" s="160">
        <v>35622</v>
      </c>
      <c r="H29" s="444">
        <v>0</v>
      </c>
      <c r="I29" s="444">
        <v>0</v>
      </c>
      <c r="J29" s="160">
        <f t="shared" si="1"/>
        <v>40098631</v>
      </c>
      <c r="K29" s="160">
        <v>42220000</v>
      </c>
      <c r="L29" s="160">
        <v>41626008</v>
      </c>
    </row>
    <row r="30" spans="1:14" s="188" customFormat="1" ht="24" customHeight="1">
      <c r="A30" s="174" t="s">
        <v>493</v>
      </c>
      <c r="B30" s="174">
        <v>47</v>
      </c>
      <c r="C30" s="444">
        <v>190</v>
      </c>
      <c r="D30" s="444">
        <v>0</v>
      </c>
      <c r="E30" s="444">
        <v>0</v>
      </c>
      <c r="F30" s="444">
        <v>0</v>
      </c>
      <c r="G30" s="444">
        <v>0</v>
      </c>
      <c r="H30" s="160">
        <v>154481226</v>
      </c>
      <c r="I30" s="444">
        <v>0</v>
      </c>
      <c r="J30" s="160">
        <f t="shared" si="1"/>
        <v>154481416</v>
      </c>
      <c r="K30" s="160">
        <v>154481226</v>
      </c>
      <c r="L30" s="160">
        <v>141000000</v>
      </c>
    </row>
    <row r="31" spans="1:14" s="188" customFormat="1" ht="24" customHeight="1">
      <c r="A31" s="174" t="s">
        <v>715</v>
      </c>
      <c r="B31" s="174">
        <v>48</v>
      </c>
      <c r="C31" s="160">
        <v>12885584</v>
      </c>
      <c r="D31" s="160">
        <v>15300895</v>
      </c>
      <c r="E31" s="160">
        <v>100220</v>
      </c>
      <c r="F31" s="160">
        <v>18003</v>
      </c>
      <c r="G31" s="160">
        <v>818707</v>
      </c>
      <c r="H31" s="444">
        <v>0</v>
      </c>
      <c r="I31" s="444">
        <v>0</v>
      </c>
      <c r="J31" s="160">
        <f t="shared" si="1"/>
        <v>29123409</v>
      </c>
      <c r="K31" s="160">
        <v>29141626</v>
      </c>
      <c r="L31" s="160">
        <v>29824103</v>
      </c>
    </row>
    <row r="32" spans="1:14" s="188" customFormat="1" ht="24" customHeight="1">
      <c r="A32" s="174" t="s">
        <v>200</v>
      </c>
      <c r="B32" s="174">
        <v>50</v>
      </c>
      <c r="C32" s="160">
        <v>40676563</v>
      </c>
      <c r="D32" s="160">
        <v>492746</v>
      </c>
      <c r="E32" s="160">
        <v>132218</v>
      </c>
      <c r="F32" s="444">
        <v>0</v>
      </c>
      <c r="G32" s="160">
        <v>24968</v>
      </c>
      <c r="H32" s="444">
        <v>0</v>
      </c>
      <c r="I32" s="160">
        <v>24500</v>
      </c>
      <c r="J32" s="160">
        <f t="shared" si="1"/>
        <v>41350995</v>
      </c>
      <c r="K32" s="160">
        <v>42094000</v>
      </c>
      <c r="L32" s="160">
        <v>42094000</v>
      </c>
    </row>
    <row r="33" spans="1:14" s="188" customFormat="1" ht="24" customHeight="1">
      <c r="A33" s="174" t="s">
        <v>237</v>
      </c>
      <c r="B33" s="174">
        <v>51</v>
      </c>
      <c r="C33" s="160">
        <v>871167</v>
      </c>
      <c r="D33" s="160">
        <v>588933</v>
      </c>
      <c r="E33" s="160">
        <v>7673</v>
      </c>
      <c r="F33" s="160">
        <v>3354</v>
      </c>
      <c r="G33" s="160">
        <v>4782</v>
      </c>
      <c r="H33" s="444">
        <v>0</v>
      </c>
      <c r="I33" s="444">
        <v>0</v>
      </c>
      <c r="J33" s="160">
        <f t="shared" si="1"/>
        <v>1475909</v>
      </c>
      <c r="K33" s="160">
        <v>1605000</v>
      </c>
      <c r="L33" s="160">
        <v>1580235</v>
      </c>
    </row>
    <row r="34" spans="1:14" s="188" customFormat="1" ht="24" customHeight="1">
      <c r="A34" s="174" t="s">
        <v>267</v>
      </c>
      <c r="B34" s="174">
        <v>54</v>
      </c>
      <c r="C34" s="160">
        <v>1092493</v>
      </c>
      <c r="D34" s="160">
        <v>173276</v>
      </c>
      <c r="E34" s="160">
        <v>5492</v>
      </c>
      <c r="F34" s="160">
        <v>6098</v>
      </c>
      <c r="G34" s="160">
        <v>2357</v>
      </c>
      <c r="H34" s="444">
        <v>0</v>
      </c>
      <c r="I34" s="444">
        <v>0</v>
      </c>
      <c r="J34" s="160">
        <f t="shared" si="1"/>
        <v>1279716</v>
      </c>
      <c r="K34" s="160">
        <v>1321000</v>
      </c>
      <c r="L34" s="160">
        <v>1424051</v>
      </c>
    </row>
    <row r="35" spans="1:14" s="188" customFormat="1" ht="24" customHeight="1">
      <c r="A35" s="174" t="s">
        <v>1874</v>
      </c>
      <c r="B35" s="174">
        <v>55</v>
      </c>
      <c r="C35" s="160">
        <v>790878</v>
      </c>
      <c r="D35" s="160">
        <v>219495</v>
      </c>
      <c r="E35" s="160">
        <v>1984</v>
      </c>
      <c r="F35" s="160">
        <v>3014</v>
      </c>
      <c r="G35" s="160">
        <v>7924</v>
      </c>
      <c r="H35" s="444">
        <v>0</v>
      </c>
      <c r="I35" s="160">
        <v>30000</v>
      </c>
      <c r="J35" s="160">
        <f t="shared" si="1"/>
        <v>1053295</v>
      </c>
      <c r="K35" s="160">
        <v>1230000</v>
      </c>
      <c r="L35" s="160">
        <v>923882</v>
      </c>
    </row>
    <row r="36" spans="1:14" s="188" customFormat="1" ht="24" customHeight="1">
      <c r="A36" s="174" t="s">
        <v>898</v>
      </c>
      <c r="B36" s="174">
        <v>59</v>
      </c>
      <c r="C36" s="160">
        <v>727794</v>
      </c>
      <c r="D36" s="160">
        <v>245868</v>
      </c>
      <c r="E36" s="160">
        <v>3513</v>
      </c>
      <c r="F36" s="160">
        <v>3304</v>
      </c>
      <c r="G36" s="160">
        <v>1465</v>
      </c>
      <c r="H36" s="444">
        <v>0</v>
      </c>
      <c r="I36" s="444">
        <v>0</v>
      </c>
      <c r="J36" s="160">
        <f t="shared" si="1"/>
        <v>981944</v>
      </c>
      <c r="K36" s="160">
        <v>1286000</v>
      </c>
      <c r="L36" s="160">
        <v>907310</v>
      </c>
    </row>
    <row r="37" spans="1:14" s="188" customFormat="1" ht="24" customHeight="1">
      <c r="A37" s="174" t="s">
        <v>2367</v>
      </c>
      <c r="B37" s="174">
        <v>60</v>
      </c>
      <c r="C37" s="160">
        <v>912773</v>
      </c>
      <c r="D37" s="160">
        <v>22230588</v>
      </c>
      <c r="E37" s="444">
        <v>0</v>
      </c>
      <c r="F37" s="444">
        <v>0</v>
      </c>
      <c r="G37" s="444">
        <v>0</v>
      </c>
      <c r="H37" s="160">
        <v>518568743</v>
      </c>
      <c r="I37" s="160">
        <v>990979426</v>
      </c>
      <c r="J37" s="160">
        <f t="shared" si="1"/>
        <v>1532691530</v>
      </c>
      <c r="K37" s="160">
        <v>1505759540</v>
      </c>
      <c r="L37" s="160">
        <v>1277218070</v>
      </c>
    </row>
    <row r="38" spans="1:14" s="188" customFormat="1" ht="24" customHeight="1">
      <c r="A38" s="174" t="s">
        <v>188</v>
      </c>
      <c r="B38" s="174">
        <v>61</v>
      </c>
      <c r="C38" s="160">
        <v>123320</v>
      </c>
      <c r="D38" s="160">
        <v>40656</v>
      </c>
      <c r="E38" s="160">
        <v>711</v>
      </c>
      <c r="F38" s="444">
        <v>0</v>
      </c>
      <c r="G38" s="160">
        <v>320</v>
      </c>
      <c r="H38" s="444">
        <v>0</v>
      </c>
      <c r="I38" s="444">
        <v>0</v>
      </c>
      <c r="J38" s="160">
        <f t="shared" si="1"/>
        <v>165007</v>
      </c>
      <c r="K38" s="160">
        <v>214987</v>
      </c>
      <c r="L38" s="160">
        <v>172341</v>
      </c>
    </row>
    <row r="39" spans="1:14" s="188" customFormat="1" ht="24" customHeight="1">
      <c r="A39" s="174" t="s">
        <v>716</v>
      </c>
      <c r="B39" s="174">
        <v>65</v>
      </c>
      <c r="C39" s="160">
        <v>12421890</v>
      </c>
      <c r="D39" s="160">
        <v>4335202</v>
      </c>
      <c r="E39" s="160">
        <v>331955</v>
      </c>
      <c r="F39" s="160">
        <v>91107</v>
      </c>
      <c r="G39" s="160">
        <v>283903</v>
      </c>
      <c r="H39" s="444">
        <v>0</v>
      </c>
      <c r="I39" s="444">
        <v>0</v>
      </c>
      <c r="J39" s="160">
        <f t="shared" si="1"/>
        <v>17464057</v>
      </c>
      <c r="K39" s="160">
        <v>19646000</v>
      </c>
      <c r="L39" s="160">
        <v>18368885</v>
      </c>
    </row>
    <row r="40" spans="1:14" s="188" customFormat="1" ht="24" customHeight="1">
      <c r="A40" s="174" t="s">
        <v>879</v>
      </c>
      <c r="B40" s="174">
        <v>66</v>
      </c>
      <c r="C40" s="160">
        <v>3325083</v>
      </c>
      <c r="D40" s="160">
        <v>2857825</v>
      </c>
      <c r="E40" s="160">
        <v>85574</v>
      </c>
      <c r="F40" s="160">
        <v>342</v>
      </c>
      <c r="G40" s="160">
        <v>130133</v>
      </c>
      <c r="H40" s="444">
        <v>0</v>
      </c>
      <c r="I40" s="160">
        <v>174200</v>
      </c>
      <c r="J40" s="160">
        <f t="shared" si="1"/>
        <v>6573157</v>
      </c>
      <c r="K40" s="160">
        <v>7338591</v>
      </c>
      <c r="L40" s="160">
        <v>7086075</v>
      </c>
    </row>
    <row r="41" spans="1:14" s="188" customFormat="1" ht="24" customHeight="1">
      <c r="A41" s="174" t="s">
        <v>673</v>
      </c>
      <c r="B41" s="174">
        <v>67</v>
      </c>
      <c r="C41" s="160">
        <v>205680</v>
      </c>
      <c r="D41" s="160">
        <v>1005820</v>
      </c>
      <c r="E41" s="160">
        <v>2322</v>
      </c>
      <c r="F41" s="160">
        <v>1804</v>
      </c>
      <c r="G41" s="160">
        <v>2693</v>
      </c>
      <c r="H41" s="444">
        <v>0</v>
      </c>
      <c r="I41" s="444">
        <v>0</v>
      </c>
      <c r="J41" s="160">
        <f t="shared" si="1"/>
        <v>1218319</v>
      </c>
      <c r="K41" s="160">
        <v>1295444</v>
      </c>
      <c r="L41" s="160">
        <v>727732</v>
      </c>
    </row>
    <row r="42" spans="1:14" s="188" customFormat="1" ht="24" customHeight="1">
      <c r="A42" s="174" t="s">
        <v>884</v>
      </c>
      <c r="B42" s="174">
        <v>68</v>
      </c>
      <c r="C42" s="160">
        <v>2352136</v>
      </c>
      <c r="D42" s="160">
        <v>759403</v>
      </c>
      <c r="E42" s="160">
        <v>52680</v>
      </c>
      <c r="F42" s="160">
        <v>25701</v>
      </c>
      <c r="G42" s="160">
        <v>16541</v>
      </c>
      <c r="H42" s="444">
        <v>0</v>
      </c>
      <c r="I42" s="444">
        <v>0</v>
      </c>
      <c r="J42" s="160">
        <f t="shared" si="1"/>
        <v>3206461</v>
      </c>
      <c r="K42" s="160">
        <v>3341000</v>
      </c>
      <c r="L42" s="160">
        <v>3303881</v>
      </c>
    </row>
    <row r="43" spans="1:14" s="181" customFormat="1" ht="24" customHeight="1">
      <c r="A43" s="174" t="s">
        <v>1448</v>
      </c>
      <c r="B43" s="174">
        <v>69</v>
      </c>
      <c r="C43" s="160">
        <v>2792904</v>
      </c>
      <c r="D43" s="160">
        <v>589390</v>
      </c>
      <c r="E43" s="160">
        <v>11955</v>
      </c>
      <c r="F43" s="160">
        <v>24114</v>
      </c>
      <c r="G43" s="160">
        <v>16465</v>
      </c>
      <c r="H43" s="444">
        <v>0</v>
      </c>
      <c r="I43" s="444">
        <v>0</v>
      </c>
      <c r="J43" s="160">
        <f t="shared" si="1"/>
        <v>3434828</v>
      </c>
      <c r="K43" s="160">
        <v>3928000</v>
      </c>
      <c r="L43" s="160">
        <v>3814772</v>
      </c>
      <c r="N43" s="188"/>
    </row>
    <row r="44" spans="1:14" s="181" customFormat="1" ht="24" customHeight="1">
      <c r="A44" s="174" t="s">
        <v>2474</v>
      </c>
      <c r="B44" s="174">
        <v>72</v>
      </c>
      <c r="C44" s="160">
        <v>5244040</v>
      </c>
      <c r="D44" s="160">
        <v>566238</v>
      </c>
      <c r="E44" s="160">
        <v>7728</v>
      </c>
      <c r="F44" s="160">
        <v>1612</v>
      </c>
      <c r="G44" s="160">
        <v>7560</v>
      </c>
      <c r="H44" s="444">
        <v>0</v>
      </c>
      <c r="I44" s="444">
        <v>0</v>
      </c>
      <c r="J44" s="160">
        <f t="shared" si="1"/>
        <v>5827178</v>
      </c>
      <c r="K44" s="160">
        <v>6094271</v>
      </c>
      <c r="L44" s="160">
        <v>5647098</v>
      </c>
      <c r="N44" s="188"/>
    </row>
    <row r="45" spans="1:14" s="594" customFormat="1" ht="24" customHeight="1">
      <c r="A45" s="174" t="s">
        <v>698</v>
      </c>
      <c r="B45" s="174">
        <v>71</v>
      </c>
      <c r="C45" s="160">
        <v>806756</v>
      </c>
      <c r="D45" s="160">
        <v>162354</v>
      </c>
      <c r="E45" s="160">
        <v>9513</v>
      </c>
      <c r="F45" s="160">
        <v>10021</v>
      </c>
      <c r="G45" s="160">
        <v>2088</v>
      </c>
      <c r="H45" s="444">
        <v>0</v>
      </c>
      <c r="I45" s="444">
        <v>0</v>
      </c>
      <c r="J45" s="160">
        <f t="shared" si="1"/>
        <v>990732</v>
      </c>
      <c r="K45" s="160">
        <v>1138000</v>
      </c>
      <c r="L45" s="160">
        <v>1052086</v>
      </c>
      <c r="N45" s="595"/>
    </row>
    <row r="46" spans="1:14" s="181" customFormat="1" ht="24" customHeight="1">
      <c r="A46" s="174" t="s">
        <v>1698</v>
      </c>
      <c r="B46" s="174">
        <v>73</v>
      </c>
      <c r="C46" s="160">
        <v>8155324</v>
      </c>
      <c r="D46" s="160">
        <v>2011688</v>
      </c>
      <c r="E46" s="160">
        <v>321758</v>
      </c>
      <c r="F46" s="160">
        <v>4259</v>
      </c>
      <c r="G46" s="160">
        <v>151524</v>
      </c>
      <c r="H46" s="444">
        <v>0</v>
      </c>
      <c r="I46" s="444">
        <v>0</v>
      </c>
      <c r="J46" s="160">
        <f t="shared" si="1"/>
        <v>10644553</v>
      </c>
      <c r="K46" s="160">
        <v>11896854</v>
      </c>
      <c r="L46" s="160">
        <v>11366779</v>
      </c>
      <c r="N46" s="188"/>
    </row>
    <row r="47" spans="1:14" s="181" customFormat="1" ht="36" customHeight="1">
      <c r="A47" s="478" t="s">
        <v>508</v>
      </c>
      <c r="B47" s="592">
        <v>75</v>
      </c>
      <c r="C47" s="160">
        <v>756325</v>
      </c>
      <c r="D47" s="160">
        <v>187252</v>
      </c>
      <c r="E47" s="160">
        <v>10236</v>
      </c>
      <c r="F47" s="160">
        <v>8154</v>
      </c>
      <c r="G47" s="160">
        <v>7850</v>
      </c>
      <c r="H47" s="160">
        <v>8794594</v>
      </c>
      <c r="I47" s="444">
        <v>0</v>
      </c>
      <c r="J47" s="160">
        <f t="shared" si="1"/>
        <v>9764411</v>
      </c>
      <c r="K47" s="160">
        <v>12337000</v>
      </c>
      <c r="L47" s="160">
        <v>13380757</v>
      </c>
      <c r="N47" s="188"/>
    </row>
    <row r="48" spans="1:14" s="181" customFormat="1" ht="24" customHeight="1">
      <c r="A48" s="174" t="s">
        <v>606</v>
      </c>
      <c r="B48" s="592">
        <v>76</v>
      </c>
      <c r="C48" s="160">
        <v>12332999</v>
      </c>
      <c r="D48" s="160">
        <v>679243</v>
      </c>
      <c r="E48" s="160">
        <v>14897</v>
      </c>
      <c r="F48" s="160">
        <v>21262</v>
      </c>
      <c r="G48" s="160">
        <v>10611</v>
      </c>
      <c r="H48" s="444">
        <v>0</v>
      </c>
      <c r="I48" s="444">
        <v>0</v>
      </c>
      <c r="J48" s="160">
        <f t="shared" si="1"/>
        <v>13059012</v>
      </c>
      <c r="K48" s="160">
        <v>13064000</v>
      </c>
      <c r="L48" s="160">
        <v>12912363</v>
      </c>
      <c r="N48" s="188"/>
    </row>
    <row r="49" spans="1:14" s="181" customFormat="1" ht="36" customHeight="1">
      <c r="A49" s="478" t="s">
        <v>1369</v>
      </c>
      <c r="B49" s="592">
        <v>77</v>
      </c>
      <c r="C49" s="160">
        <v>1346071</v>
      </c>
      <c r="D49" s="160">
        <v>1631721</v>
      </c>
      <c r="E49" s="160">
        <v>11831</v>
      </c>
      <c r="F49" s="160">
        <v>2813</v>
      </c>
      <c r="G49" s="160">
        <v>26425</v>
      </c>
      <c r="H49" s="444">
        <v>0</v>
      </c>
      <c r="I49" s="444">
        <v>0</v>
      </c>
      <c r="J49" s="160">
        <f t="shared" si="1"/>
        <v>3018861</v>
      </c>
      <c r="K49" s="160">
        <v>3779000</v>
      </c>
      <c r="L49" s="160">
        <v>3963947</v>
      </c>
    </row>
    <row r="50" spans="1:14" s="190" customFormat="1" ht="24" customHeight="1">
      <c r="A50" s="174" t="s">
        <v>201</v>
      </c>
      <c r="B50" s="592">
        <v>78</v>
      </c>
      <c r="C50" s="160">
        <v>4524512</v>
      </c>
      <c r="D50" s="160">
        <v>2505652</v>
      </c>
      <c r="E50" s="160">
        <v>14109</v>
      </c>
      <c r="F50" s="444">
        <v>227</v>
      </c>
      <c r="G50" s="160">
        <v>15606</v>
      </c>
      <c r="H50" s="444">
        <v>0</v>
      </c>
      <c r="I50" s="444">
        <v>0</v>
      </c>
      <c r="J50" s="160">
        <f t="shared" si="1"/>
        <v>7060106</v>
      </c>
      <c r="K50" s="160">
        <v>7572000</v>
      </c>
      <c r="L50" s="160">
        <v>7551821</v>
      </c>
      <c r="N50" s="181"/>
    </row>
    <row r="51" spans="1:14" s="181" customFormat="1" ht="24" customHeight="1">
      <c r="A51" s="174" t="s">
        <v>247</v>
      </c>
      <c r="B51" s="592">
        <v>80</v>
      </c>
      <c r="C51" s="160">
        <v>809233</v>
      </c>
      <c r="D51" s="160">
        <v>269937</v>
      </c>
      <c r="E51" s="160">
        <v>2973</v>
      </c>
      <c r="F51" s="160">
        <v>746</v>
      </c>
      <c r="G51" s="160">
        <v>25439</v>
      </c>
      <c r="H51" s="444">
        <v>0</v>
      </c>
      <c r="I51" s="444">
        <v>0</v>
      </c>
      <c r="J51" s="160">
        <f t="shared" si="1"/>
        <v>1108328</v>
      </c>
      <c r="K51" s="160">
        <v>1188000</v>
      </c>
      <c r="L51" s="160">
        <v>1132015</v>
      </c>
      <c r="N51" s="190"/>
    </row>
    <row r="52" spans="1:14" s="181" customFormat="1" ht="24" customHeight="1">
      <c r="A52" s="174" t="s">
        <v>2336</v>
      </c>
      <c r="B52" s="592">
        <v>81</v>
      </c>
      <c r="C52" s="160">
        <v>6505525</v>
      </c>
      <c r="D52" s="160">
        <v>940999</v>
      </c>
      <c r="E52" s="160">
        <v>53224</v>
      </c>
      <c r="F52" s="160">
        <v>76007</v>
      </c>
      <c r="G52" s="160">
        <v>117917</v>
      </c>
      <c r="H52" s="444">
        <v>0</v>
      </c>
      <c r="I52" s="444">
        <v>0</v>
      </c>
      <c r="J52" s="160">
        <f t="shared" si="1"/>
        <v>7693672</v>
      </c>
      <c r="K52" s="160">
        <v>10570000</v>
      </c>
      <c r="L52" s="160">
        <v>7636947</v>
      </c>
    </row>
    <row r="53" spans="1:14" s="181" customFormat="1" ht="24" customHeight="1">
      <c r="A53" s="174" t="s">
        <v>268</v>
      </c>
      <c r="B53" s="592">
        <v>83</v>
      </c>
      <c r="C53" s="160">
        <v>14882099</v>
      </c>
      <c r="D53" s="160">
        <v>1734837</v>
      </c>
      <c r="E53" s="160">
        <v>178431</v>
      </c>
      <c r="F53" s="160">
        <v>88619</v>
      </c>
      <c r="G53" s="160">
        <v>81515</v>
      </c>
      <c r="H53" s="444">
        <v>0</v>
      </c>
      <c r="I53" s="444">
        <v>0</v>
      </c>
      <c r="J53" s="160">
        <f t="shared" si="1"/>
        <v>16965501</v>
      </c>
      <c r="K53" s="160">
        <v>19986800</v>
      </c>
      <c r="L53" s="160">
        <v>16437162</v>
      </c>
    </row>
    <row r="54" spans="1:14" s="181" customFormat="1" ht="36" customHeight="1">
      <c r="A54" s="478" t="s">
        <v>2472</v>
      </c>
      <c r="B54" s="592">
        <v>84</v>
      </c>
      <c r="C54" s="160">
        <v>11615427</v>
      </c>
      <c r="D54" s="160">
        <v>967345</v>
      </c>
      <c r="E54" s="160">
        <v>10525555</v>
      </c>
      <c r="F54" s="160">
        <v>980580</v>
      </c>
      <c r="G54" s="160">
        <v>2114889</v>
      </c>
      <c r="H54" s="444">
        <v>0</v>
      </c>
      <c r="I54" s="444">
        <v>96178</v>
      </c>
      <c r="J54" s="160">
        <f t="shared" si="1"/>
        <v>26299974</v>
      </c>
      <c r="K54" s="160">
        <v>25000000</v>
      </c>
      <c r="L54" s="160">
        <v>28263737</v>
      </c>
    </row>
    <row r="55" spans="1:14" s="181" customFormat="1" ht="24" customHeight="1">
      <c r="A55" s="478" t="s">
        <v>1772</v>
      </c>
      <c r="B55" s="592">
        <v>85</v>
      </c>
      <c r="C55" s="160">
        <v>1998018</v>
      </c>
      <c r="D55" s="160">
        <v>384848</v>
      </c>
      <c r="E55" s="160">
        <v>10957</v>
      </c>
      <c r="F55" s="160">
        <v>32995</v>
      </c>
      <c r="G55" s="160">
        <v>9486</v>
      </c>
      <c r="H55" s="444">
        <v>0</v>
      </c>
      <c r="I55" s="444">
        <v>0</v>
      </c>
      <c r="J55" s="160">
        <f t="shared" si="1"/>
        <v>2436304</v>
      </c>
      <c r="K55" s="160">
        <v>3126000</v>
      </c>
      <c r="L55" s="160">
        <v>2705940</v>
      </c>
    </row>
    <row r="56" spans="1:14" s="181" customFormat="1" ht="24" customHeight="1">
      <c r="A56" s="478" t="s">
        <v>211</v>
      </c>
      <c r="B56" s="592">
        <v>86</v>
      </c>
      <c r="C56" s="160">
        <v>647104</v>
      </c>
      <c r="D56" s="160">
        <v>328519</v>
      </c>
      <c r="E56" s="160">
        <v>8078</v>
      </c>
      <c r="F56" s="160">
        <v>70</v>
      </c>
      <c r="G56" s="160">
        <v>6763</v>
      </c>
      <c r="H56" s="444">
        <v>0</v>
      </c>
      <c r="I56" s="444">
        <v>614940</v>
      </c>
      <c r="J56" s="160">
        <f t="shared" si="1"/>
        <v>1605474</v>
      </c>
      <c r="K56" s="160">
        <v>2422000</v>
      </c>
      <c r="L56" s="160">
        <v>1956336</v>
      </c>
    </row>
    <row r="57" spans="1:14" s="181" customFormat="1" ht="36" customHeight="1">
      <c r="A57" s="478" t="s">
        <v>2445</v>
      </c>
      <c r="B57" s="592">
        <v>88</v>
      </c>
      <c r="C57" s="160">
        <v>26944568</v>
      </c>
      <c r="D57" s="160">
        <v>1536673</v>
      </c>
      <c r="E57" s="160">
        <v>10011538</v>
      </c>
      <c r="F57" s="160">
        <v>3373249</v>
      </c>
      <c r="G57" s="160">
        <v>1449952</v>
      </c>
      <c r="H57" s="444">
        <v>0</v>
      </c>
      <c r="I57" s="444">
        <v>298271</v>
      </c>
      <c r="J57" s="160">
        <f t="shared" si="1"/>
        <v>43614251</v>
      </c>
      <c r="K57" s="160">
        <v>35698000</v>
      </c>
      <c r="L57" s="160">
        <v>37973242</v>
      </c>
    </row>
    <row r="58" spans="1:14" s="181" customFormat="1" ht="36" customHeight="1">
      <c r="A58" s="478" t="s">
        <v>1442</v>
      </c>
      <c r="B58" s="592">
        <v>89</v>
      </c>
      <c r="C58" s="160">
        <v>1816960</v>
      </c>
      <c r="D58" s="160">
        <v>518771</v>
      </c>
      <c r="E58" s="160">
        <v>4755</v>
      </c>
      <c r="F58" s="160">
        <v>6467</v>
      </c>
      <c r="G58" s="160">
        <v>7660</v>
      </c>
      <c r="H58" s="444">
        <v>0</v>
      </c>
      <c r="I58" s="444">
        <v>0</v>
      </c>
      <c r="J58" s="160">
        <f t="shared" si="1"/>
        <v>2354613</v>
      </c>
      <c r="K58" s="160">
        <v>2567141</v>
      </c>
      <c r="L58" s="160">
        <v>2610446</v>
      </c>
    </row>
    <row r="59" spans="1:14" s="181" customFormat="1" ht="24" customHeight="1">
      <c r="A59" s="174" t="s">
        <v>2382</v>
      </c>
      <c r="B59" s="592"/>
      <c r="C59" s="160">
        <v>1717515</v>
      </c>
      <c r="D59" s="160">
        <v>1671556</v>
      </c>
      <c r="E59" s="160">
        <v>6061</v>
      </c>
      <c r="F59" s="160">
        <v>247950</v>
      </c>
      <c r="G59" s="160">
        <v>2766</v>
      </c>
      <c r="H59" s="444">
        <v>0</v>
      </c>
      <c r="I59" s="444">
        <v>0</v>
      </c>
      <c r="J59" s="160">
        <f t="shared" si="1"/>
        <v>3645848</v>
      </c>
      <c r="K59" s="160">
        <v>5000000</v>
      </c>
      <c r="L59" s="444">
        <v>2429239</v>
      </c>
    </row>
    <row r="60" spans="1:14" s="181" customFormat="1" ht="24" customHeight="1">
      <c r="A60" s="174" t="s">
        <v>1415</v>
      </c>
      <c r="B60" s="592">
        <v>92</v>
      </c>
      <c r="C60" s="160">
        <v>411582</v>
      </c>
      <c r="D60" s="160">
        <v>48494</v>
      </c>
      <c r="E60" s="160">
        <v>7132</v>
      </c>
      <c r="F60" s="160">
        <v>61073</v>
      </c>
      <c r="G60" s="160">
        <v>621</v>
      </c>
      <c r="H60" s="444">
        <v>0</v>
      </c>
      <c r="I60" s="444">
        <v>0</v>
      </c>
      <c r="J60" s="160">
        <f>SUM(C60:I60)</f>
        <v>528902</v>
      </c>
      <c r="K60" s="160">
        <v>1031000</v>
      </c>
      <c r="L60" s="160">
        <v>397080</v>
      </c>
    </row>
    <row r="61" spans="1:14" s="181" customFormat="1" ht="25.9" hidden="1" customHeight="1">
      <c r="A61" s="174" t="s">
        <v>2384</v>
      </c>
      <c r="B61" s="592"/>
      <c r="C61" s="160"/>
      <c r="D61" s="160"/>
      <c r="E61" s="160">
        <v>0</v>
      </c>
      <c r="F61" s="160">
        <v>0</v>
      </c>
      <c r="G61" s="160">
        <v>0</v>
      </c>
      <c r="H61" s="444">
        <v>0</v>
      </c>
      <c r="I61" s="444">
        <v>0</v>
      </c>
      <c r="J61" s="160">
        <f>SUM(C61:I61)</f>
        <v>0</v>
      </c>
      <c r="K61" s="160"/>
      <c r="L61" s="160">
        <v>0</v>
      </c>
    </row>
    <row r="62" spans="1:14" s="181" customFormat="1" ht="25.9" customHeight="1">
      <c r="A62" s="174" t="s">
        <v>2384</v>
      </c>
      <c r="B62" s="592"/>
      <c r="C62" s="160">
        <v>137191</v>
      </c>
      <c r="D62" s="160">
        <v>310611</v>
      </c>
      <c r="E62" s="160">
        <v>4162</v>
      </c>
      <c r="F62" s="160">
        <v>19598</v>
      </c>
      <c r="G62" s="160">
        <v>1082</v>
      </c>
      <c r="H62" s="444">
        <v>0</v>
      </c>
      <c r="I62" s="444">
        <v>0</v>
      </c>
      <c r="J62" s="160">
        <f>SUM(C62:I62)</f>
        <v>472644</v>
      </c>
      <c r="K62" s="160">
        <v>1000000</v>
      </c>
      <c r="L62" s="444">
        <v>0</v>
      </c>
    </row>
    <row r="63" spans="1:14" s="181" customFormat="1" ht="25.9" customHeight="1" thickBot="1">
      <c r="A63" s="479" t="s">
        <v>2</v>
      </c>
      <c r="B63" s="170"/>
      <c r="C63" s="165">
        <f t="shared" ref="C63:L63" si="2">SUM(C4:C62)</f>
        <v>1389808947</v>
      </c>
      <c r="D63" s="165">
        <f t="shared" si="2"/>
        <v>221968427</v>
      </c>
      <c r="E63" s="165">
        <f t="shared" si="2"/>
        <v>133504935</v>
      </c>
      <c r="F63" s="165">
        <f t="shared" si="2"/>
        <v>15132187</v>
      </c>
      <c r="G63" s="165">
        <f t="shared" si="2"/>
        <v>49580500</v>
      </c>
      <c r="H63" s="165">
        <f t="shared" si="2"/>
        <v>726004810</v>
      </c>
      <c r="I63" s="165">
        <f t="shared" si="2"/>
        <v>997042755</v>
      </c>
      <c r="J63" s="165">
        <f t="shared" si="2"/>
        <v>3533042561</v>
      </c>
      <c r="K63" s="165">
        <f t="shared" si="2"/>
        <v>3499419134</v>
      </c>
      <c r="L63" s="165">
        <f t="shared" si="2"/>
        <v>3333982617</v>
      </c>
    </row>
    <row r="64" spans="1:14" ht="18" customHeight="1" thickTop="1">
      <c r="D64" s="173"/>
      <c r="E64" s="173"/>
      <c r="F64" s="173"/>
      <c r="G64" s="173"/>
      <c r="H64" s="173"/>
      <c r="I64" s="173"/>
      <c r="J64" s="406"/>
      <c r="K64" s="178"/>
      <c r="L64" s="178"/>
    </row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</sheetData>
  <mergeCells count="2">
    <mergeCell ref="A1:K1"/>
    <mergeCell ref="A23:K23"/>
  </mergeCells>
  <printOptions horizontalCentered="1"/>
  <pageMargins left="0.6" right="0.6" top="1.25" bottom="0.7" header="0.5" footer="0.3"/>
  <pageSetup paperSize="9" scale="80" firstPageNumber="20" orientation="landscape" useFirstPageNumber="1" r:id="rId1"/>
  <headerFooter alignWithMargins="0">
    <oddHeader xml:space="preserve">&amp;C&amp;"+,Bold"&amp;20
&amp;"Times New Roman,Bold"______________________________________________________________________________________________&amp;R&amp;"Times New Roman,Regular"&amp;12
  مملكة البحرين 
  الحساب الختامي الموحد للدولة للسنة المالية المنتهية في 31 ديسمبر 2020
</oddHeader>
    <oddFooter>&amp;C&amp;"Arabic Transparent,Bold"&amp;20___________________________________________________________________________________________&amp;"Arabic Transparent,Regular"&amp;14
&amp;"Times New Roman,Regular"&amp;16&amp;P</oddFooter>
  </headerFooter>
  <rowBreaks count="2" manualBreakCount="2">
    <brk id="22" max="11" man="1"/>
    <brk id="45" max="11" man="1"/>
  </rowBreaks>
  <colBreaks count="1" manualBreakCount="1">
    <brk id="40" max="131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644"/>
  <sheetViews>
    <sheetView rightToLeft="1" view="pageBreakPreview" zoomScaleNormal="100" zoomScaleSheetLayoutView="100" workbookViewId="0">
      <selection sqref="A1:J1"/>
    </sheetView>
  </sheetViews>
  <sheetFormatPr defaultColWidth="7.7109375" defaultRowHeight="15.75"/>
  <cols>
    <col min="1" max="1" width="6.7109375" style="194" customWidth="1"/>
    <col min="2" max="2" width="3.5703125" style="194" customWidth="1"/>
    <col min="3" max="3" width="3.42578125" style="194" customWidth="1"/>
    <col min="4" max="4" width="4" style="194" customWidth="1"/>
    <col min="5" max="5" width="9" style="194" hidden="1" customWidth="1"/>
    <col min="6" max="6" width="36.42578125" style="176" customWidth="1"/>
    <col min="7" max="8" width="15" style="590" bestFit="1" customWidth="1"/>
    <col min="9" max="9" width="12.7109375" style="588" customWidth="1"/>
    <col min="10" max="10" width="15" style="590" bestFit="1" customWidth="1"/>
    <col min="11" max="11" width="7.7109375" style="192"/>
    <col min="12" max="14" width="0" style="192" hidden="1" customWidth="1"/>
    <col min="15" max="15" width="9.42578125" style="192" hidden="1" customWidth="1"/>
    <col min="16" max="16384" width="7.7109375" style="192"/>
  </cols>
  <sheetData>
    <row r="1" spans="1:15" s="177" customFormat="1" ht="30.95" customHeight="1">
      <c r="A1" s="736" t="s">
        <v>2363</v>
      </c>
      <c r="B1" s="736"/>
      <c r="C1" s="736"/>
      <c r="D1" s="736"/>
      <c r="E1" s="736"/>
      <c r="F1" s="736"/>
      <c r="G1" s="736"/>
      <c r="H1" s="736"/>
      <c r="I1" s="736"/>
      <c r="J1" s="736"/>
    </row>
    <row r="2" spans="1:15" ht="19.899999999999999" customHeight="1">
      <c r="A2" s="486"/>
      <c r="B2" s="486"/>
      <c r="C2" s="486"/>
      <c r="D2" s="486"/>
      <c r="E2" s="486"/>
      <c r="F2" s="487"/>
      <c r="G2" s="740" t="s">
        <v>455</v>
      </c>
      <c r="H2" s="740"/>
      <c r="I2" s="740"/>
      <c r="J2" s="740"/>
    </row>
    <row r="3" spans="1:15" s="191" customFormat="1" ht="17.25" customHeight="1">
      <c r="A3" s="733" t="s">
        <v>171</v>
      </c>
      <c r="B3" s="733"/>
      <c r="C3" s="733"/>
      <c r="D3" s="733"/>
      <c r="E3" s="488"/>
      <c r="F3" s="731" t="s">
        <v>177</v>
      </c>
      <c r="G3" s="733">
        <v>2020</v>
      </c>
      <c r="H3" s="733"/>
      <c r="I3" s="733"/>
      <c r="J3" s="734" t="s">
        <v>2475</v>
      </c>
    </row>
    <row r="4" spans="1:15" s="191" customFormat="1" ht="17.25" customHeight="1">
      <c r="A4" s="668" t="s">
        <v>172</v>
      </c>
      <c r="B4" s="668" t="s">
        <v>173</v>
      </c>
      <c r="C4" s="489" t="s">
        <v>174</v>
      </c>
      <c r="D4" s="668" t="s">
        <v>175</v>
      </c>
      <c r="E4" s="668"/>
      <c r="F4" s="732"/>
      <c r="G4" s="490" t="s">
        <v>494</v>
      </c>
      <c r="H4" s="490" t="s">
        <v>176</v>
      </c>
      <c r="I4" s="503" t="s">
        <v>179</v>
      </c>
      <c r="J4" s="735"/>
    </row>
    <row r="5" spans="1:15" s="176" customFormat="1" ht="15.4" customHeight="1">
      <c r="A5" s="368"/>
      <c r="B5" s="368"/>
      <c r="C5" s="368">
        <v>1</v>
      </c>
      <c r="D5" s="368">
        <v>6</v>
      </c>
      <c r="E5" s="368"/>
      <c r="F5" s="184" t="s">
        <v>285</v>
      </c>
      <c r="G5" s="620">
        <f>G6+G40+G69+G79+G87+G100+G118+G129</f>
        <v>1386400029</v>
      </c>
      <c r="H5" s="620">
        <f>H6+H40+H69+H79+H87+H100+H118+H129</f>
        <v>1389808947</v>
      </c>
      <c r="I5" s="620">
        <f>I6+I40+I69+I79+I87+I100+I118+I129</f>
        <v>-3408918</v>
      </c>
      <c r="J5" s="620">
        <f>J6+J40+J69+J79+J87+J100+J118+J129</f>
        <v>1398864073</v>
      </c>
      <c r="L5" s="176" t="s">
        <v>285</v>
      </c>
      <c r="O5" s="176" t="b">
        <f t="shared" ref="O5:O15" si="0">L5=F5</f>
        <v>1</v>
      </c>
    </row>
    <row r="6" spans="1:15" s="176" customFormat="1" ht="15.4" customHeight="1">
      <c r="A6" s="368"/>
      <c r="B6" s="368">
        <v>1</v>
      </c>
      <c r="C6" s="368">
        <v>1</v>
      </c>
      <c r="D6" s="368">
        <v>6</v>
      </c>
      <c r="E6" s="368"/>
      <c r="F6" s="184" t="s">
        <v>286</v>
      </c>
      <c r="G6" s="620">
        <f>SUM(G7:G39)</f>
        <v>997133887</v>
      </c>
      <c r="H6" s="620">
        <f>SUM(H7:H39)</f>
        <v>999109398</v>
      </c>
      <c r="I6" s="620">
        <f>G6-H6</f>
        <v>-1975511</v>
      </c>
      <c r="J6" s="620">
        <f>SUM(J7:J39)</f>
        <v>999235947</v>
      </c>
      <c r="L6" s="176" t="s">
        <v>286</v>
      </c>
      <c r="O6" s="176" t="b">
        <f t="shared" si="0"/>
        <v>1</v>
      </c>
    </row>
    <row r="7" spans="1:15" s="191" customFormat="1" ht="15.4" customHeight="1">
      <c r="A7" s="366">
        <v>60011</v>
      </c>
      <c r="B7" s="366">
        <v>1</v>
      </c>
      <c r="C7" s="366">
        <v>1</v>
      </c>
      <c r="D7" s="366">
        <v>6</v>
      </c>
      <c r="E7" s="366">
        <v>61160011</v>
      </c>
      <c r="F7" s="367" t="s">
        <v>287</v>
      </c>
      <c r="G7" s="206">
        <v>794792945</v>
      </c>
      <c r="H7" s="206">
        <v>789310034</v>
      </c>
      <c r="I7" s="206">
        <f t="shared" ref="I7:I50" si="1">G7-H7</f>
        <v>5482911</v>
      </c>
      <c r="J7" s="206">
        <v>789505862</v>
      </c>
      <c r="L7" s="191" t="s">
        <v>287</v>
      </c>
      <c r="O7" s="176" t="b">
        <f t="shared" si="0"/>
        <v>1</v>
      </c>
    </row>
    <row r="8" spans="1:15" s="191" customFormat="1" ht="15.4" customHeight="1">
      <c r="A8" s="366">
        <v>60021</v>
      </c>
      <c r="B8" s="366">
        <v>1</v>
      </c>
      <c r="C8" s="366">
        <v>1</v>
      </c>
      <c r="D8" s="366">
        <v>6</v>
      </c>
      <c r="E8" s="366">
        <v>61160021</v>
      </c>
      <c r="F8" s="367" t="s">
        <v>288</v>
      </c>
      <c r="G8" s="206">
        <v>9920783</v>
      </c>
      <c r="H8" s="206">
        <v>11430824</v>
      </c>
      <c r="I8" s="206">
        <f t="shared" si="1"/>
        <v>-1510041</v>
      </c>
      <c r="J8" s="206">
        <v>12943425</v>
      </c>
      <c r="L8" s="191" t="s">
        <v>288</v>
      </c>
      <c r="O8" s="176" t="b">
        <f t="shared" si="0"/>
        <v>1</v>
      </c>
    </row>
    <row r="9" spans="1:15" s="191" customFormat="1" ht="15.4" customHeight="1">
      <c r="A9" s="366">
        <v>61011</v>
      </c>
      <c r="B9" s="366">
        <v>1</v>
      </c>
      <c r="C9" s="366">
        <v>1</v>
      </c>
      <c r="D9" s="366">
        <v>6</v>
      </c>
      <c r="E9" s="366">
        <v>61161011</v>
      </c>
      <c r="F9" s="367" t="s">
        <v>607</v>
      </c>
      <c r="G9" s="206">
        <v>46516248</v>
      </c>
      <c r="H9" s="206">
        <v>46492653</v>
      </c>
      <c r="I9" s="206">
        <f t="shared" si="1"/>
        <v>23595</v>
      </c>
      <c r="J9" s="206">
        <v>46708770</v>
      </c>
      <c r="L9" s="191" t="s">
        <v>607</v>
      </c>
      <c r="O9" s="176" t="b">
        <f t="shared" si="0"/>
        <v>1</v>
      </c>
    </row>
    <row r="10" spans="1:15" s="191" customFormat="1" ht="15.4" customHeight="1">
      <c r="A10" s="366">
        <v>61012</v>
      </c>
      <c r="B10" s="366">
        <v>1</v>
      </c>
      <c r="C10" s="366">
        <v>1</v>
      </c>
      <c r="D10" s="366">
        <v>6</v>
      </c>
      <c r="E10" s="366">
        <v>61161012</v>
      </c>
      <c r="F10" s="367" t="s">
        <v>608</v>
      </c>
      <c r="G10" s="206">
        <v>57027036</v>
      </c>
      <c r="H10" s="206">
        <v>57036798</v>
      </c>
      <c r="I10" s="206">
        <f t="shared" si="1"/>
        <v>-9762</v>
      </c>
      <c r="J10" s="206">
        <v>57482216</v>
      </c>
      <c r="L10" s="191" t="s">
        <v>608</v>
      </c>
      <c r="O10" s="176" t="b">
        <f t="shared" si="0"/>
        <v>1</v>
      </c>
    </row>
    <row r="11" spans="1:15" s="191" customFormat="1" ht="15.4" customHeight="1">
      <c r="A11" s="366">
        <v>61013</v>
      </c>
      <c r="B11" s="366">
        <v>1</v>
      </c>
      <c r="C11" s="366">
        <v>1</v>
      </c>
      <c r="D11" s="366">
        <v>6</v>
      </c>
      <c r="E11" s="366">
        <v>61161013</v>
      </c>
      <c r="F11" s="367" t="s">
        <v>1614</v>
      </c>
      <c r="G11" s="206">
        <v>3578550</v>
      </c>
      <c r="H11" s="206">
        <v>4229480</v>
      </c>
      <c r="I11" s="206">
        <f t="shared" si="1"/>
        <v>-650930</v>
      </c>
      <c r="J11" s="206">
        <v>2802475</v>
      </c>
      <c r="L11" s="191" t="s">
        <v>289</v>
      </c>
      <c r="O11" s="176" t="b">
        <f t="shared" si="0"/>
        <v>0</v>
      </c>
    </row>
    <row r="12" spans="1:15" s="191" customFormat="1" ht="15.4" customHeight="1">
      <c r="A12" s="366">
        <v>61014</v>
      </c>
      <c r="B12" s="366">
        <v>1</v>
      </c>
      <c r="C12" s="366">
        <v>1</v>
      </c>
      <c r="D12" s="366">
        <v>6</v>
      </c>
      <c r="E12" s="366">
        <v>61161014</v>
      </c>
      <c r="F12" s="367" t="s">
        <v>1624</v>
      </c>
      <c r="G12" s="206">
        <v>31800</v>
      </c>
      <c r="H12" s="206">
        <v>9000</v>
      </c>
      <c r="I12" s="206">
        <f t="shared" si="1"/>
        <v>22800</v>
      </c>
      <c r="J12" s="206">
        <v>17400</v>
      </c>
      <c r="L12" s="191" t="s">
        <v>609</v>
      </c>
      <c r="O12" s="176" t="b">
        <f t="shared" si="0"/>
        <v>0</v>
      </c>
    </row>
    <row r="13" spans="1:15" s="191" customFormat="1" ht="15.4" customHeight="1">
      <c r="A13" s="366">
        <v>61015</v>
      </c>
      <c r="B13" s="366">
        <v>1</v>
      </c>
      <c r="C13" s="366">
        <v>1</v>
      </c>
      <c r="D13" s="366">
        <v>6</v>
      </c>
      <c r="E13" s="366">
        <v>61161015</v>
      </c>
      <c r="F13" s="367" t="s">
        <v>1623</v>
      </c>
      <c r="G13" s="206">
        <v>2455417</v>
      </c>
      <c r="H13" s="206">
        <v>2615164</v>
      </c>
      <c r="I13" s="206">
        <f t="shared" si="1"/>
        <v>-159747</v>
      </c>
      <c r="J13" s="206">
        <v>2102382</v>
      </c>
      <c r="L13" s="191" t="s">
        <v>290</v>
      </c>
      <c r="O13" s="176" t="b">
        <f t="shared" si="0"/>
        <v>0</v>
      </c>
    </row>
    <row r="14" spans="1:15" s="191" customFormat="1" ht="15.4" customHeight="1">
      <c r="A14" s="366">
        <v>61016</v>
      </c>
      <c r="B14" s="366">
        <v>1</v>
      </c>
      <c r="C14" s="366">
        <v>1</v>
      </c>
      <c r="D14" s="366">
        <v>6</v>
      </c>
      <c r="E14" s="366">
        <v>61161016</v>
      </c>
      <c r="F14" s="367" t="s">
        <v>1622</v>
      </c>
      <c r="G14" s="206">
        <v>596519</v>
      </c>
      <c r="H14" s="206">
        <v>595336</v>
      </c>
      <c r="I14" s="206">
        <f t="shared" si="1"/>
        <v>1183</v>
      </c>
      <c r="J14" s="206">
        <v>354588</v>
      </c>
      <c r="L14" s="191" t="s">
        <v>506</v>
      </c>
      <c r="O14" s="176" t="b">
        <f t="shared" si="0"/>
        <v>0</v>
      </c>
    </row>
    <row r="15" spans="1:15" s="191" customFormat="1" ht="15.4" customHeight="1">
      <c r="A15" s="366">
        <v>61017</v>
      </c>
      <c r="B15" s="366">
        <v>1</v>
      </c>
      <c r="C15" s="366">
        <v>1</v>
      </c>
      <c r="D15" s="366">
        <v>6</v>
      </c>
      <c r="E15" s="366">
        <v>61161017</v>
      </c>
      <c r="F15" s="367" t="s">
        <v>1621</v>
      </c>
      <c r="G15" s="206">
        <v>261058</v>
      </c>
      <c r="H15" s="206">
        <v>249334</v>
      </c>
      <c r="I15" s="206">
        <f t="shared" si="1"/>
        <v>11724</v>
      </c>
      <c r="J15" s="206">
        <v>236910</v>
      </c>
      <c r="L15" s="191" t="s">
        <v>699</v>
      </c>
      <c r="O15" s="176" t="b">
        <f t="shared" si="0"/>
        <v>0</v>
      </c>
    </row>
    <row r="16" spans="1:15" s="191" customFormat="1" ht="15.4" customHeight="1">
      <c r="A16" s="366">
        <v>61019</v>
      </c>
      <c r="B16" s="366">
        <v>1</v>
      </c>
      <c r="C16" s="366">
        <v>1</v>
      </c>
      <c r="D16" s="366">
        <v>6</v>
      </c>
      <c r="E16" s="366"/>
      <c r="F16" s="367" t="s">
        <v>2395</v>
      </c>
      <c r="G16" s="622">
        <v>0</v>
      </c>
      <c r="H16" s="622">
        <v>0</v>
      </c>
      <c r="I16" s="622">
        <f t="shared" si="1"/>
        <v>0</v>
      </c>
      <c r="J16" s="206">
        <v>1000</v>
      </c>
      <c r="O16" s="176"/>
    </row>
    <row r="17" spans="1:15" s="191" customFormat="1" ht="15.4" customHeight="1">
      <c r="A17" s="366">
        <v>61021</v>
      </c>
      <c r="B17" s="366">
        <v>1</v>
      </c>
      <c r="C17" s="366">
        <v>1</v>
      </c>
      <c r="D17" s="366">
        <v>6</v>
      </c>
      <c r="E17" s="366">
        <v>61161021</v>
      </c>
      <c r="F17" s="367" t="s">
        <v>1613</v>
      </c>
      <c r="G17" s="206">
        <v>21203283</v>
      </c>
      <c r="H17" s="206">
        <v>21059085</v>
      </c>
      <c r="I17" s="206">
        <f t="shared" si="1"/>
        <v>144198</v>
      </c>
      <c r="J17" s="206">
        <v>22279968</v>
      </c>
      <c r="L17" s="191" t="s">
        <v>610</v>
      </c>
      <c r="O17" s="176" t="b">
        <f>L17=F17</f>
        <v>0</v>
      </c>
    </row>
    <row r="18" spans="1:15" s="191" customFormat="1" ht="15.4" customHeight="1">
      <c r="A18" s="366">
        <v>61022</v>
      </c>
      <c r="B18" s="366">
        <v>1</v>
      </c>
      <c r="C18" s="366">
        <v>1</v>
      </c>
      <c r="D18" s="366">
        <v>6</v>
      </c>
      <c r="E18" s="366">
        <v>61161022</v>
      </c>
      <c r="F18" s="367" t="s">
        <v>1617</v>
      </c>
      <c r="G18" s="206">
        <v>4048077</v>
      </c>
      <c r="H18" s="206">
        <v>4332828</v>
      </c>
      <c r="I18" s="206">
        <f t="shared" si="1"/>
        <v>-284751</v>
      </c>
      <c r="J18" s="206">
        <v>3976862</v>
      </c>
      <c r="L18" s="191" t="s">
        <v>730</v>
      </c>
      <c r="O18" s="176" t="b">
        <f>L18=F18</f>
        <v>0</v>
      </c>
    </row>
    <row r="19" spans="1:15" s="191" customFormat="1" ht="15.4" customHeight="1">
      <c r="A19" s="366">
        <v>61024</v>
      </c>
      <c r="B19" s="366">
        <v>1</v>
      </c>
      <c r="C19" s="366">
        <v>1</v>
      </c>
      <c r="D19" s="366">
        <v>6</v>
      </c>
      <c r="E19" s="366"/>
      <c r="F19" s="367" t="s">
        <v>2396</v>
      </c>
      <c r="G19" s="206">
        <v>10044</v>
      </c>
      <c r="H19" s="206">
        <v>12286</v>
      </c>
      <c r="I19" s="206">
        <f t="shared" si="1"/>
        <v>-2242</v>
      </c>
      <c r="J19" s="206">
        <v>4885</v>
      </c>
      <c r="O19" s="176"/>
    </row>
    <row r="20" spans="1:15" s="191" customFormat="1" ht="15.4" customHeight="1">
      <c r="A20" s="366">
        <v>61025</v>
      </c>
      <c r="B20" s="366">
        <v>1</v>
      </c>
      <c r="C20" s="366">
        <v>1</v>
      </c>
      <c r="D20" s="366">
        <v>6</v>
      </c>
      <c r="E20" s="366"/>
      <c r="F20" s="367" t="s">
        <v>2397</v>
      </c>
      <c r="G20" s="206">
        <v>33801</v>
      </c>
      <c r="H20" s="206">
        <v>233448</v>
      </c>
      <c r="I20" s="206">
        <f t="shared" si="1"/>
        <v>-199647</v>
      </c>
      <c r="J20" s="206">
        <v>29630</v>
      </c>
      <c r="O20" s="176"/>
    </row>
    <row r="21" spans="1:15" s="191" customFormat="1" ht="15.4" customHeight="1">
      <c r="A21" s="366">
        <v>61026</v>
      </c>
      <c r="B21" s="366">
        <v>1</v>
      </c>
      <c r="C21" s="366">
        <v>1</v>
      </c>
      <c r="D21" s="366">
        <v>6</v>
      </c>
      <c r="E21" s="366"/>
      <c r="F21" s="367" t="s">
        <v>2398</v>
      </c>
      <c r="G21" s="206">
        <v>155700</v>
      </c>
      <c r="H21" s="206">
        <v>313319</v>
      </c>
      <c r="I21" s="206">
        <f t="shared" si="1"/>
        <v>-157619</v>
      </c>
      <c r="J21" s="206">
        <v>125292</v>
      </c>
      <c r="O21" s="176"/>
    </row>
    <row r="22" spans="1:15" s="191" customFormat="1" ht="15.4" customHeight="1">
      <c r="A22" s="366">
        <v>61031</v>
      </c>
      <c r="B22" s="366">
        <v>1</v>
      </c>
      <c r="C22" s="366">
        <v>1</v>
      </c>
      <c r="D22" s="366">
        <v>6</v>
      </c>
      <c r="E22" s="366">
        <v>61161031</v>
      </c>
      <c r="F22" s="367" t="s">
        <v>290</v>
      </c>
      <c r="G22" s="206">
        <v>35673185</v>
      </c>
      <c r="H22" s="206">
        <v>34905993</v>
      </c>
      <c r="I22" s="206">
        <f t="shared" si="1"/>
        <v>767192</v>
      </c>
      <c r="J22" s="206">
        <v>38414549</v>
      </c>
      <c r="L22" s="191" t="s">
        <v>611</v>
      </c>
      <c r="O22" s="176" t="b">
        <f t="shared" ref="O22:O27" si="2">L22=F22</f>
        <v>0</v>
      </c>
    </row>
    <row r="23" spans="1:15" s="191" customFormat="1" ht="15.4" customHeight="1">
      <c r="A23" s="366">
        <v>61032</v>
      </c>
      <c r="B23" s="366">
        <v>1</v>
      </c>
      <c r="C23" s="366">
        <v>1</v>
      </c>
      <c r="D23" s="366">
        <v>6</v>
      </c>
      <c r="E23" s="366">
        <v>61161032</v>
      </c>
      <c r="F23" s="367" t="s">
        <v>1620</v>
      </c>
      <c r="G23" s="206">
        <v>277100</v>
      </c>
      <c r="H23" s="206">
        <v>294127</v>
      </c>
      <c r="I23" s="206">
        <f t="shared" si="1"/>
        <v>-17027</v>
      </c>
      <c r="J23" s="206">
        <v>827332</v>
      </c>
      <c r="L23" s="191" t="s">
        <v>612</v>
      </c>
      <c r="O23" s="176" t="b">
        <f t="shared" si="2"/>
        <v>0</v>
      </c>
    </row>
    <row r="24" spans="1:15" s="191" customFormat="1" ht="15.4" customHeight="1">
      <c r="A24" s="366">
        <v>61033</v>
      </c>
      <c r="B24" s="366">
        <v>1</v>
      </c>
      <c r="C24" s="366">
        <v>1</v>
      </c>
      <c r="D24" s="366">
        <v>6</v>
      </c>
      <c r="E24" s="366">
        <v>61161033</v>
      </c>
      <c r="F24" s="367" t="s">
        <v>1619</v>
      </c>
      <c r="G24" s="206">
        <v>46200</v>
      </c>
      <c r="H24" s="206">
        <v>7300</v>
      </c>
      <c r="I24" s="206">
        <f t="shared" si="1"/>
        <v>38900</v>
      </c>
      <c r="J24" s="206">
        <v>34400</v>
      </c>
      <c r="L24" s="191" t="s">
        <v>571</v>
      </c>
      <c r="O24" s="176" t="b">
        <f t="shared" si="2"/>
        <v>0</v>
      </c>
    </row>
    <row r="25" spans="1:15" s="191" customFormat="1" ht="15.4" customHeight="1">
      <c r="A25" s="366">
        <v>61034</v>
      </c>
      <c r="B25" s="366">
        <v>1</v>
      </c>
      <c r="C25" s="366">
        <v>1</v>
      </c>
      <c r="D25" s="366">
        <v>6</v>
      </c>
      <c r="E25" s="366">
        <v>61161034</v>
      </c>
      <c r="F25" s="367" t="s">
        <v>1363</v>
      </c>
      <c r="G25" s="206">
        <v>44700</v>
      </c>
      <c r="H25" s="206">
        <v>51700</v>
      </c>
      <c r="I25" s="206">
        <f t="shared" si="1"/>
        <v>-7000</v>
      </c>
      <c r="J25" s="206">
        <v>91300</v>
      </c>
      <c r="L25" s="191" t="s">
        <v>292</v>
      </c>
      <c r="O25" s="176" t="b">
        <f t="shared" si="2"/>
        <v>0</v>
      </c>
    </row>
    <row r="26" spans="1:15" s="191" customFormat="1" ht="15.4" customHeight="1">
      <c r="A26" s="366">
        <v>61035</v>
      </c>
      <c r="B26" s="366">
        <v>1</v>
      </c>
      <c r="C26" s="366">
        <v>1</v>
      </c>
      <c r="D26" s="366">
        <v>6</v>
      </c>
      <c r="E26" s="366">
        <v>61161035</v>
      </c>
      <c r="F26" s="367" t="s">
        <v>1616</v>
      </c>
      <c r="G26" s="206">
        <v>3041000</v>
      </c>
      <c r="H26" s="206">
        <v>6682974</v>
      </c>
      <c r="I26" s="206">
        <f t="shared" si="1"/>
        <v>-3641974</v>
      </c>
      <c r="J26" s="206">
        <v>3619415</v>
      </c>
      <c r="L26" s="191" t="s">
        <v>458</v>
      </c>
      <c r="O26" s="176" t="b">
        <f t="shared" si="2"/>
        <v>0</v>
      </c>
    </row>
    <row r="27" spans="1:15" s="191" customFormat="1" ht="15.4" customHeight="1">
      <c r="A27" s="366">
        <v>61036</v>
      </c>
      <c r="B27" s="366">
        <v>1</v>
      </c>
      <c r="C27" s="366">
        <v>1</v>
      </c>
      <c r="D27" s="366">
        <v>6</v>
      </c>
      <c r="E27" s="366">
        <v>61161036</v>
      </c>
      <c r="F27" s="367" t="s">
        <v>611</v>
      </c>
      <c r="G27" s="206">
        <v>3147000</v>
      </c>
      <c r="H27" s="206">
        <v>3659375</v>
      </c>
      <c r="I27" s="206">
        <f t="shared" si="1"/>
        <v>-512375</v>
      </c>
      <c r="J27" s="206">
        <v>3774922</v>
      </c>
      <c r="L27" s="191" t="s">
        <v>613</v>
      </c>
      <c r="O27" s="176" t="b">
        <f t="shared" si="2"/>
        <v>0</v>
      </c>
    </row>
    <row r="28" spans="1:15" s="191" customFormat="1" ht="15.4" customHeight="1">
      <c r="A28" s="366">
        <v>61037</v>
      </c>
      <c r="B28" s="366">
        <v>1</v>
      </c>
      <c r="C28" s="366">
        <v>1</v>
      </c>
      <c r="D28" s="366">
        <v>6</v>
      </c>
      <c r="E28" s="366">
        <v>61161037</v>
      </c>
      <c r="F28" s="367" t="s">
        <v>1738</v>
      </c>
      <c r="G28" s="622">
        <v>0</v>
      </c>
      <c r="H28" s="622">
        <v>0</v>
      </c>
      <c r="I28" s="622">
        <f t="shared" si="1"/>
        <v>0</v>
      </c>
      <c r="J28" s="206">
        <v>4301</v>
      </c>
      <c r="O28" s="176"/>
    </row>
    <row r="29" spans="1:15" s="191" customFormat="1" ht="15.4" customHeight="1">
      <c r="A29" s="366">
        <v>61038</v>
      </c>
      <c r="B29" s="366">
        <v>1</v>
      </c>
      <c r="C29" s="366">
        <v>1</v>
      </c>
      <c r="D29" s="366">
        <v>6</v>
      </c>
      <c r="E29" s="366">
        <v>61161038</v>
      </c>
      <c r="F29" s="367" t="s">
        <v>612</v>
      </c>
      <c r="G29" s="206">
        <v>1112263</v>
      </c>
      <c r="H29" s="206">
        <v>1222523</v>
      </c>
      <c r="I29" s="206">
        <f t="shared" si="1"/>
        <v>-110260</v>
      </c>
      <c r="J29" s="206">
        <v>1202856</v>
      </c>
      <c r="L29" s="191" t="s">
        <v>293</v>
      </c>
      <c r="O29" s="176" t="b">
        <f>L29=F29</f>
        <v>0</v>
      </c>
    </row>
    <row r="30" spans="1:15" s="191" customFormat="1" ht="15.4" customHeight="1">
      <c r="A30" s="366">
        <v>61039</v>
      </c>
      <c r="B30" s="366">
        <v>1</v>
      </c>
      <c r="C30" s="366">
        <v>1</v>
      </c>
      <c r="D30" s="366">
        <v>6</v>
      </c>
      <c r="E30" s="366">
        <v>61161039</v>
      </c>
      <c r="F30" s="367" t="s">
        <v>571</v>
      </c>
      <c r="G30" s="206">
        <v>691000</v>
      </c>
      <c r="H30" s="206">
        <v>1584084</v>
      </c>
      <c r="I30" s="206">
        <f t="shared" si="1"/>
        <v>-893084</v>
      </c>
      <c r="J30" s="206">
        <v>859741</v>
      </c>
      <c r="L30" s="191" t="s">
        <v>287</v>
      </c>
      <c r="O30" s="176" t="b">
        <f>L30=F30</f>
        <v>0</v>
      </c>
    </row>
    <row r="31" spans="1:15" s="191" customFormat="1" ht="15.4" customHeight="1">
      <c r="A31" s="366">
        <v>61043</v>
      </c>
      <c r="B31" s="366">
        <v>1</v>
      </c>
      <c r="C31" s="366">
        <v>1</v>
      </c>
      <c r="D31" s="366">
        <v>6</v>
      </c>
      <c r="E31" s="366">
        <v>61161043</v>
      </c>
      <c r="F31" s="367" t="s">
        <v>614</v>
      </c>
      <c r="G31" s="206">
        <v>7000</v>
      </c>
      <c r="H31" s="206">
        <v>7400</v>
      </c>
      <c r="I31" s="206">
        <f t="shared" si="1"/>
        <v>-400</v>
      </c>
      <c r="J31" s="206">
        <v>7124</v>
      </c>
      <c r="L31" s="191" t="s">
        <v>288</v>
      </c>
      <c r="O31" s="176" t="b">
        <f>L31=F31</f>
        <v>0</v>
      </c>
    </row>
    <row r="32" spans="1:15" s="191" customFormat="1" ht="15.4" customHeight="1">
      <c r="A32" s="366">
        <v>61044</v>
      </c>
      <c r="B32" s="366">
        <v>1</v>
      </c>
      <c r="C32" s="366">
        <v>1</v>
      </c>
      <c r="D32" s="366">
        <v>6</v>
      </c>
      <c r="E32" s="366">
        <v>61161044</v>
      </c>
      <c r="F32" s="367" t="s">
        <v>458</v>
      </c>
      <c r="G32" s="206">
        <v>4424198</v>
      </c>
      <c r="H32" s="206">
        <v>5119285</v>
      </c>
      <c r="I32" s="206">
        <f t="shared" si="1"/>
        <v>-695087</v>
      </c>
      <c r="J32" s="206">
        <v>4113638</v>
      </c>
      <c r="L32" s="191" t="s">
        <v>607</v>
      </c>
      <c r="O32" s="176" t="b">
        <f>L32=F32</f>
        <v>0</v>
      </c>
    </row>
    <row r="33" spans="1:15" s="191" customFormat="1" ht="15.4" customHeight="1">
      <c r="A33" s="366">
        <v>61045</v>
      </c>
      <c r="B33" s="366">
        <v>1</v>
      </c>
      <c r="C33" s="366">
        <v>1</v>
      </c>
      <c r="D33" s="366">
        <v>6</v>
      </c>
      <c r="E33" s="366">
        <v>61161045</v>
      </c>
      <c r="F33" s="367" t="s">
        <v>1618</v>
      </c>
      <c r="G33" s="206">
        <v>68750</v>
      </c>
      <c r="H33" s="206">
        <v>77657</v>
      </c>
      <c r="I33" s="206">
        <f t="shared" si="1"/>
        <v>-8907</v>
      </c>
      <c r="J33" s="206">
        <v>67850</v>
      </c>
      <c r="L33" s="191" t="s">
        <v>608</v>
      </c>
      <c r="O33" s="176" t="b">
        <f>L33=F33</f>
        <v>0</v>
      </c>
    </row>
    <row r="34" spans="1:15" s="191" customFormat="1" ht="15.4" customHeight="1">
      <c r="A34" s="366">
        <v>61047</v>
      </c>
      <c r="B34" s="366">
        <v>1</v>
      </c>
      <c r="C34" s="366">
        <v>1</v>
      </c>
      <c r="D34" s="366">
        <v>6</v>
      </c>
      <c r="E34" s="366"/>
      <c r="F34" s="367" t="s">
        <v>2399</v>
      </c>
      <c r="G34" s="206">
        <v>1235664</v>
      </c>
      <c r="H34" s="206">
        <v>1512881</v>
      </c>
      <c r="I34" s="206">
        <f t="shared" si="1"/>
        <v>-277217</v>
      </c>
      <c r="J34" s="206">
        <v>935189</v>
      </c>
      <c r="O34" s="176"/>
    </row>
    <row r="35" spans="1:15" s="191" customFormat="1" ht="15.4" customHeight="1">
      <c r="A35" s="366">
        <v>61048</v>
      </c>
      <c r="B35" s="366">
        <v>1</v>
      </c>
      <c r="C35" s="366">
        <v>1</v>
      </c>
      <c r="D35" s="366">
        <v>6</v>
      </c>
      <c r="E35" s="366"/>
      <c r="F35" s="367" t="s">
        <v>2400</v>
      </c>
      <c r="G35" s="206">
        <v>400000</v>
      </c>
      <c r="H35" s="206">
        <v>495723</v>
      </c>
      <c r="I35" s="206">
        <f t="shared" si="1"/>
        <v>-95723</v>
      </c>
      <c r="J35" s="206">
        <v>336432</v>
      </c>
      <c r="O35" s="176"/>
    </row>
    <row r="36" spans="1:15" s="191" customFormat="1" ht="15.4" customHeight="1">
      <c r="A36" s="366">
        <v>61049</v>
      </c>
      <c r="B36" s="366">
        <v>1</v>
      </c>
      <c r="C36" s="366">
        <v>1</v>
      </c>
      <c r="D36" s="366">
        <v>6</v>
      </c>
      <c r="E36" s="366"/>
      <c r="F36" s="367" t="s">
        <v>2401</v>
      </c>
      <c r="G36" s="206">
        <v>202000</v>
      </c>
      <c r="H36" s="206">
        <v>144085</v>
      </c>
      <c r="I36" s="206">
        <f t="shared" si="1"/>
        <v>57915</v>
      </c>
      <c r="J36" s="206">
        <v>214097</v>
      </c>
      <c r="O36" s="176"/>
    </row>
    <row r="37" spans="1:15" s="191" customFormat="1" ht="15.4" customHeight="1">
      <c r="A37" s="366">
        <v>61053</v>
      </c>
      <c r="B37" s="366">
        <v>1</v>
      </c>
      <c r="C37" s="366">
        <v>1</v>
      </c>
      <c r="D37" s="366">
        <v>6</v>
      </c>
      <c r="E37" s="366"/>
      <c r="F37" s="367" t="s">
        <v>2402</v>
      </c>
      <c r="G37" s="206">
        <v>915500</v>
      </c>
      <c r="H37" s="206">
        <v>949717</v>
      </c>
      <c r="I37" s="206">
        <f t="shared" si="1"/>
        <v>-34217</v>
      </c>
      <c r="J37" s="206">
        <v>946047</v>
      </c>
      <c r="O37" s="176"/>
    </row>
    <row r="38" spans="1:15" s="191" customFormat="1" ht="15.4" customHeight="1">
      <c r="A38" s="366">
        <v>61991</v>
      </c>
      <c r="B38" s="366">
        <v>1</v>
      </c>
      <c r="C38" s="366">
        <v>1</v>
      </c>
      <c r="D38" s="366">
        <v>6</v>
      </c>
      <c r="E38" s="366">
        <v>61161991</v>
      </c>
      <c r="F38" s="367" t="s">
        <v>613</v>
      </c>
      <c r="G38" s="206">
        <v>5217066</v>
      </c>
      <c r="H38" s="206">
        <v>4474945</v>
      </c>
      <c r="I38" s="206">
        <f t="shared" si="1"/>
        <v>742121</v>
      </c>
      <c r="J38" s="206">
        <v>5215089</v>
      </c>
      <c r="L38" s="191" t="s">
        <v>289</v>
      </c>
      <c r="O38" s="176" t="b">
        <f>L38=F38</f>
        <v>0</v>
      </c>
    </row>
    <row r="39" spans="1:15" s="191" customFormat="1" ht="15.4" customHeight="1">
      <c r="A39" s="366">
        <v>75031</v>
      </c>
      <c r="B39" s="366">
        <v>1</v>
      </c>
      <c r="C39" s="366">
        <v>1</v>
      </c>
      <c r="D39" s="366">
        <v>6</v>
      </c>
      <c r="E39" s="366"/>
      <c r="F39" s="367" t="s">
        <v>310</v>
      </c>
      <c r="G39" s="622">
        <v>0</v>
      </c>
      <c r="H39" s="206">
        <v>40</v>
      </c>
      <c r="I39" s="206">
        <f t="shared" si="1"/>
        <v>-40</v>
      </c>
      <c r="J39" s="622">
        <v>0</v>
      </c>
      <c r="O39" s="176"/>
    </row>
    <row r="40" spans="1:15" s="176" customFormat="1" ht="15.4" customHeight="1">
      <c r="A40" s="368"/>
      <c r="B40" s="368">
        <v>2</v>
      </c>
      <c r="C40" s="368">
        <v>1</v>
      </c>
      <c r="D40" s="368">
        <v>6</v>
      </c>
      <c r="E40" s="366">
        <v>612</v>
      </c>
      <c r="F40" s="184" t="s">
        <v>293</v>
      </c>
      <c r="G40" s="620">
        <f>G41+G42+G43+G44+G45+G46+G47+G48+G50+G51+G52+G53+G54+G56+G57+G64+G65+G66+G67+G68+G58+G59+G49</f>
        <v>183771779</v>
      </c>
      <c r="H40" s="620">
        <f>SUM(H41:H68)</f>
        <v>184056538</v>
      </c>
      <c r="I40" s="620">
        <f>G40-H40</f>
        <v>-284759</v>
      </c>
      <c r="J40" s="620">
        <f>SUM(J41:J68)</f>
        <v>188029635</v>
      </c>
      <c r="L40" s="176" t="s">
        <v>293</v>
      </c>
      <c r="O40" s="176" t="b">
        <f t="shared" ref="O40:O45" si="3">L40=F40</f>
        <v>1</v>
      </c>
    </row>
    <row r="41" spans="1:15" s="191" customFormat="1" ht="15.4" customHeight="1">
      <c r="A41" s="366">
        <v>60011</v>
      </c>
      <c r="B41" s="366">
        <v>2</v>
      </c>
      <c r="C41" s="366">
        <v>1</v>
      </c>
      <c r="D41" s="366">
        <v>6</v>
      </c>
      <c r="E41" s="366">
        <v>61260011</v>
      </c>
      <c r="F41" s="367" t="s">
        <v>287</v>
      </c>
      <c r="G41" s="206">
        <v>131452555</v>
      </c>
      <c r="H41" s="206">
        <v>129092793</v>
      </c>
      <c r="I41" s="206">
        <f t="shared" si="1"/>
        <v>2359762</v>
      </c>
      <c r="J41" s="206">
        <v>128345953</v>
      </c>
      <c r="L41" s="191" t="s">
        <v>609</v>
      </c>
      <c r="O41" s="176" t="b">
        <f t="shared" si="3"/>
        <v>0</v>
      </c>
    </row>
    <row r="42" spans="1:15" s="191" customFormat="1" ht="15.4" customHeight="1">
      <c r="A42" s="366">
        <v>60021</v>
      </c>
      <c r="B42" s="366">
        <v>2</v>
      </c>
      <c r="C42" s="366">
        <v>1</v>
      </c>
      <c r="D42" s="366">
        <v>6</v>
      </c>
      <c r="E42" s="366">
        <v>61260021</v>
      </c>
      <c r="F42" s="367" t="s">
        <v>288</v>
      </c>
      <c r="G42" s="206">
        <v>1631352</v>
      </c>
      <c r="H42" s="206">
        <v>1580203</v>
      </c>
      <c r="I42" s="206">
        <f t="shared" si="1"/>
        <v>51149</v>
      </c>
      <c r="J42" s="206">
        <v>2489048</v>
      </c>
      <c r="L42" s="191" t="s">
        <v>290</v>
      </c>
      <c r="O42" s="176" t="b">
        <f t="shared" si="3"/>
        <v>0</v>
      </c>
    </row>
    <row r="43" spans="1:15" s="191" customFormat="1" ht="15.4" customHeight="1">
      <c r="A43" s="366">
        <v>61011</v>
      </c>
      <c r="B43" s="366">
        <v>2</v>
      </c>
      <c r="C43" s="366">
        <v>1</v>
      </c>
      <c r="D43" s="366">
        <v>6</v>
      </c>
      <c r="E43" s="366">
        <v>61261011</v>
      </c>
      <c r="F43" s="367" t="s">
        <v>607</v>
      </c>
      <c r="G43" s="206">
        <v>7012120</v>
      </c>
      <c r="H43" s="206">
        <v>7116026</v>
      </c>
      <c r="I43" s="206">
        <f t="shared" si="1"/>
        <v>-103906</v>
      </c>
      <c r="J43" s="206">
        <v>7128855</v>
      </c>
      <c r="L43" s="191" t="s">
        <v>610</v>
      </c>
      <c r="O43" s="176" t="b">
        <f t="shared" si="3"/>
        <v>0</v>
      </c>
    </row>
    <row r="44" spans="1:15" s="191" customFormat="1" ht="15.4" customHeight="1">
      <c r="A44" s="366">
        <v>61012</v>
      </c>
      <c r="B44" s="366">
        <v>2</v>
      </c>
      <c r="C44" s="366">
        <v>1</v>
      </c>
      <c r="D44" s="366">
        <v>6</v>
      </c>
      <c r="E44" s="366">
        <v>61261012</v>
      </c>
      <c r="F44" s="367" t="s">
        <v>608</v>
      </c>
      <c r="G44" s="206">
        <v>126216</v>
      </c>
      <c r="H44" s="206">
        <v>126924</v>
      </c>
      <c r="I44" s="206">
        <f t="shared" si="1"/>
        <v>-708</v>
      </c>
      <c r="J44" s="206">
        <v>96968</v>
      </c>
      <c r="L44" s="191" t="s">
        <v>730</v>
      </c>
      <c r="O44" s="176" t="b">
        <f t="shared" si="3"/>
        <v>0</v>
      </c>
    </row>
    <row r="45" spans="1:15" s="191" customFormat="1" ht="15.4" customHeight="1">
      <c r="A45" s="366">
        <v>61013</v>
      </c>
      <c r="B45" s="366">
        <v>2</v>
      </c>
      <c r="C45" s="366">
        <v>1</v>
      </c>
      <c r="D45" s="366">
        <v>6</v>
      </c>
      <c r="E45" s="366">
        <v>61261013</v>
      </c>
      <c r="F45" s="367" t="s">
        <v>1614</v>
      </c>
      <c r="G45" s="206">
        <v>198645</v>
      </c>
      <c r="H45" s="206">
        <v>200209</v>
      </c>
      <c r="I45" s="206">
        <f t="shared" si="1"/>
        <v>-1564</v>
      </c>
      <c r="J45" s="206">
        <v>174874</v>
      </c>
      <c r="L45" s="191" t="s">
        <v>291</v>
      </c>
      <c r="O45" s="176" t="b">
        <f t="shared" si="3"/>
        <v>0</v>
      </c>
    </row>
    <row r="46" spans="1:15" s="191" customFormat="1" ht="15.4" customHeight="1">
      <c r="A46" s="366">
        <v>61015</v>
      </c>
      <c r="B46" s="366">
        <v>2</v>
      </c>
      <c r="C46" s="366">
        <v>1</v>
      </c>
      <c r="D46" s="366">
        <v>6</v>
      </c>
      <c r="E46" s="366">
        <v>61261015</v>
      </c>
      <c r="F46" s="367" t="s">
        <v>1623</v>
      </c>
      <c r="G46" s="206">
        <v>548695</v>
      </c>
      <c r="H46" s="206">
        <v>505275</v>
      </c>
      <c r="I46" s="206">
        <f t="shared" si="1"/>
        <v>43420</v>
      </c>
      <c r="J46" s="206">
        <v>610132</v>
      </c>
      <c r="O46" s="176"/>
    </row>
    <row r="47" spans="1:15" s="191" customFormat="1" ht="15.4" customHeight="1">
      <c r="A47" s="366">
        <v>61016</v>
      </c>
      <c r="B47" s="366">
        <v>2</v>
      </c>
      <c r="C47" s="366">
        <v>1</v>
      </c>
      <c r="D47" s="366">
        <v>6</v>
      </c>
      <c r="E47" s="366">
        <v>61261016</v>
      </c>
      <c r="F47" s="367" t="s">
        <v>1622</v>
      </c>
      <c r="G47" s="206">
        <v>10506</v>
      </c>
      <c r="H47" s="206">
        <v>18751</v>
      </c>
      <c r="I47" s="206">
        <f t="shared" si="1"/>
        <v>-8245</v>
      </c>
      <c r="J47" s="206">
        <v>9931</v>
      </c>
      <c r="O47" s="176"/>
    </row>
    <row r="48" spans="1:15" s="191" customFormat="1" ht="15.4" customHeight="1">
      <c r="A48" s="366">
        <v>61017</v>
      </c>
      <c r="B48" s="366">
        <v>2</v>
      </c>
      <c r="C48" s="366">
        <v>1</v>
      </c>
      <c r="D48" s="366">
        <v>6</v>
      </c>
      <c r="E48" s="366">
        <v>61261017</v>
      </c>
      <c r="F48" s="367" t="s">
        <v>1621</v>
      </c>
      <c r="G48" s="206">
        <v>28100</v>
      </c>
      <c r="H48" s="206">
        <v>58498</v>
      </c>
      <c r="I48" s="206">
        <f t="shared" si="1"/>
        <v>-30398</v>
      </c>
      <c r="J48" s="206">
        <v>33461</v>
      </c>
      <c r="O48" s="176"/>
    </row>
    <row r="49" spans="1:15" s="191" customFormat="1" ht="15.4" customHeight="1">
      <c r="A49" s="366">
        <v>61018</v>
      </c>
      <c r="B49" s="366">
        <v>2</v>
      </c>
      <c r="C49" s="366">
        <v>1</v>
      </c>
      <c r="D49" s="366">
        <v>6</v>
      </c>
      <c r="E49" s="366"/>
      <c r="F49" s="367" t="s">
        <v>1743</v>
      </c>
      <c r="G49" s="622">
        <v>0</v>
      </c>
      <c r="H49" s="206">
        <v>50655</v>
      </c>
      <c r="I49" s="206">
        <f t="shared" si="1"/>
        <v>-50655</v>
      </c>
      <c r="J49" s="622">
        <v>0</v>
      </c>
      <c r="O49" s="176"/>
    </row>
    <row r="50" spans="1:15" s="191" customFormat="1" ht="15.4" customHeight="1">
      <c r="A50" s="366">
        <v>61021</v>
      </c>
      <c r="B50" s="366">
        <v>2</v>
      </c>
      <c r="C50" s="366">
        <v>1</v>
      </c>
      <c r="D50" s="366">
        <v>6</v>
      </c>
      <c r="E50" s="366">
        <v>61261021</v>
      </c>
      <c r="F50" s="367" t="s">
        <v>1613</v>
      </c>
      <c r="G50" s="206">
        <v>3357334</v>
      </c>
      <c r="H50" s="206">
        <v>3360638</v>
      </c>
      <c r="I50" s="206">
        <f t="shared" si="1"/>
        <v>-3304</v>
      </c>
      <c r="J50" s="206">
        <v>3361542</v>
      </c>
      <c r="L50" s="191" t="s">
        <v>294</v>
      </c>
      <c r="O50" s="176" t="b">
        <f>L50=F50</f>
        <v>0</v>
      </c>
    </row>
    <row r="51" spans="1:15" s="191" customFormat="1" ht="15.4" customHeight="1">
      <c r="A51" s="366">
        <v>61022</v>
      </c>
      <c r="B51" s="366">
        <v>2</v>
      </c>
      <c r="C51" s="366">
        <v>1</v>
      </c>
      <c r="D51" s="366">
        <v>6</v>
      </c>
      <c r="E51" s="366">
        <v>61261022</v>
      </c>
      <c r="F51" s="367" t="s">
        <v>1617</v>
      </c>
      <c r="G51" s="206">
        <v>192616</v>
      </c>
      <c r="H51" s="206">
        <v>185497</v>
      </c>
      <c r="I51" s="206">
        <f t="shared" ref="I51:I86" si="4">G51-H51</f>
        <v>7119</v>
      </c>
      <c r="J51" s="206">
        <v>193070</v>
      </c>
      <c r="L51" s="191" t="s">
        <v>502</v>
      </c>
      <c r="O51" s="176" t="b">
        <f>L51=F51</f>
        <v>0</v>
      </c>
    </row>
    <row r="52" spans="1:15" s="191" customFormat="1" ht="15.4" customHeight="1">
      <c r="A52" s="366">
        <v>61025</v>
      </c>
      <c r="B52" s="366">
        <v>2</v>
      </c>
      <c r="C52" s="366">
        <v>1</v>
      </c>
      <c r="D52" s="366">
        <v>6</v>
      </c>
      <c r="E52" s="366"/>
      <c r="F52" s="367" t="s">
        <v>2397</v>
      </c>
      <c r="G52" s="622">
        <v>0</v>
      </c>
      <c r="H52" s="206">
        <v>9935</v>
      </c>
      <c r="I52" s="206">
        <f t="shared" si="4"/>
        <v>-9935</v>
      </c>
      <c r="J52" s="622">
        <v>0</v>
      </c>
      <c r="O52" s="176"/>
    </row>
    <row r="53" spans="1:15" s="191" customFormat="1" ht="15.4" customHeight="1">
      <c r="A53" s="366">
        <v>61026</v>
      </c>
      <c r="B53" s="366">
        <v>2</v>
      </c>
      <c r="C53" s="366">
        <v>1</v>
      </c>
      <c r="D53" s="366">
        <v>6</v>
      </c>
      <c r="E53" s="366"/>
      <c r="F53" s="367" t="s">
        <v>2403</v>
      </c>
      <c r="G53" s="206">
        <v>46000</v>
      </c>
      <c r="H53" s="206">
        <v>184453</v>
      </c>
      <c r="I53" s="206">
        <f t="shared" si="4"/>
        <v>-138453</v>
      </c>
      <c r="J53" s="206">
        <v>45817</v>
      </c>
      <c r="O53" s="176"/>
    </row>
    <row r="54" spans="1:15" s="191" customFormat="1" ht="15.4" customHeight="1">
      <c r="A54" s="366">
        <v>61031</v>
      </c>
      <c r="B54" s="366">
        <v>2</v>
      </c>
      <c r="C54" s="366">
        <v>1</v>
      </c>
      <c r="D54" s="366">
        <v>6</v>
      </c>
      <c r="E54" s="366">
        <v>61261031</v>
      </c>
      <c r="F54" s="367" t="s">
        <v>290</v>
      </c>
      <c r="G54" s="206">
        <v>12313409</v>
      </c>
      <c r="H54" s="206">
        <v>11575558</v>
      </c>
      <c r="I54" s="206">
        <f t="shared" si="4"/>
        <v>737851</v>
      </c>
      <c r="J54" s="206">
        <v>12352927</v>
      </c>
      <c r="L54" s="191" t="s">
        <v>614</v>
      </c>
      <c r="O54" s="176" t="b">
        <f>L54=F54</f>
        <v>0</v>
      </c>
    </row>
    <row r="55" spans="1:15" s="191" customFormat="1" ht="15.4" hidden="1" customHeight="1">
      <c r="A55" s="366">
        <v>61034</v>
      </c>
      <c r="B55" s="366">
        <v>2</v>
      </c>
      <c r="C55" s="366">
        <v>1</v>
      </c>
      <c r="D55" s="366">
        <v>6</v>
      </c>
      <c r="E55" s="366">
        <v>61261034</v>
      </c>
      <c r="F55" s="367" t="s">
        <v>1363</v>
      </c>
      <c r="G55" s="622">
        <v>0</v>
      </c>
      <c r="H55" s="622">
        <v>0</v>
      </c>
      <c r="I55" s="622">
        <f t="shared" si="4"/>
        <v>0</v>
      </c>
      <c r="J55" s="622">
        <v>0</v>
      </c>
      <c r="L55" s="191" t="s">
        <v>613</v>
      </c>
      <c r="O55" s="176" t="b">
        <f>L55=F55</f>
        <v>0</v>
      </c>
    </row>
    <row r="56" spans="1:15" s="191" customFormat="1" ht="15.4" customHeight="1">
      <c r="A56" s="366">
        <v>61035</v>
      </c>
      <c r="B56" s="366">
        <v>2</v>
      </c>
      <c r="C56" s="366">
        <v>1</v>
      </c>
      <c r="D56" s="366">
        <v>6</v>
      </c>
      <c r="E56" s="366">
        <v>61261035</v>
      </c>
      <c r="F56" s="367" t="s">
        <v>1616</v>
      </c>
      <c r="G56" s="206">
        <v>13000</v>
      </c>
      <c r="H56" s="206">
        <v>541980</v>
      </c>
      <c r="I56" s="206">
        <f t="shared" si="4"/>
        <v>-528980</v>
      </c>
      <c r="J56" s="206">
        <v>12609</v>
      </c>
      <c r="L56" s="191" t="s">
        <v>304</v>
      </c>
      <c r="O56" s="176" t="b">
        <f>L56=F56</f>
        <v>0</v>
      </c>
    </row>
    <row r="57" spans="1:15" s="191" customFormat="1" ht="15.4" customHeight="1">
      <c r="A57" s="366">
        <v>61037</v>
      </c>
      <c r="B57" s="366">
        <v>2</v>
      </c>
      <c r="C57" s="366">
        <v>1</v>
      </c>
      <c r="D57" s="366">
        <v>6</v>
      </c>
      <c r="E57" s="366">
        <v>61261037</v>
      </c>
      <c r="F57" s="367" t="s">
        <v>1738</v>
      </c>
      <c r="G57" s="622">
        <v>0</v>
      </c>
      <c r="H57" s="622">
        <v>0</v>
      </c>
      <c r="I57" s="622">
        <f t="shared" si="4"/>
        <v>0</v>
      </c>
      <c r="J57" s="206">
        <v>9521</v>
      </c>
      <c r="O57" s="176"/>
    </row>
    <row r="58" spans="1:15" s="191" customFormat="1" ht="15.4" customHeight="1">
      <c r="A58" s="366">
        <v>61039</v>
      </c>
      <c r="B58" s="366">
        <v>2</v>
      </c>
      <c r="C58" s="366">
        <v>1</v>
      </c>
      <c r="D58" s="366">
        <v>6</v>
      </c>
      <c r="E58" s="366"/>
      <c r="F58" s="367" t="s">
        <v>2476</v>
      </c>
      <c r="G58" s="622">
        <v>0</v>
      </c>
      <c r="H58" s="206">
        <v>584</v>
      </c>
      <c r="I58" s="206">
        <f t="shared" si="4"/>
        <v>-584</v>
      </c>
      <c r="J58" s="622">
        <v>0</v>
      </c>
      <c r="O58" s="176"/>
    </row>
    <row r="59" spans="1:15" s="191" customFormat="1" ht="15.4" customHeight="1">
      <c r="A59" s="366">
        <v>61041</v>
      </c>
      <c r="B59" s="366">
        <v>2</v>
      </c>
      <c r="C59" s="366">
        <v>1</v>
      </c>
      <c r="D59" s="366">
        <v>6</v>
      </c>
      <c r="E59" s="366">
        <v>61261041</v>
      </c>
      <c r="F59" s="367" t="s">
        <v>1615</v>
      </c>
      <c r="G59" s="206">
        <v>229700</v>
      </c>
      <c r="H59" s="206">
        <v>280771</v>
      </c>
      <c r="I59" s="206">
        <f t="shared" ref="I59" si="5">G59-H59</f>
        <v>-51071</v>
      </c>
      <c r="J59" s="206">
        <v>307421</v>
      </c>
      <c r="L59" s="191" t="s">
        <v>296</v>
      </c>
      <c r="O59" s="176" t="b">
        <f>L59=F59</f>
        <v>0</v>
      </c>
    </row>
    <row r="60" spans="1:15" s="191" customFormat="1" ht="30.95" customHeight="1">
      <c r="A60" s="736" t="s">
        <v>2364</v>
      </c>
      <c r="B60" s="736"/>
      <c r="C60" s="736"/>
      <c r="D60" s="736"/>
      <c r="E60" s="736"/>
      <c r="F60" s="736"/>
      <c r="G60" s="736"/>
      <c r="H60" s="736"/>
      <c r="I60" s="736"/>
      <c r="J60" s="736"/>
      <c r="O60" s="176"/>
    </row>
    <row r="61" spans="1:15" s="191" customFormat="1" ht="19.899999999999999" customHeight="1">
      <c r="A61" s="491"/>
      <c r="B61" s="491"/>
      <c r="C61" s="491"/>
      <c r="D61" s="492"/>
      <c r="E61" s="492"/>
      <c r="F61" s="492"/>
      <c r="G61" s="740" t="s">
        <v>455</v>
      </c>
      <c r="H61" s="740"/>
      <c r="I61" s="740"/>
      <c r="J61" s="740"/>
      <c r="O61" s="176"/>
    </row>
    <row r="62" spans="1:15" s="191" customFormat="1" ht="17.25" customHeight="1">
      <c r="A62" s="733" t="s">
        <v>171</v>
      </c>
      <c r="B62" s="733"/>
      <c r="C62" s="733"/>
      <c r="D62" s="733"/>
      <c r="E62" s="488"/>
      <c r="F62" s="731" t="s">
        <v>177</v>
      </c>
      <c r="G62" s="733">
        <v>2020</v>
      </c>
      <c r="H62" s="733"/>
      <c r="I62" s="733"/>
      <c r="J62" s="734" t="s">
        <v>2475</v>
      </c>
      <c r="O62" s="176"/>
    </row>
    <row r="63" spans="1:15" s="191" customFormat="1" ht="17.25" customHeight="1">
      <c r="A63" s="668" t="s">
        <v>172</v>
      </c>
      <c r="B63" s="668" t="s">
        <v>173</v>
      </c>
      <c r="C63" s="489" t="s">
        <v>174</v>
      </c>
      <c r="D63" s="668" t="s">
        <v>175</v>
      </c>
      <c r="E63" s="668"/>
      <c r="F63" s="732"/>
      <c r="G63" s="490" t="s">
        <v>494</v>
      </c>
      <c r="H63" s="490" t="s">
        <v>176</v>
      </c>
      <c r="I63" s="503" t="s">
        <v>179</v>
      </c>
      <c r="J63" s="735"/>
      <c r="O63" s="176"/>
    </row>
    <row r="64" spans="1:15" s="191" customFormat="1" ht="15.4" customHeight="1">
      <c r="A64" s="366">
        <v>61042</v>
      </c>
      <c r="B64" s="366">
        <v>2</v>
      </c>
      <c r="C64" s="366">
        <v>1</v>
      </c>
      <c r="D64" s="366">
        <v>6</v>
      </c>
      <c r="E64" s="366">
        <v>61261042</v>
      </c>
      <c r="F64" s="367" t="s">
        <v>1709</v>
      </c>
      <c r="G64" s="206">
        <v>6059239</v>
      </c>
      <c r="H64" s="206">
        <v>7612105</v>
      </c>
      <c r="I64" s="206">
        <f t="shared" si="4"/>
        <v>-1552866</v>
      </c>
      <c r="J64" s="206">
        <v>6387686</v>
      </c>
      <c r="L64" s="191" t="s">
        <v>287</v>
      </c>
      <c r="O64" s="176" t="b">
        <f t="shared" ref="O64:O73" si="6">L64=F64</f>
        <v>0</v>
      </c>
    </row>
    <row r="65" spans="1:15" s="191" customFormat="1" ht="15.4" customHeight="1">
      <c r="A65" s="366">
        <v>61043</v>
      </c>
      <c r="B65" s="366">
        <v>2</v>
      </c>
      <c r="C65" s="366">
        <v>1</v>
      </c>
      <c r="D65" s="366">
        <v>6</v>
      </c>
      <c r="E65" s="366">
        <v>61261043</v>
      </c>
      <c r="F65" s="367" t="s">
        <v>614</v>
      </c>
      <c r="G65" s="206">
        <v>15879226</v>
      </c>
      <c r="H65" s="206">
        <v>17520609</v>
      </c>
      <c r="I65" s="206">
        <f t="shared" si="4"/>
        <v>-1641383</v>
      </c>
      <c r="J65" s="206">
        <v>17702513</v>
      </c>
      <c r="L65" s="191" t="s">
        <v>288</v>
      </c>
      <c r="O65" s="176" t="b">
        <f t="shared" si="6"/>
        <v>0</v>
      </c>
    </row>
    <row r="66" spans="1:15" s="191" customFormat="1" ht="15.4" customHeight="1">
      <c r="A66" s="366">
        <v>61991</v>
      </c>
      <c r="B66" s="366">
        <v>2</v>
      </c>
      <c r="C66" s="366">
        <v>1</v>
      </c>
      <c r="D66" s="366">
        <v>6</v>
      </c>
      <c r="E66" s="366">
        <v>61261991</v>
      </c>
      <c r="F66" s="367" t="s">
        <v>613</v>
      </c>
      <c r="G66" s="206">
        <v>4156880</v>
      </c>
      <c r="H66" s="206">
        <v>2890628</v>
      </c>
      <c r="I66" s="206">
        <f t="shared" si="4"/>
        <v>1266252</v>
      </c>
      <c r="J66" s="206">
        <v>7634123</v>
      </c>
      <c r="L66" s="191" t="s">
        <v>607</v>
      </c>
      <c r="O66" s="176" t="b">
        <f t="shared" si="6"/>
        <v>0</v>
      </c>
    </row>
    <row r="67" spans="1:15" s="191" customFormat="1" ht="15.4" customHeight="1">
      <c r="A67" s="366">
        <v>64021</v>
      </c>
      <c r="B67" s="366">
        <v>2</v>
      </c>
      <c r="C67" s="366">
        <v>1</v>
      </c>
      <c r="D67" s="366">
        <v>6</v>
      </c>
      <c r="E67" s="366">
        <v>61264021</v>
      </c>
      <c r="F67" s="367" t="s">
        <v>304</v>
      </c>
      <c r="G67" s="206">
        <v>321213</v>
      </c>
      <c r="H67" s="206">
        <v>119520</v>
      </c>
      <c r="I67" s="206">
        <f t="shared" si="4"/>
        <v>201693</v>
      </c>
      <c r="J67" s="206">
        <v>330558</v>
      </c>
      <c r="L67" s="191" t="s">
        <v>289</v>
      </c>
      <c r="O67" s="176" t="b">
        <f t="shared" si="6"/>
        <v>0</v>
      </c>
    </row>
    <row r="68" spans="1:15" s="191" customFormat="1" ht="15.4" customHeight="1">
      <c r="A68" s="366">
        <v>68033</v>
      </c>
      <c r="B68" s="366">
        <v>2</v>
      </c>
      <c r="C68" s="366">
        <v>1</v>
      </c>
      <c r="D68" s="366">
        <v>6</v>
      </c>
      <c r="E68" s="366">
        <v>61268033</v>
      </c>
      <c r="F68" s="367" t="s">
        <v>273</v>
      </c>
      <c r="G68" s="206">
        <v>194973</v>
      </c>
      <c r="H68" s="206">
        <v>1024926</v>
      </c>
      <c r="I68" s="206">
        <f t="shared" si="4"/>
        <v>-829953</v>
      </c>
      <c r="J68" s="206">
        <v>802626</v>
      </c>
      <c r="L68" s="191" t="s">
        <v>609</v>
      </c>
      <c r="O68" s="176" t="b">
        <f t="shared" si="6"/>
        <v>0</v>
      </c>
    </row>
    <row r="69" spans="1:15" s="176" customFormat="1" ht="15.4" customHeight="1">
      <c r="A69" s="368"/>
      <c r="B69" s="368">
        <v>3</v>
      </c>
      <c r="C69" s="368">
        <v>1</v>
      </c>
      <c r="D69" s="368">
        <v>6</v>
      </c>
      <c r="E69" s="366">
        <v>613</v>
      </c>
      <c r="F69" s="184" t="s">
        <v>296</v>
      </c>
      <c r="G69" s="620">
        <f>G70+G71+G72+G75+G76+G77+G78+G74</f>
        <v>4318360</v>
      </c>
      <c r="H69" s="620">
        <f>SUM(H70:H78)</f>
        <v>4098378</v>
      </c>
      <c r="I69" s="620">
        <f>G69-H69</f>
        <v>219982</v>
      </c>
      <c r="J69" s="620">
        <f>SUM(J70:J78)</f>
        <v>3529753</v>
      </c>
      <c r="L69" s="176" t="s">
        <v>296</v>
      </c>
      <c r="O69" s="176" t="b">
        <f t="shared" si="6"/>
        <v>1</v>
      </c>
    </row>
    <row r="70" spans="1:15" s="191" customFormat="1" ht="15.4" customHeight="1">
      <c r="A70" s="366">
        <v>60011</v>
      </c>
      <c r="B70" s="366">
        <v>3</v>
      </c>
      <c r="C70" s="366">
        <v>1</v>
      </c>
      <c r="D70" s="366">
        <v>6</v>
      </c>
      <c r="E70" s="366">
        <v>61360011</v>
      </c>
      <c r="F70" s="367" t="s">
        <v>287</v>
      </c>
      <c r="G70" s="206">
        <v>4308637</v>
      </c>
      <c r="H70" s="206">
        <v>4091737</v>
      </c>
      <c r="I70" s="206">
        <f t="shared" si="4"/>
        <v>216900</v>
      </c>
      <c r="J70" s="206">
        <v>3516154</v>
      </c>
      <c r="L70" s="191" t="s">
        <v>290</v>
      </c>
      <c r="O70" s="176" t="b">
        <f t="shared" si="6"/>
        <v>0</v>
      </c>
    </row>
    <row r="71" spans="1:15" s="191" customFormat="1" ht="15.4" customHeight="1">
      <c r="A71" s="366">
        <v>60021</v>
      </c>
      <c r="B71" s="366">
        <v>3</v>
      </c>
      <c r="C71" s="366">
        <v>1</v>
      </c>
      <c r="D71" s="366">
        <v>6</v>
      </c>
      <c r="E71" s="366">
        <v>61360021</v>
      </c>
      <c r="F71" s="367" t="s">
        <v>288</v>
      </c>
      <c r="G71" s="206">
        <v>1240</v>
      </c>
      <c r="H71" s="206">
        <v>102</v>
      </c>
      <c r="I71" s="206">
        <f t="shared" si="4"/>
        <v>1138</v>
      </c>
      <c r="J71" s="206">
        <v>468</v>
      </c>
      <c r="L71" s="191" t="s">
        <v>613</v>
      </c>
      <c r="O71" s="176" t="b">
        <f t="shared" si="6"/>
        <v>0</v>
      </c>
    </row>
    <row r="72" spans="1:15" s="191" customFormat="1" ht="15.4" customHeight="1">
      <c r="A72" s="366">
        <v>61011</v>
      </c>
      <c r="B72" s="366">
        <v>3</v>
      </c>
      <c r="C72" s="366">
        <v>1</v>
      </c>
      <c r="D72" s="366">
        <v>6</v>
      </c>
      <c r="E72" s="366">
        <v>61361011</v>
      </c>
      <c r="F72" s="367" t="s">
        <v>607</v>
      </c>
      <c r="G72" s="206">
        <v>5138</v>
      </c>
      <c r="H72" s="206">
        <v>3953</v>
      </c>
      <c r="I72" s="206">
        <f t="shared" si="4"/>
        <v>1185</v>
      </c>
      <c r="J72" s="206">
        <v>7064</v>
      </c>
      <c r="L72" s="191" t="s">
        <v>297</v>
      </c>
      <c r="O72" s="176" t="b">
        <f t="shared" si="6"/>
        <v>0</v>
      </c>
    </row>
    <row r="73" spans="1:15" s="191" customFormat="1" ht="16.5" hidden="1" customHeight="1">
      <c r="A73" s="366">
        <v>61013</v>
      </c>
      <c r="B73" s="366">
        <v>3</v>
      </c>
      <c r="C73" s="366">
        <v>1</v>
      </c>
      <c r="D73" s="366">
        <v>6</v>
      </c>
      <c r="E73" s="366">
        <v>61361013</v>
      </c>
      <c r="F73" s="367" t="s">
        <v>1614</v>
      </c>
      <c r="G73" s="206"/>
      <c r="H73" s="206"/>
      <c r="I73" s="206">
        <f t="shared" si="4"/>
        <v>0</v>
      </c>
      <c r="J73" s="206">
        <v>0</v>
      </c>
      <c r="L73" s="191" t="s">
        <v>287</v>
      </c>
      <c r="O73" s="176" t="b">
        <f t="shared" si="6"/>
        <v>0</v>
      </c>
    </row>
    <row r="74" spans="1:15" s="191" customFormat="1" ht="15.4" customHeight="1">
      <c r="A74" s="366">
        <v>61013</v>
      </c>
      <c r="B74" s="366">
        <v>3</v>
      </c>
      <c r="C74" s="366">
        <v>1</v>
      </c>
      <c r="D74" s="366">
        <v>6</v>
      </c>
      <c r="E74" s="366"/>
      <c r="F74" s="367" t="s">
        <v>1614</v>
      </c>
      <c r="G74" s="206">
        <v>225</v>
      </c>
      <c r="H74" s="206">
        <v>160</v>
      </c>
      <c r="I74" s="206">
        <f t="shared" si="4"/>
        <v>65</v>
      </c>
      <c r="J74" s="622">
        <v>0</v>
      </c>
      <c r="O74" s="176"/>
    </row>
    <row r="75" spans="1:15" s="191" customFormat="1" ht="15.4" customHeight="1">
      <c r="A75" s="366">
        <v>61021</v>
      </c>
      <c r="B75" s="366">
        <v>3</v>
      </c>
      <c r="C75" s="366">
        <v>1</v>
      </c>
      <c r="D75" s="366">
        <v>6</v>
      </c>
      <c r="E75" s="366">
        <v>61361021</v>
      </c>
      <c r="F75" s="367" t="s">
        <v>1613</v>
      </c>
      <c r="G75" s="206">
        <v>2595</v>
      </c>
      <c r="H75" s="206">
        <v>1916</v>
      </c>
      <c r="I75" s="206">
        <f>G75-H75</f>
        <v>679</v>
      </c>
      <c r="J75" s="206">
        <v>4600</v>
      </c>
      <c r="L75" s="191" t="s">
        <v>288</v>
      </c>
      <c r="O75" s="176" t="b">
        <f t="shared" ref="O75:O83" si="7">L75=F75</f>
        <v>0</v>
      </c>
    </row>
    <row r="76" spans="1:15" s="191" customFormat="1" ht="15.4" customHeight="1">
      <c r="A76" s="366">
        <v>61022</v>
      </c>
      <c r="B76" s="366">
        <v>3</v>
      </c>
      <c r="C76" s="366">
        <v>1</v>
      </c>
      <c r="D76" s="366">
        <v>6</v>
      </c>
      <c r="E76" s="366">
        <v>61361022</v>
      </c>
      <c r="F76" s="367" t="s">
        <v>1617</v>
      </c>
      <c r="G76" s="206">
        <v>380</v>
      </c>
      <c r="H76" s="206">
        <v>390</v>
      </c>
      <c r="I76" s="206">
        <f t="shared" si="4"/>
        <v>-10</v>
      </c>
      <c r="J76" s="206">
        <v>840</v>
      </c>
      <c r="L76" s="191" t="s">
        <v>607</v>
      </c>
      <c r="O76" s="176" t="b">
        <f t="shared" si="7"/>
        <v>0</v>
      </c>
    </row>
    <row r="77" spans="1:15" s="191" customFormat="1" ht="15.4" customHeight="1">
      <c r="A77" s="366">
        <v>61031</v>
      </c>
      <c r="B77" s="366">
        <v>3</v>
      </c>
      <c r="C77" s="366">
        <v>1</v>
      </c>
      <c r="D77" s="366">
        <v>6</v>
      </c>
      <c r="E77" s="366">
        <v>61361031</v>
      </c>
      <c r="F77" s="367" t="s">
        <v>290</v>
      </c>
      <c r="G77" s="622">
        <v>0</v>
      </c>
      <c r="H77" s="622">
        <v>0</v>
      </c>
      <c r="I77" s="622">
        <f t="shared" si="4"/>
        <v>0</v>
      </c>
      <c r="J77" s="206">
        <v>427</v>
      </c>
      <c r="L77" s="191" t="s">
        <v>289</v>
      </c>
      <c r="O77" s="176" t="b">
        <f t="shared" si="7"/>
        <v>0</v>
      </c>
    </row>
    <row r="78" spans="1:15" s="191" customFormat="1" ht="15.4" customHeight="1">
      <c r="A78" s="366">
        <v>61991</v>
      </c>
      <c r="B78" s="366">
        <v>3</v>
      </c>
      <c r="C78" s="366">
        <v>1</v>
      </c>
      <c r="D78" s="366">
        <v>6</v>
      </c>
      <c r="E78" s="366">
        <v>61361991</v>
      </c>
      <c r="F78" s="367" t="s">
        <v>613</v>
      </c>
      <c r="G78" s="206">
        <v>145</v>
      </c>
      <c r="H78" s="206">
        <v>120</v>
      </c>
      <c r="I78" s="206">
        <f t="shared" si="4"/>
        <v>25</v>
      </c>
      <c r="J78" s="206">
        <v>200</v>
      </c>
      <c r="O78" s="176" t="b">
        <f t="shared" si="7"/>
        <v>0</v>
      </c>
    </row>
    <row r="79" spans="1:15" s="176" customFormat="1" ht="15.4" customHeight="1">
      <c r="A79" s="368"/>
      <c r="B79" s="368">
        <v>4</v>
      </c>
      <c r="C79" s="368">
        <v>1</v>
      </c>
      <c r="D79" s="368">
        <v>6</v>
      </c>
      <c r="E79" s="368"/>
      <c r="F79" s="184" t="s">
        <v>297</v>
      </c>
      <c r="G79" s="620">
        <f>SUM(G80:G86)</f>
        <v>33652</v>
      </c>
      <c r="H79" s="620">
        <f>SUM(H80:H86)</f>
        <v>25336</v>
      </c>
      <c r="I79" s="620">
        <f>G79-H79</f>
        <v>8316</v>
      </c>
      <c r="J79" s="623">
        <f>SUM(J80:J86)</f>
        <v>0</v>
      </c>
      <c r="L79" s="176" t="s">
        <v>297</v>
      </c>
      <c r="O79" s="176" t="b">
        <f t="shared" si="7"/>
        <v>1</v>
      </c>
    </row>
    <row r="80" spans="1:15" s="191" customFormat="1" ht="15.4" customHeight="1">
      <c r="A80" s="366">
        <v>60011</v>
      </c>
      <c r="B80" s="366">
        <v>4</v>
      </c>
      <c r="C80" s="366">
        <v>1</v>
      </c>
      <c r="D80" s="366">
        <v>6</v>
      </c>
      <c r="E80" s="366">
        <v>61460011</v>
      </c>
      <c r="F80" s="367" t="s">
        <v>287</v>
      </c>
      <c r="G80" s="206">
        <v>32812</v>
      </c>
      <c r="H80" s="206">
        <v>25336</v>
      </c>
      <c r="I80" s="206">
        <f t="shared" si="4"/>
        <v>7476</v>
      </c>
      <c r="J80" s="622">
        <v>0</v>
      </c>
      <c r="O80" s="176" t="b">
        <f t="shared" si="7"/>
        <v>0</v>
      </c>
    </row>
    <row r="81" spans="1:15" s="191" customFormat="1" ht="16.5" hidden="1" customHeight="1">
      <c r="A81" s="366">
        <v>60021</v>
      </c>
      <c r="B81" s="366">
        <v>4</v>
      </c>
      <c r="C81" s="366">
        <v>1</v>
      </c>
      <c r="D81" s="366">
        <v>6</v>
      </c>
      <c r="E81" s="366">
        <v>61460021</v>
      </c>
      <c r="F81" s="367" t="s">
        <v>288</v>
      </c>
      <c r="G81" s="206"/>
      <c r="H81" s="206">
        <f>INDEX('Meta 12'!$H$2:$H$401,MATCH('تفصيل المصروفات'!E81,'Meta 12'!$E$2:$E$401,0))</f>
        <v>0</v>
      </c>
      <c r="I81" s="206">
        <f t="shared" si="4"/>
        <v>0</v>
      </c>
      <c r="J81" s="622">
        <v>0</v>
      </c>
      <c r="O81" s="176" t="b">
        <f t="shared" si="7"/>
        <v>0</v>
      </c>
    </row>
    <row r="82" spans="1:15" s="191" customFormat="1" ht="16.5" hidden="1" customHeight="1">
      <c r="A82" s="366">
        <v>61011</v>
      </c>
      <c r="B82" s="366">
        <v>4</v>
      </c>
      <c r="C82" s="366">
        <v>1</v>
      </c>
      <c r="D82" s="366">
        <v>6</v>
      </c>
      <c r="E82" s="366">
        <v>61461011</v>
      </c>
      <c r="F82" s="367" t="s">
        <v>607</v>
      </c>
      <c r="G82" s="206"/>
      <c r="H82" s="206"/>
      <c r="I82" s="206">
        <f t="shared" si="4"/>
        <v>0</v>
      </c>
      <c r="J82" s="622"/>
      <c r="O82" s="176" t="b">
        <f t="shared" si="7"/>
        <v>0</v>
      </c>
    </row>
    <row r="83" spans="1:15" s="191" customFormat="1" ht="17.649999999999999" hidden="1" customHeight="1">
      <c r="A83" s="366">
        <v>61021</v>
      </c>
      <c r="B83" s="366">
        <v>4</v>
      </c>
      <c r="C83" s="366">
        <v>1</v>
      </c>
      <c r="D83" s="366">
        <v>6</v>
      </c>
      <c r="E83" s="366">
        <v>61461021</v>
      </c>
      <c r="F83" s="367" t="s">
        <v>1613</v>
      </c>
      <c r="G83" s="206"/>
      <c r="H83" s="206"/>
      <c r="I83" s="206">
        <f t="shared" si="4"/>
        <v>0</v>
      </c>
      <c r="J83" s="622"/>
      <c r="O83" s="176" t="b">
        <f t="shared" si="7"/>
        <v>0</v>
      </c>
    </row>
    <row r="84" spans="1:15" s="191" customFormat="1" ht="15.4" customHeight="1">
      <c r="A84" s="366">
        <v>61011</v>
      </c>
      <c r="B84" s="366">
        <v>4</v>
      </c>
      <c r="C84" s="366">
        <v>1</v>
      </c>
      <c r="D84" s="366">
        <v>6</v>
      </c>
      <c r="E84" s="366"/>
      <c r="F84" s="367" t="s">
        <v>607</v>
      </c>
      <c r="G84" s="206">
        <v>600</v>
      </c>
      <c r="H84" s="622">
        <v>0</v>
      </c>
      <c r="I84" s="206">
        <f t="shared" si="4"/>
        <v>600</v>
      </c>
      <c r="J84" s="622">
        <v>0</v>
      </c>
      <c r="O84" s="176"/>
    </row>
    <row r="85" spans="1:15" s="191" customFormat="1" ht="15.4" customHeight="1">
      <c r="A85" s="366">
        <v>61013</v>
      </c>
      <c r="B85" s="366">
        <v>4</v>
      </c>
      <c r="C85" s="366">
        <v>1</v>
      </c>
      <c r="D85" s="366">
        <v>6</v>
      </c>
      <c r="E85" s="366"/>
      <c r="F85" s="367" t="s">
        <v>1614</v>
      </c>
      <c r="G85" s="206">
        <v>240</v>
      </c>
      <c r="H85" s="622">
        <v>0</v>
      </c>
      <c r="I85" s="206">
        <f t="shared" si="4"/>
        <v>240</v>
      </c>
      <c r="J85" s="622">
        <v>0</v>
      </c>
      <c r="O85" s="176"/>
    </row>
    <row r="86" spans="1:15" s="191" customFormat="1" ht="16.5" hidden="1" customHeight="1">
      <c r="A86" s="366">
        <v>61991</v>
      </c>
      <c r="B86" s="366">
        <v>4</v>
      </c>
      <c r="C86" s="366">
        <v>1</v>
      </c>
      <c r="D86" s="366">
        <v>6</v>
      </c>
      <c r="E86" s="366">
        <v>61461991</v>
      </c>
      <c r="F86" s="367" t="s">
        <v>613</v>
      </c>
      <c r="G86" s="206"/>
      <c r="H86" s="206">
        <v>0</v>
      </c>
      <c r="I86" s="206">
        <f t="shared" si="4"/>
        <v>0</v>
      </c>
      <c r="J86" s="206">
        <v>0</v>
      </c>
      <c r="O86" s="176" t="b">
        <f t="shared" ref="O86:O125" si="8">L86=F86</f>
        <v>0</v>
      </c>
    </row>
    <row r="87" spans="1:15" s="176" customFormat="1" ht="15.4" customHeight="1">
      <c r="A87" s="368"/>
      <c r="B87" s="368">
        <v>5</v>
      </c>
      <c r="C87" s="368">
        <v>1</v>
      </c>
      <c r="D87" s="368">
        <v>6</v>
      </c>
      <c r="E87" s="368"/>
      <c r="F87" s="184" t="s">
        <v>298</v>
      </c>
      <c r="G87" s="620">
        <f>SUM(G88:G99)</f>
        <v>4690971</v>
      </c>
      <c r="H87" s="620">
        <f>SUM(H88:H99)</f>
        <v>7787208</v>
      </c>
      <c r="I87" s="620">
        <f>G87-H87</f>
        <v>-3096237</v>
      </c>
      <c r="J87" s="620">
        <f>J88+SUM(J89:J99)</f>
        <v>6071749</v>
      </c>
      <c r="L87" s="176" t="s">
        <v>298</v>
      </c>
      <c r="O87" s="176" t="b">
        <f t="shared" si="8"/>
        <v>1</v>
      </c>
    </row>
    <row r="88" spans="1:15" s="191" customFormat="1" ht="16.5" hidden="1" customHeight="1">
      <c r="A88" s="366">
        <v>61051</v>
      </c>
      <c r="B88" s="366">
        <v>5</v>
      </c>
      <c r="C88" s="366">
        <v>1</v>
      </c>
      <c r="D88" s="366">
        <v>6</v>
      </c>
      <c r="E88" s="366">
        <v>61561051</v>
      </c>
      <c r="F88" s="367" t="s">
        <v>299</v>
      </c>
      <c r="G88" s="206"/>
      <c r="H88" s="206"/>
      <c r="I88" s="206">
        <f t="shared" ref="I88:I162" si="9">G88-H88</f>
        <v>0</v>
      </c>
      <c r="J88" s="206">
        <v>0</v>
      </c>
      <c r="O88" s="176" t="b">
        <f t="shared" si="8"/>
        <v>0</v>
      </c>
    </row>
    <row r="89" spans="1:15" s="191" customFormat="1" ht="16.899999999999999" hidden="1" customHeight="1">
      <c r="A89" s="366">
        <v>61052</v>
      </c>
      <c r="B89" s="366">
        <v>5</v>
      </c>
      <c r="C89" s="366">
        <v>1</v>
      </c>
      <c r="D89" s="366">
        <v>6</v>
      </c>
      <c r="E89" s="366">
        <v>61561052</v>
      </c>
      <c r="F89" s="367" t="s">
        <v>617</v>
      </c>
      <c r="G89" s="206"/>
      <c r="H89" s="206"/>
      <c r="I89" s="206">
        <f t="shared" si="9"/>
        <v>0</v>
      </c>
      <c r="J89" s="206">
        <v>0</v>
      </c>
      <c r="L89" s="191" t="s">
        <v>298</v>
      </c>
      <c r="O89" s="176" t="b">
        <f t="shared" si="8"/>
        <v>0</v>
      </c>
    </row>
    <row r="90" spans="1:15" s="191" customFormat="1" ht="15.4" customHeight="1">
      <c r="A90" s="366">
        <v>62011</v>
      </c>
      <c r="B90" s="366">
        <v>5</v>
      </c>
      <c r="C90" s="366">
        <v>1</v>
      </c>
      <c r="D90" s="366">
        <v>6</v>
      </c>
      <c r="E90" s="366">
        <v>61562011</v>
      </c>
      <c r="F90" s="367" t="s">
        <v>615</v>
      </c>
      <c r="G90" s="622">
        <v>0</v>
      </c>
      <c r="H90" s="622">
        <v>0</v>
      </c>
      <c r="I90" s="622">
        <f t="shared" si="9"/>
        <v>0</v>
      </c>
      <c r="J90" s="206">
        <v>28624</v>
      </c>
      <c r="L90" s="191" t="s">
        <v>299</v>
      </c>
      <c r="O90" s="176" t="b">
        <f t="shared" si="8"/>
        <v>0</v>
      </c>
    </row>
    <row r="91" spans="1:15" s="191" customFormat="1" ht="16.5" hidden="1" customHeight="1">
      <c r="A91" s="366">
        <v>62012</v>
      </c>
      <c r="B91" s="366">
        <v>5</v>
      </c>
      <c r="C91" s="366">
        <v>1</v>
      </c>
      <c r="D91" s="366">
        <v>6</v>
      </c>
      <c r="E91" s="366">
        <v>61562012</v>
      </c>
      <c r="F91" s="367" t="s">
        <v>300</v>
      </c>
      <c r="G91" s="206"/>
      <c r="H91" s="206"/>
      <c r="I91" s="206">
        <f t="shared" si="9"/>
        <v>0</v>
      </c>
      <c r="J91" s="206">
        <v>0</v>
      </c>
      <c r="L91" s="191" t="s">
        <v>617</v>
      </c>
      <c r="O91" s="176" t="b">
        <f t="shared" si="8"/>
        <v>0</v>
      </c>
    </row>
    <row r="92" spans="1:15" s="191" customFormat="1" ht="17.649999999999999" hidden="1" customHeight="1">
      <c r="A92" s="366">
        <v>62014</v>
      </c>
      <c r="B92" s="366">
        <v>5</v>
      </c>
      <c r="C92" s="366">
        <v>1</v>
      </c>
      <c r="D92" s="366">
        <v>6</v>
      </c>
      <c r="E92" s="366">
        <v>61562014</v>
      </c>
      <c r="F92" s="367" t="s">
        <v>572</v>
      </c>
      <c r="G92" s="206"/>
      <c r="H92" s="206"/>
      <c r="I92" s="206">
        <f t="shared" si="9"/>
        <v>0</v>
      </c>
      <c r="J92" s="206">
        <v>0</v>
      </c>
      <c r="L92" s="191" t="s">
        <v>615</v>
      </c>
      <c r="O92" s="176" t="b">
        <f t="shared" si="8"/>
        <v>0</v>
      </c>
    </row>
    <row r="93" spans="1:15" s="191" customFormat="1" ht="30" customHeight="1">
      <c r="A93" s="399">
        <v>62015</v>
      </c>
      <c r="B93" s="399">
        <v>5</v>
      </c>
      <c r="C93" s="399">
        <v>1</v>
      </c>
      <c r="D93" s="399">
        <v>6</v>
      </c>
      <c r="E93" s="366">
        <v>61562015</v>
      </c>
      <c r="F93" s="493" t="s">
        <v>1739</v>
      </c>
      <c r="G93" s="206">
        <v>185027</v>
      </c>
      <c r="H93" s="206">
        <v>100101</v>
      </c>
      <c r="I93" s="206">
        <f t="shared" si="9"/>
        <v>84926</v>
      </c>
      <c r="J93" s="206">
        <v>427184</v>
      </c>
      <c r="L93" s="191" t="s">
        <v>300</v>
      </c>
      <c r="O93" s="176" t="b">
        <f t="shared" si="8"/>
        <v>0</v>
      </c>
    </row>
    <row r="94" spans="1:15" s="191" customFormat="1" ht="30" customHeight="1">
      <c r="A94" s="399">
        <v>62016</v>
      </c>
      <c r="B94" s="399">
        <v>5</v>
      </c>
      <c r="C94" s="399">
        <v>1</v>
      </c>
      <c r="D94" s="399">
        <v>6</v>
      </c>
      <c r="E94" s="366">
        <v>61562016</v>
      </c>
      <c r="F94" s="493" t="s">
        <v>1740</v>
      </c>
      <c r="G94" s="206">
        <v>4304209</v>
      </c>
      <c r="H94" s="206">
        <v>7477871</v>
      </c>
      <c r="I94" s="206">
        <f t="shared" si="9"/>
        <v>-3173662</v>
      </c>
      <c r="J94" s="206">
        <v>5340835</v>
      </c>
      <c r="L94" s="191" t="s">
        <v>572</v>
      </c>
      <c r="O94" s="176" t="b">
        <f t="shared" si="8"/>
        <v>0</v>
      </c>
    </row>
    <row r="95" spans="1:15" s="191" customFormat="1" ht="30" customHeight="1">
      <c r="A95" s="399">
        <v>62017</v>
      </c>
      <c r="B95" s="399">
        <v>5</v>
      </c>
      <c r="C95" s="399">
        <v>1</v>
      </c>
      <c r="D95" s="399">
        <v>6</v>
      </c>
      <c r="E95" s="366">
        <v>61562017</v>
      </c>
      <c r="F95" s="493" t="s">
        <v>1741</v>
      </c>
      <c r="G95" s="206">
        <v>196547</v>
      </c>
      <c r="H95" s="206">
        <v>209048</v>
      </c>
      <c r="I95" s="206">
        <f t="shared" si="9"/>
        <v>-12501</v>
      </c>
      <c r="J95" s="206">
        <v>273813</v>
      </c>
      <c r="L95" s="191" t="s">
        <v>459</v>
      </c>
      <c r="O95" s="176" t="b">
        <f t="shared" si="8"/>
        <v>0</v>
      </c>
    </row>
    <row r="96" spans="1:15" s="191" customFormat="1" ht="30" customHeight="1">
      <c r="A96" s="399">
        <v>62018</v>
      </c>
      <c r="B96" s="399">
        <v>5</v>
      </c>
      <c r="C96" s="399">
        <v>1</v>
      </c>
      <c r="D96" s="399">
        <v>6</v>
      </c>
      <c r="E96" s="366">
        <v>61562018</v>
      </c>
      <c r="F96" s="493" t="s">
        <v>1742</v>
      </c>
      <c r="G96" s="206">
        <v>5188</v>
      </c>
      <c r="H96" s="206">
        <v>188</v>
      </c>
      <c r="I96" s="206">
        <f t="shared" si="9"/>
        <v>5000</v>
      </c>
      <c r="J96" s="206">
        <v>800</v>
      </c>
      <c r="L96" s="191" t="s">
        <v>616</v>
      </c>
      <c r="O96" s="176" t="b">
        <f t="shared" si="8"/>
        <v>0</v>
      </c>
    </row>
    <row r="97" spans="1:15" s="191" customFormat="1" ht="15.4" customHeight="1">
      <c r="A97" s="366">
        <v>62024</v>
      </c>
      <c r="B97" s="366">
        <v>5</v>
      </c>
      <c r="C97" s="366">
        <v>1</v>
      </c>
      <c r="D97" s="366">
        <v>6</v>
      </c>
      <c r="E97" s="366">
        <v>61562024</v>
      </c>
      <c r="F97" s="367" t="s">
        <v>616</v>
      </c>
      <c r="G97" s="622">
        <v>0</v>
      </c>
      <c r="H97" s="622">
        <v>0</v>
      </c>
      <c r="I97" s="622">
        <f t="shared" si="9"/>
        <v>0</v>
      </c>
      <c r="J97" s="206">
        <v>493</v>
      </c>
      <c r="L97" s="191" t="s">
        <v>301</v>
      </c>
      <c r="O97" s="176" t="b">
        <f t="shared" si="8"/>
        <v>0</v>
      </c>
    </row>
    <row r="98" spans="1:15" s="191" customFormat="1" ht="16.5" hidden="1" customHeight="1">
      <c r="A98" s="366">
        <v>74021</v>
      </c>
      <c r="B98" s="366">
        <v>5</v>
      </c>
      <c r="C98" s="366">
        <v>1</v>
      </c>
      <c r="D98" s="366">
        <v>6</v>
      </c>
      <c r="E98" s="366">
        <v>61574021</v>
      </c>
      <c r="F98" s="367" t="s">
        <v>1688</v>
      </c>
      <c r="G98" s="206"/>
      <c r="H98" s="206"/>
      <c r="I98" s="206">
        <f>G98-H98</f>
        <v>0</v>
      </c>
      <c r="J98" s="206">
        <v>0</v>
      </c>
      <c r="L98" s="191" t="s">
        <v>573</v>
      </c>
      <c r="O98" s="176" t="b">
        <f t="shared" si="8"/>
        <v>0</v>
      </c>
    </row>
    <row r="99" spans="1:15" s="191" customFormat="1" ht="16.899999999999999" hidden="1" customHeight="1">
      <c r="A99" s="366">
        <v>74022</v>
      </c>
      <c r="B99" s="366">
        <v>5</v>
      </c>
      <c r="C99" s="366">
        <v>1</v>
      </c>
      <c r="D99" s="366">
        <v>6</v>
      </c>
      <c r="E99" s="366">
        <v>61574022</v>
      </c>
      <c r="F99" s="367" t="s">
        <v>573</v>
      </c>
      <c r="G99" s="206">
        <f>IFERROR(INDEX('Meta 12'!$G$2:$G$401,MATCH('تفصيل المصروفات'!E99,'Meta 12'!$E$2:$E$401,0)),0)</f>
        <v>0</v>
      </c>
      <c r="H99" s="206">
        <f>INDEX('Meta 12'!$H$2:$H$401,MATCH('تفصيل المصروفات'!E99,'Meta 12'!$E$2:$E$401,0))</f>
        <v>0</v>
      </c>
      <c r="I99" s="206">
        <f t="shared" si="9"/>
        <v>0</v>
      </c>
      <c r="J99" s="206">
        <v>0</v>
      </c>
      <c r="L99" s="191" t="s">
        <v>302</v>
      </c>
      <c r="O99" s="176" t="b">
        <f t="shared" si="8"/>
        <v>0</v>
      </c>
    </row>
    <row r="100" spans="1:15" s="176" customFormat="1" ht="15.4" customHeight="1">
      <c r="A100" s="368"/>
      <c r="B100" s="368">
        <v>6</v>
      </c>
      <c r="C100" s="368">
        <v>1</v>
      </c>
      <c r="D100" s="368">
        <v>6</v>
      </c>
      <c r="E100" s="366">
        <v>616</v>
      </c>
      <c r="F100" s="184" t="s">
        <v>302</v>
      </c>
      <c r="G100" s="620">
        <f>SUM(G101:G117)</f>
        <v>19309366</v>
      </c>
      <c r="H100" s="620">
        <f>SUM(H101:H117)</f>
        <v>18661104</v>
      </c>
      <c r="I100" s="620">
        <f>G100-H100</f>
        <v>648262</v>
      </c>
      <c r="J100" s="620">
        <f>SUM(J101:J117)</f>
        <v>24021407</v>
      </c>
      <c r="L100" s="176" t="s">
        <v>302</v>
      </c>
      <c r="O100" s="176" t="b">
        <f t="shared" si="8"/>
        <v>1</v>
      </c>
    </row>
    <row r="101" spans="1:15" s="191" customFormat="1" ht="15.4" customHeight="1">
      <c r="A101" s="366">
        <v>61051</v>
      </c>
      <c r="B101" s="366">
        <v>6</v>
      </c>
      <c r="C101" s="366">
        <v>1</v>
      </c>
      <c r="D101" s="366">
        <v>6</v>
      </c>
      <c r="E101" s="366">
        <v>61661051</v>
      </c>
      <c r="F101" s="367" t="s">
        <v>299</v>
      </c>
      <c r="G101" s="622">
        <v>0</v>
      </c>
      <c r="H101" s="622">
        <v>0</v>
      </c>
      <c r="I101" s="622">
        <f t="shared" si="9"/>
        <v>0</v>
      </c>
      <c r="J101" s="206">
        <v>2874</v>
      </c>
      <c r="L101" s="191" t="s">
        <v>299</v>
      </c>
      <c r="O101" s="176" t="b">
        <f t="shared" si="8"/>
        <v>1</v>
      </c>
    </row>
    <row r="102" spans="1:15" s="191" customFormat="1" ht="16.5" hidden="1" customHeight="1">
      <c r="A102" s="366">
        <v>61059</v>
      </c>
      <c r="B102" s="366">
        <v>6</v>
      </c>
      <c r="C102" s="366">
        <v>1</v>
      </c>
      <c r="D102" s="366">
        <v>6</v>
      </c>
      <c r="E102" s="366">
        <v>61661059</v>
      </c>
      <c r="F102" s="367" t="s">
        <v>303</v>
      </c>
      <c r="G102" s="622"/>
      <c r="H102" s="622"/>
      <c r="I102" s="622">
        <f t="shared" si="9"/>
        <v>0</v>
      </c>
      <c r="J102" s="206">
        <v>0</v>
      </c>
      <c r="L102" s="191" t="s">
        <v>617</v>
      </c>
      <c r="O102" s="176" t="b">
        <f t="shared" si="8"/>
        <v>0</v>
      </c>
    </row>
    <row r="103" spans="1:15" s="191" customFormat="1" ht="15.4" customHeight="1">
      <c r="A103" s="366">
        <v>62011</v>
      </c>
      <c r="B103" s="366">
        <v>6</v>
      </c>
      <c r="C103" s="366">
        <v>1</v>
      </c>
      <c r="D103" s="366">
        <v>6</v>
      </c>
      <c r="E103" s="366">
        <v>61662011</v>
      </c>
      <c r="F103" s="367" t="s">
        <v>615</v>
      </c>
      <c r="G103" s="622">
        <v>0</v>
      </c>
      <c r="H103" s="622">
        <v>0</v>
      </c>
      <c r="I103" s="622">
        <f t="shared" si="9"/>
        <v>0</v>
      </c>
      <c r="J103" s="206">
        <v>2479</v>
      </c>
      <c r="L103" s="191" t="s">
        <v>303</v>
      </c>
      <c r="O103" s="176" t="b">
        <f t="shared" si="8"/>
        <v>0</v>
      </c>
    </row>
    <row r="104" spans="1:15" s="191" customFormat="1" ht="16.899999999999999" hidden="1" customHeight="1">
      <c r="A104" s="366">
        <v>62012</v>
      </c>
      <c r="B104" s="366">
        <v>6</v>
      </c>
      <c r="C104" s="366">
        <v>1</v>
      </c>
      <c r="D104" s="366">
        <v>6</v>
      </c>
      <c r="E104" s="366">
        <v>61662012</v>
      </c>
      <c r="F104" s="367" t="s">
        <v>300</v>
      </c>
      <c r="G104" s="206"/>
      <c r="H104" s="206"/>
      <c r="I104" s="206">
        <f t="shared" si="9"/>
        <v>0</v>
      </c>
      <c r="J104" s="206">
        <v>0</v>
      </c>
      <c r="L104" s="191" t="s">
        <v>618</v>
      </c>
      <c r="O104" s="176" t="b">
        <f t="shared" si="8"/>
        <v>0</v>
      </c>
    </row>
    <row r="105" spans="1:15" s="191" customFormat="1" ht="17.649999999999999" hidden="1" customHeight="1">
      <c r="A105" s="366">
        <v>62014</v>
      </c>
      <c r="B105" s="366">
        <v>6</v>
      </c>
      <c r="C105" s="366">
        <v>1</v>
      </c>
      <c r="D105" s="366">
        <v>6</v>
      </c>
      <c r="E105" s="366">
        <v>61662014</v>
      </c>
      <c r="F105" s="367" t="s">
        <v>572</v>
      </c>
      <c r="G105" s="206"/>
      <c r="H105" s="206"/>
      <c r="I105" s="206">
        <f t="shared" si="9"/>
        <v>0</v>
      </c>
      <c r="J105" s="206">
        <v>0</v>
      </c>
      <c r="L105" s="191" t="s">
        <v>615</v>
      </c>
      <c r="O105" s="176" t="b">
        <f t="shared" si="8"/>
        <v>0</v>
      </c>
    </row>
    <row r="106" spans="1:15" s="191" customFormat="1" ht="30" customHeight="1">
      <c r="A106" s="399">
        <v>62015</v>
      </c>
      <c r="B106" s="399">
        <v>6</v>
      </c>
      <c r="C106" s="399">
        <v>1</v>
      </c>
      <c r="D106" s="399">
        <v>6</v>
      </c>
      <c r="E106" s="366">
        <v>61662015</v>
      </c>
      <c r="F106" s="493" t="s">
        <v>1612</v>
      </c>
      <c r="G106" s="206">
        <v>8851552</v>
      </c>
      <c r="H106" s="206">
        <v>9465149</v>
      </c>
      <c r="I106" s="206">
        <f t="shared" si="9"/>
        <v>-613597</v>
      </c>
      <c r="J106" s="206">
        <v>10156004</v>
      </c>
      <c r="L106" s="191" t="s">
        <v>300</v>
      </c>
      <c r="O106" s="176" t="b">
        <f t="shared" si="8"/>
        <v>0</v>
      </c>
    </row>
    <row r="107" spans="1:15" s="191" customFormat="1" ht="30" customHeight="1">
      <c r="A107" s="399">
        <v>62016</v>
      </c>
      <c r="B107" s="399">
        <v>6</v>
      </c>
      <c r="C107" s="399">
        <v>1</v>
      </c>
      <c r="D107" s="399">
        <v>6</v>
      </c>
      <c r="E107" s="366">
        <v>61662016</v>
      </c>
      <c r="F107" s="493" t="s">
        <v>1611</v>
      </c>
      <c r="G107" s="206">
        <v>3996718</v>
      </c>
      <c r="H107" s="206">
        <v>4376355</v>
      </c>
      <c r="I107" s="206">
        <f t="shared" si="9"/>
        <v>-379637</v>
      </c>
      <c r="J107" s="206">
        <v>4395363</v>
      </c>
      <c r="L107" s="191" t="s">
        <v>572</v>
      </c>
      <c r="O107" s="176" t="b">
        <f t="shared" si="8"/>
        <v>0</v>
      </c>
    </row>
    <row r="108" spans="1:15" s="191" customFormat="1" ht="30" customHeight="1">
      <c r="A108" s="399">
        <v>62017</v>
      </c>
      <c r="B108" s="399">
        <v>6</v>
      </c>
      <c r="C108" s="399">
        <v>1</v>
      </c>
      <c r="D108" s="399">
        <v>6</v>
      </c>
      <c r="E108" s="366">
        <v>61662017</v>
      </c>
      <c r="F108" s="493" t="s">
        <v>1610</v>
      </c>
      <c r="G108" s="206">
        <v>677622</v>
      </c>
      <c r="H108" s="206">
        <v>370655</v>
      </c>
      <c r="I108" s="206">
        <f t="shared" si="9"/>
        <v>306967</v>
      </c>
      <c r="J108" s="206">
        <v>931318</v>
      </c>
      <c r="L108" s="191" t="s">
        <v>616</v>
      </c>
      <c r="O108" s="176" t="b">
        <f t="shared" si="8"/>
        <v>0</v>
      </c>
    </row>
    <row r="109" spans="1:15" s="191" customFormat="1" ht="30" customHeight="1">
      <c r="A109" s="399">
        <v>62018</v>
      </c>
      <c r="B109" s="399">
        <v>6</v>
      </c>
      <c r="C109" s="399">
        <v>1</v>
      </c>
      <c r="D109" s="399">
        <v>6</v>
      </c>
      <c r="E109" s="366">
        <v>61662018</v>
      </c>
      <c r="F109" s="493" t="s">
        <v>1609</v>
      </c>
      <c r="G109" s="206">
        <v>3083</v>
      </c>
      <c r="H109" s="206">
        <v>3583</v>
      </c>
      <c r="I109" s="206">
        <f t="shared" si="9"/>
        <v>-500</v>
      </c>
      <c r="J109" s="206">
        <v>2240</v>
      </c>
      <c r="L109" s="191" t="s">
        <v>304</v>
      </c>
      <c r="O109" s="176" t="b">
        <f t="shared" si="8"/>
        <v>0</v>
      </c>
    </row>
    <row r="110" spans="1:15" s="191" customFormat="1" ht="30" hidden="1" customHeight="1">
      <c r="A110" s="366">
        <v>62024</v>
      </c>
      <c r="B110" s="366">
        <v>6</v>
      </c>
      <c r="C110" s="366">
        <v>1</v>
      </c>
      <c r="D110" s="366">
        <v>6</v>
      </c>
      <c r="E110" s="366">
        <v>61662024</v>
      </c>
      <c r="F110" s="367" t="s">
        <v>616</v>
      </c>
      <c r="G110" s="206"/>
      <c r="H110" s="206"/>
      <c r="I110" s="206">
        <f t="shared" si="9"/>
        <v>0</v>
      </c>
      <c r="J110" s="206"/>
      <c r="L110" s="191" t="s">
        <v>619</v>
      </c>
      <c r="O110" s="176" t="b">
        <f t="shared" si="8"/>
        <v>0</v>
      </c>
    </row>
    <row r="111" spans="1:15" s="191" customFormat="1" ht="30" customHeight="1">
      <c r="A111" s="399">
        <v>62035</v>
      </c>
      <c r="B111" s="399">
        <v>6</v>
      </c>
      <c r="C111" s="399">
        <v>1</v>
      </c>
      <c r="D111" s="399">
        <v>6</v>
      </c>
      <c r="E111" s="366">
        <v>61662035</v>
      </c>
      <c r="F111" s="493" t="s">
        <v>1608</v>
      </c>
      <c r="G111" s="206">
        <v>272538</v>
      </c>
      <c r="H111" s="206">
        <v>322440</v>
      </c>
      <c r="I111" s="206">
        <f t="shared" si="9"/>
        <v>-49902</v>
      </c>
      <c r="J111" s="206">
        <v>497824</v>
      </c>
      <c r="L111" s="191" t="s">
        <v>301</v>
      </c>
      <c r="O111" s="176" t="b">
        <f t="shared" si="8"/>
        <v>0</v>
      </c>
    </row>
    <row r="112" spans="1:15" s="191" customFormat="1" ht="30" customHeight="1">
      <c r="A112" s="399">
        <v>62036</v>
      </c>
      <c r="B112" s="399">
        <v>6</v>
      </c>
      <c r="C112" s="399">
        <v>1</v>
      </c>
      <c r="D112" s="399">
        <v>6</v>
      </c>
      <c r="E112" s="366">
        <v>61662036</v>
      </c>
      <c r="F112" s="493" t="s">
        <v>1607</v>
      </c>
      <c r="G112" s="206">
        <v>4289089</v>
      </c>
      <c r="H112" s="206">
        <v>3255517</v>
      </c>
      <c r="I112" s="206">
        <f t="shared" si="9"/>
        <v>1033572</v>
      </c>
      <c r="J112" s="206">
        <v>7042261</v>
      </c>
      <c r="L112" s="191" t="s">
        <v>573</v>
      </c>
      <c r="O112" s="176" t="b">
        <f t="shared" si="8"/>
        <v>0</v>
      </c>
    </row>
    <row r="113" spans="1:15" s="191" customFormat="1" ht="30" customHeight="1">
      <c r="A113" s="399">
        <v>62037</v>
      </c>
      <c r="B113" s="399">
        <v>6</v>
      </c>
      <c r="C113" s="399">
        <v>1</v>
      </c>
      <c r="D113" s="399">
        <v>6</v>
      </c>
      <c r="E113" s="366">
        <v>61662037</v>
      </c>
      <c r="F113" s="493" t="s">
        <v>1606</v>
      </c>
      <c r="G113" s="206">
        <v>1214172</v>
      </c>
      <c r="H113" s="206">
        <v>863293</v>
      </c>
      <c r="I113" s="206">
        <f t="shared" si="9"/>
        <v>350879</v>
      </c>
      <c r="J113" s="206">
        <v>989296</v>
      </c>
      <c r="L113" s="191" t="s">
        <v>305</v>
      </c>
      <c r="O113" s="176" t="b">
        <f t="shared" si="8"/>
        <v>0</v>
      </c>
    </row>
    <row r="114" spans="1:15" s="191" customFormat="1" ht="30" customHeight="1">
      <c r="A114" s="399">
        <v>62038</v>
      </c>
      <c r="B114" s="399">
        <v>6</v>
      </c>
      <c r="C114" s="399">
        <v>1</v>
      </c>
      <c r="D114" s="399">
        <v>6</v>
      </c>
      <c r="E114" s="366">
        <v>61662038</v>
      </c>
      <c r="F114" s="493" t="s">
        <v>1605</v>
      </c>
      <c r="G114" s="206">
        <v>4592</v>
      </c>
      <c r="H114" s="206">
        <v>3592</v>
      </c>
      <c r="I114" s="206">
        <f t="shared" si="9"/>
        <v>1000</v>
      </c>
      <c r="J114" s="206">
        <v>1748</v>
      </c>
      <c r="L114" s="191" t="s">
        <v>306</v>
      </c>
      <c r="O114" s="176" t="b">
        <f t="shared" si="8"/>
        <v>0</v>
      </c>
    </row>
    <row r="115" spans="1:15" s="191" customFormat="1" ht="15.4" customHeight="1">
      <c r="A115" s="366">
        <v>64021</v>
      </c>
      <c r="B115" s="366">
        <v>6</v>
      </c>
      <c r="C115" s="366">
        <v>1</v>
      </c>
      <c r="D115" s="366">
        <v>6</v>
      </c>
      <c r="E115" s="366">
        <v>61664021</v>
      </c>
      <c r="F115" s="367" t="s">
        <v>304</v>
      </c>
      <c r="G115" s="622">
        <v>0</v>
      </c>
      <c r="H115" s="206">
        <v>520</v>
      </c>
      <c r="I115" s="206">
        <f>G115-H115</f>
        <v>-520</v>
      </c>
      <c r="J115" s="622">
        <v>0</v>
      </c>
      <c r="L115" s="191" t="s">
        <v>620</v>
      </c>
      <c r="O115" s="176" t="b">
        <f t="shared" si="8"/>
        <v>0</v>
      </c>
    </row>
    <row r="116" spans="1:15" s="191" customFormat="1" ht="16.899999999999999" hidden="1" customHeight="1">
      <c r="A116" s="366">
        <v>64022</v>
      </c>
      <c r="B116" s="366">
        <v>6</v>
      </c>
      <c r="C116" s="366">
        <v>1</v>
      </c>
      <c r="D116" s="366">
        <v>6</v>
      </c>
      <c r="E116" s="366">
        <v>61664022</v>
      </c>
      <c r="F116" s="367" t="s">
        <v>619</v>
      </c>
      <c r="G116" s="206"/>
      <c r="H116" s="206"/>
      <c r="I116" s="206">
        <f t="shared" si="9"/>
        <v>0</v>
      </c>
      <c r="J116" s="206"/>
      <c r="L116" s="191" t="s">
        <v>307</v>
      </c>
      <c r="O116" s="176" t="b">
        <f t="shared" si="8"/>
        <v>0</v>
      </c>
    </row>
    <row r="117" spans="1:15" s="191" customFormat="1" ht="16.5" hidden="1" customHeight="1">
      <c r="A117" s="366">
        <v>74021</v>
      </c>
      <c r="B117" s="366">
        <v>6</v>
      </c>
      <c r="C117" s="366">
        <v>1</v>
      </c>
      <c r="D117" s="366">
        <v>6</v>
      </c>
      <c r="E117" s="366">
        <v>61674021</v>
      </c>
      <c r="F117" s="367" t="s">
        <v>1688</v>
      </c>
      <c r="G117" s="206"/>
      <c r="H117" s="206"/>
      <c r="I117" s="206">
        <f>G117-H117</f>
        <v>0</v>
      </c>
      <c r="J117" s="206">
        <v>0</v>
      </c>
      <c r="L117" s="191" t="s">
        <v>308</v>
      </c>
      <c r="O117" s="176" t="b">
        <f t="shared" si="8"/>
        <v>0</v>
      </c>
    </row>
    <row r="118" spans="1:15" s="176" customFormat="1" ht="15.4" customHeight="1">
      <c r="A118" s="368"/>
      <c r="B118" s="368">
        <v>7</v>
      </c>
      <c r="C118" s="368">
        <v>1</v>
      </c>
      <c r="D118" s="368">
        <v>6</v>
      </c>
      <c r="E118" s="366">
        <v>617</v>
      </c>
      <c r="F118" s="184" t="s">
        <v>306</v>
      </c>
      <c r="G118" s="620">
        <f>SUM(G119:G128)</f>
        <v>170534303</v>
      </c>
      <c r="H118" s="620">
        <f>SUM(H119:H128)</f>
        <v>171164891</v>
      </c>
      <c r="I118" s="620">
        <f t="shared" si="9"/>
        <v>-630588</v>
      </c>
      <c r="J118" s="620">
        <f>SUM(J119:J128)</f>
        <v>172177114</v>
      </c>
      <c r="L118" s="176" t="s">
        <v>306</v>
      </c>
      <c r="O118" s="176" t="b">
        <f t="shared" si="8"/>
        <v>1</v>
      </c>
    </row>
    <row r="119" spans="1:15" s="191" customFormat="1" ht="15.4" customHeight="1">
      <c r="A119" s="366">
        <v>61018</v>
      </c>
      <c r="B119" s="366">
        <v>7</v>
      </c>
      <c r="C119" s="366">
        <v>1</v>
      </c>
      <c r="D119" s="366">
        <v>6</v>
      </c>
      <c r="E119" s="366">
        <v>61761018</v>
      </c>
      <c r="F119" s="367" t="s">
        <v>1743</v>
      </c>
      <c r="G119" s="206">
        <v>2657678</v>
      </c>
      <c r="H119" s="206">
        <v>2892430</v>
      </c>
      <c r="I119" s="206">
        <f t="shared" si="9"/>
        <v>-234752</v>
      </c>
      <c r="J119" s="206">
        <v>638941</v>
      </c>
      <c r="L119" s="191" t="s">
        <v>621</v>
      </c>
      <c r="O119" s="176" t="b">
        <f t="shared" si="8"/>
        <v>0</v>
      </c>
    </row>
    <row r="120" spans="1:15" s="191" customFormat="1" ht="15.4" customHeight="1">
      <c r="A120" s="366">
        <v>63011</v>
      </c>
      <c r="B120" s="366">
        <v>7</v>
      </c>
      <c r="C120" s="366">
        <v>1</v>
      </c>
      <c r="D120" s="366">
        <v>6</v>
      </c>
      <c r="E120" s="366">
        <v>61763011</v>
      </c>
      <c r="F120" s="367" t="s">
        <v>620</v>
      </c>
      <c r="G120" s="206">
        <v>73927330</v>
      </c>
      <c r="H120" s="206">
        <v>73528152</v>
      </c>
      <c r="I120" s="206">
        <f t="shared" si="9"/>
        <v>399178</v>
      </c>
      <c r="J120" s="206">
        <v>74840831</v>
      </c>
      <c r="L120" s="191" t="s">
        <v>574</v>
      </c>
      <c r="O120" s="176" t="b">
        <f t="shared" si="8"/>
        <v>0</v>
      </c>
    </row>
    <row r="121" spans="1:15" s="191" customFormat="1" ht="15.4" customHeight="1">
      <c r="A121" s="366">
        <v>63012</v>
      </c>
      <c r="B121" s="366">
        <v>7</v>
      </c>
      <c r="C121" s="366">
        <v>1</v>
      </c>
      <c r="D121" s="366">
        <v>6</v>
      </c>
      <c r="E121" s="366">
        <v>61763012</v>
      </c>
      <c r="F121" s="367" t="s">
        <v>307</v>
      </c>
      <c r="G121" s="206">
        <v>63808000</v>
      </c>
      <c r="H121" s="206">
        <v>63452744</v>
      </c>
      <c r="I121" s="206">
        <f t="shared" si="9"/>
        <v>355256</v>
      </c>
      <c r="J121" s="206">
        <v>62437711</v>
      </c>
      <c r="L121" s="191" t="s">
        <v>309</v>
      </c>
      <c r="O121" s="176" t="b">
        <f t="shared" si="8"/>
        <v>0</v>
      </c>
    </row>
    <row r="122" spans="1:15" s="191" customFormat="1" ht="15.4" customHeight="1">
      <c r="A122" s="366">
        <v>63013</v>
      </c>
      <c r="B122" s="366">
        <v>7</v>
      </c>
      <c r="C122" s="366">
        <v>1</v>
      </c>
      <c r="D122" s="366">
        <v>6</v>
      </c>
      <c r="E122" s="366">
        <v>61763013</v>
      </c>
      <c r="F122" s="367" t="s">
        <v>308</v>
      </c>
      <c r="G122" s="206">
        <v>7639000</v>
      </c>
      <c r="H122" s="206">
        <v>7373570</v>
      </c>
      <c r="I122" s="206">
        <f t="shared" si="9"/>
        <v>265430</v>
      </c>
      <c r="J122" s="206">
        <v>7165895</v>
      </c>
      <c r="L122" s="191" t="s">
        <v>310</v>
      </c>
      <c r="O122" s="176" t="b">
        <f t="shared" si="8"/>
        <v>0</v>
      </c>
    </row>
    <row r="123" spans="1:15" s="191" customFormat="1" ht="15.4" customHeight="1">
      <c r="A123" s="366">
        <v>63014</v>
      </c>
      <c r="B123" s="366">
        <v>7</v>
      </c>
      <c r="C123" s="366">
        <v>1</v>
      </c>
      <c r="D123" s="366">
        <v>6</v>
      </c>
      <c r="E123" s="366">
        <v>61763014</v>
      </c>
      <c r="F123" s="367" t="s">
        <v>2546</v>
      </c>
      <c r="G123" s="206">
        <v>7618625</v>
      </c>
      <c r="H123" s="206">
        <v>7519327</v>
      </c>
      <c r="I123" s="206">
        <f t="shared" si="9"/>
        <v>99298</v>
      </c>
      <c r="J123" s="206">
        <v>7827743</v>
      </c>
      <c r="L123" s="191" t="s">
        <v>311</v>
      </c>
      <c r="O123" s="176" t="b">
        <f t="shared" si="8"/>
        <v>0</v>
      </c>
    </row>
    <row r="124" spans="1:15" s="191" customFormat="1" ht="15.4" customHeight="1">
      <c r="A124" s="366">
        <v>63015</v>
      </c>
      <c r="B124" s="366">
        <v>7</v>
      </c>
      <c r="C124" s="366">
        <v>1</v>
      </c>
      <c r="D124" s="366">
        <v>6</v>
      </c>
      <c r="E124" s="366">
        <v>61763015</v>
      </c>
      <c r="F124" s="367" t="s">
        <v>574</v>
      </c>
      <c r="G124" s="206">
        <v>1322473</v>
      </c>
      <c r="H124" s="206">
        <v>1295191</v>
      </c>
      <c r="I124" s="206">
        <f t="shared" si="9"/>
        <v>27282</v>
      </c>
      <c r="J124" s="206">
        <v>1265809</v>
      </c>
      <c r="L124" s="191" t="s">
        <v>1364</v>
      </c>
      <c r="O124" s="176" t="b">
        <f t="shared" si="8"/>
        <v>0</v>
      </c>
    </row>
    <row r="125" spans="1:15" s="191" customFormat="1" ht="15.4" customHeight="1">
      <c r="A125" s="366">
        <v>63016</v>
      </c>
      <c r="B125" s="366">
        <v>7</v>
      </c>
      <c r="C125" s="366">
        <v>1</v>
      </c>
      <c r="D125" s="366">
        <v>6</v>
      </c>
      <c r="E125" s="366">
        <v>61763016</v>
      </c>
      <c r="F125" s="367" t="s">
        <v>2547</v>
      </c>
      <c r="G125" s="206">
        <v>24939</v>
      </c>
      <c r="H125" s="206">
        <v>23633</v>
      </c>
      <c r="I125" s="206">
        <f t="shared" si="9"/>
        <v>1306</v>
      </c>
      <c r="J125" s="206">
        <v>24393</v>
      </c>
      <c r="L125" s="191" t="s">
        <v>312</v>
      </c>
      <c r="O125" s="176" t="b">
        <f t="shared" si="8"/>
        <v>0</v>
      </c>
    </row>
    <row r="126" spans="1:15" s="191" customFormat="1" ht="15.4" customHeight="1">
      <c r="A126" s="366">
        <v>63017</v>
      </c>
      <c r="B126" s="366">
        <v>7</v>
      </c>
      <c r="C126" s="366">
        <v>1</v>
      </c>
      <c r="D126" s="366">
        <v>6</v>
      </c>
      <c r="E126" s="366">
        <v>61763017</v>
      </c>
      <c r="F126" s="367" t="s">
        <v>1744</v>
      </c>
      <c r="G126" s="206">
        <v>488316</v>
      </c>
      <c r="H126" s="206">
        <v>484851</v>
      </c>
      <c r="I126" s="206">
        <f t="shared" si="9"/>
        <v>3465</v>
      </c>
      <c r="J126" s="206">
        <v>568310</v>
      </c>
      <c r="O126" s="176"/>
    </row>
    <row r="127" spans="1:15" s="191" customFormat="1" ht="15.4" customHeight="1">
      <c r="A127" s="366">
        <v>75031</v>
      </c>
      <c r="B127" s="366">
        <v>7</v>
      </c>
      <c r="C127" s="366">
        <v>1</v>
      </c>
      <c r="D127" s="366">
        <v>6</v>
      </c>
      <c r="E127" s="366">
        <v>61775031</v>
      </c>
      <c r="F127" s="367" t="s">
        <v>310</v>
      </c>
      <c r="G127" s="206">
        <v>3573364</v>
      </c>
      <c r="H127" s="206">
        <v>4358164</v>
      </c>
      <c r="I127" s="206">
        <f t="shared" si="9"/>
        <v>-784800</v>
      </c>
      <c r="J127" s="206">
        <v>3293744</v>
      </c>
      <c r="L127" s="191" t="s">
        <v>313</v>
      </c>
      <c r="O127" s="176" t="b">
        <f t="shared" ref="O127:O139" si="10">L127=F127</f>
        <v>0</v>
      </c>
    </row>
    <row r="128" spans="1:15" s="191" customFormat="1" ht="15.4" customHeight="1">
      <c r="A128" s="366">
        <v>75033</v>
      </c>
      <c r="B128" s="366">
        <v>7</v>
      </c>
      <c r="C128" s="366">
        <v>1</v>
      </c>
      <c r="D128" s="366">
        <v>6</v>
      </c>
      <c r="E128" s="366">
        <v>61775033</v>
      </c>
      <c r="F128" s="367" t="s">
        <v>311</v>
      </c>
      <c r="G128" s="206">
        <v>9474578</v>
      </c>
      <c r="H128" s="206">
        <v>10236829</v>
      </c>
      <c r="I128" s="206">
        <f t="shared" si="9"/>
        <v>-762251</v>
      </c>
      <c r="J128" s="206">
        <v>14113737</v>
      </c>
      <c r="L128" s="191" t="s">
        <v>314</v>
      </c>
      <c r="O128" s="176" t="b">
        <f t="shared" si="10"/>
        <v>0</v>
      </c>
    </row>
    <row r="129" spans="1:15" s="176" customFormat="1" ht="15.4" customHeight="1">
      <c r="A129" s="368"/>
      <c r="B129" s="368">
        <v>8</v>
      </c>
      <c r="C129" s="368">
        <v>1</v>
      </c>
      <c r="D129" s="368">
        <v>6</v>
      </c>
      <c r="E129" s="366">
        <v>618</v>
      </c>
      <c r="F129" s="494" t="s">
        <v>1364</v>
      </c>
      <c r="G129" s="620">
        <f>SUM(G130:G131)</f>
        <v>6607711</v>
      </c>
      <c r="H129" s="620">
        <f>SUM(H130:H131)</f>
        <v>4906094</v>
      </c>
      <c r="I129" s="620">
        <f>G129-H129</f>
        <v>1701617</v>
      </c>
      <c r="J129" s="620">
        <f>SUM(J130:J131)</f>
        <v>5798468</v>
      </c>
      <c r="L129" s="176" t="s">
        <v>1364</v>
      </c>
      <c r="O129" s="176" t="b">
        <f t="shared" si="10"/>
        <v>1</v>
      </c>
    </row>
    <row r="130" spans="1:15" s="191" customFormat="1" ht="15.4" customHeight="1">
      <c r="A130" s="366">
        <v>65041</v>
      </c>
      <c r="B130" s="366">
        <v>8</v>
      </c>
      <c r="C130" s="366">
        <v>1</v>
      </c>
      <c r="D130" s="366">
        <v>6</v>
      </c>
      <c r="E130" s="366">
        <v>61865041</v>
      </c>
      <c r="F130" s="367" t="s">
        <v>1604</v>
      </c>
      <c r="G130" s="206">
        <v>3202905</v>
      </c>
      <c r="H130" s="206">
        <v>1885481</v>
      </c>
      <c r="I130" s="206">
        <f t="shared" si="9"/>
        <v>1317424</v>
      </c>
      <c r="J130" s="206">
        <v>2101720</v>
      </c>
      <c r="L130" s="191" t="s">
        <v>622</v>
      </c>
      <c r="O130" s="176" t="b">
        <f t="shared" si="10"/>
        <v>0</v>
      </c>
    </row>
    <row r="131" spans="1:15" s="191" customFormat="1" ht="15.4" customHeight="1">
      <c r="A131" s="366">
        <v>65042</v>
      </c>
      <c r="B131" s="366">
        <v>8</v>
      </c>
      <c r="C131" s="366">
        <v>1</v>
      </c>
      <c r="D131" s="366">
        <v>6</v>
      </c>
      <c r="E131" s="366">
        <v>61865042</v>
      </c>
      <c r="F131" s="367" t="s">
        <v>313</v>
      </c>
      <c r="G131" s="206">
        <v>3404806</v>
      </c>
      <c r="H131" s="206">
        <v>3020613</v>
      </c>
      <c r="I131" s="206">
        <f t="shared" si="9"/>
        <v>384193</v>
      </c>
      <c r="J131" s="206">
        <v>3696748</v>
      </c>
      <c r="L131" s="191" t="s">
        <v>315</v>
      </c>
      <c r="O131" s="176" t="b">
        <f t="shared" si="10"/>
        <v>0</v>
      </c>
    </row>
    <row r="132" spans="1:15" s="176" customFormat="1" ht="15.4" customHeight="1">
      <c r="A132" s="368"/>
      <c r="B132" s="368"/>
      <c r="C132" s="368">
        <v>2</v>
      </c>
      <c r="D132" s="368">
        <v>6</v>
      </c>
      <c r="E132" s="366">
        <v>62</v>
      </c>
      <c r="F132" s="494" t="s">
        <v>314</v>
      </c>
      <c r="G132" s="620">
        <f>G133+G150+G183+G192+G206+G220+G229</f>
        <v>201655636</v>
      </c>
      <c r="H132" s="620">
        <f>H133+H150+H183+H192+H206+H220+H229</f>
        <v>221968427</v>
      </c>
      <c r="I132" s="620">
        <f>G132-H132</f>
        <v>-20312791</v>
      </c>
      <c r="J132" s="620">
        <f>J133+J150+J183+J192+J206+J220+J229</f>
        <v>246766332</v>
      </c>
      <c r="L132" s="176" t="s">
        <v>314</v>
      </c>
      <c r="O132" s="176" t="b">
        <f t="shared" si="10"/>
        <v>1</v>
      </c>
    </row>
    <row r="133" spans="1:15" s="176" customFormat="1" ht="30" customHeight="1">
      <c r="A133" s="368"/>
      <c r="B133" s="495">
        <v>1</v>
      </c>
      <c r="C133" s="495">
        <v>2</v>
      </c>
      <c r="D133" s="495">
        <v>6</v>
      </c>
      <c r="E133" s="366">
        <v>621</v>
      </c>
      <c r="F133" s="496" t="s">
        <v>1689</v>
      </c>
      <c r="G133" s="620">
        <f>SUM(G134:G149)</f>
        <v>9658931</v>
      </c>
      <c r="H133" s="620">
        <f>SUM(H134:H149)</f>
        <v>9118145</v>
      </c>
      <c r="I133" s="620">
        <f>G133-H133</f>
        <v>540786</v>
      </c>
      <c r="J133" s="620">
        <f>SUM(J134:J149)</f>
        <v>17833971</v>
      </c>
      <c r="L133" s="176" t="s">
        <v>622</v>
      </c>
      <c r="O133" s="176" t="b">
        <f t="shared" si="10"/>
        <v>0</v>
      </c>
    </row>
    <row r="134" spans="1:15" s="191" customFormat="1" ht="15.4" customHeight="1">
      <c r="A134" s="366">
        <v>62021</v>
      </c>
      <c r="B134" s="366">
        <v>1</v>
      </c>
      <c r="C134" s="366">
        <v>2</v>
      </c>
      <c r="D134" s="366">
        <v>6</v>
      </c>
      <c r="E134" s="366">
        <v>62162021</v>
      </c>
      <c r="F134" s="367" t="s">
        <v>315</v>
      </c>
      <c r="G134" s="206">
        <v>267812</v>
      </c>
      <c r="H134" s="206">
        <v>158483</v>
      </c>
      <c r="I134" s="206">
        <f t="shared" si="9"/>
        <v>109329</v>
      </c>
      <c r="J134" s="206">
        <v>672084</v>
      </c>
      <c r="L134" s="191" t="s">
        <v>316</v>
      </c>
      <c r="O134" s="176" t="b">
        <f t="shared" si="10"/>
        <v>0</v>
      </c>
    </row>
    <row r="135" spans="1:15" s="191" customFormat="1" ht="15.4" customHeight="1">
      <c r="A135" s="366">
        <v>62022</v>
      </c>
      <c r="B135" s="366">
        <v>1</v>
      </c>
      <c r="C135" s="366">
        <v>2</v>
      </c>
      <c r="D135" s="366">
        <v>6</v>
      </c>
      <c r="E135" s="366">
        <v>62162022</v>
      </c>
      <c r="F135" s="367" t="s">
        <v>1745</v>
      </c>
      <c r="G135" s="206">
        <v>4824907</v>
      </c>
      <c r="H135" s="206">
        <v>5465792</v>
      </c>
      <c r="I135" s="206">
        <f t="shared" si="9"/>
        <v>-640885</v>
      </c>
      <c r="J135" s="206">
        <v>9790458</v>
      </c>
      <c r="L135" s="191" t="s">
        <v>317</v>
      </c>
      <c r="O135" s="176" t="b">
        <f t="shared" si="10"/>
        <v>0</v>
      </c>
    </row>
    <row r="136" spans="1:15" s="191" customFormat="1" ht="15.4" customHeight="1">
      <c r="A136" s="366">
        <v>62023</v>
      </c>
      <c r="B136" s="366">
        <v>1</v>
      </c>
      <c r="C136" s="366">
        <v>2</v>
      </c>
      <c r="D136" s="366">
        <v>6</v>
      </c>
      <c r="E136" s="366">
        <v>62162023</v>
      </c>
      <c r="F136" s="367" t="s">
        <v>317</v>
      </c>
      <c r="G136" s="622">
        <v>0</v>
      </c>
      <c r="H136" s="622">
        <v>0</v>
      </c>
      <c r="I136" s="622">
        <f t="shared" si="9"/>
        <v>0</v>
      </c>
      <c r="J136" s="206">
        <v>2119</v>
      </c>
      <c r="L136" s="191" t="s">
        <v>318</v>
      </c>
      <c r="O136" s="176" t="b">
        <f t="shared" si="10"/>
        <v>0</v>
      </c>
    </row>
    <row r="137" spans="1:15" s="191" customFormat="1" ht="15.4" customHeight="1">
      <c r="A137" s="366">
        <v>62031</v>
      </c>
      <c r="B137" s="366">
        <v>1</v>
      </c>
      <c r="C137" s="366">
        <v>2</v>
      </c>
      <c r="D137" s="366">
        <v>6</v>
      </c>
      <c r="E137" s="366">
        <v>62162031</v>
      </c>
      <c r="F137" s="367" t="s">
        <v>1603</v>
      </c>
      <c r="G137" s="206">
        <v>142220</v>
      </c>
      <c r="H137" s="206">
        <v>52037</v>
      </c>
      <c r="I137" s="206">
        <f t="shared" si="9"/>
        <v>90183</v>
      </c>
      <c r="J137" s="206">
        <v>140819</v>
      </c>
      <c r="L137" s="191" t="s">
        <v>319</v>
      </c>
      <c r="O137" s="176" t="b">
        <f t="shared" si="10"/>
        <v>0</v>
      </c>
    </row>
    <row r="138" spans="1:15" s="191" customFormat="1" ht="15.4" customHeight="1">
      <c r="A138" s="366">
        <v>62032</v>
      </c>
      <c r="B138" s="366">
        <v>1</v>
      </c>
      <c r="C138" s="366">
        <v>2</v>
      </c>
      <c r="D138" s="366">
        <v>6</v>
      </c>
      <c r="E138" s="366">
        <v>62162032</v>
      </c>
      <c r="F138" s="367" t="s">
        <v>1602</v>
      </c>
      <c r="G138" s="206">
        <v>71779</v>
      </c>
      <c r="H138" s="206">
        <v>63531</v>
      </c>
      <c r="I138" s="206">
        <f t="shared" si="9"/>
        <v>8248</v>
      </c>
      <c r="J138" s="206">
        <v>31113</v>
      </c>
      <c r="L138" s="191" t="s">
        <v>320</v>
      </c>
      <c r="O138" s="176" t="b">
        <f t="shared" si="10"/>
        <v>0</v>
      </c>
    </row>
    <row r="139" spans="1:15" s="191" customFormat="1" ht="15.4" customHeight="1">
      <c r="A139" s="366">
        <v>62033</v>
      </c>
      <c r="B139" s="366">
        <v>1</v>
      </c>
      <c r="C139" s="366">
        <v>2</v>
      </c>
      <c r="D139" s="366">
        <v>6</v>
      </c>
      <c r="E139" s="366">
        <v>62162033</v>
      </c>
      <c r="F139" s="367" t="s">
        <v>1601</v>
      </c>
      <c r="G139" s="206">
        <v>993509</v>
      </c>
      <c r="H139" s="206">
        <v>796289</v>
      </c>
      <c r="I139" s="206">
        <f t="shared" si="9"/>
        <v>197220</v>
      </c>
      <c r="J139" s="206">
        <v>2568792</v>
      </c>
      <c r="L139" s="191" t="s">
        <v>321</v>
      </c>
      <c r="O139" s="176" t="b">
        <f t="shared" si="10"/>
        <v>0</v>
      </c>
    </row>
    <row r="140" spans="1:15" s="191" customFormat="1" ht="15.4" customHeight="1">
      <c r="A140" s="366">
        <v>62034</v>
      </c>
      <c r="B140" s="366">
        <v>1</v>
      </c>
      <c r="C140" s="366">
        <v>2</v>
      </c>
      <c r="D140" s="366">
        <v>6</v>
      </c>
      <c r="E140" s="366">
        <v>62162034</v>
      </c>
      <c r="F140" s="367" t="s">
        <v>1746</v>
      </c>
      <c r="G140" s="206">
        <v>189000</v>
      </c>
      <c r="H140" s="206">
        <v>50422</v>
      </c>
      <c r="I140" s="206">
        <f t="shared" si="9"/>
        <v>138578</v>
      </c>
      <c r="J140" s="206">
        <v>765063</v>
      </c>
      <c r="O140" s="176"/>
    </row>
    <row r="141" spans="1:15" s="191" customFormat="1" ht="15.4" customHeight="1">
      <c r="A141" s="366">
        <v>62041</v>
      </c>
      <c r="B141" s="366">
        <v>1</v>
      </c>
      <c r="C141" s="366">
        <v>2</v>
      </c>
      <c r="D141" s="366">
        <v>6</v>
      </c>
      <c r="E141" s="366">
        <v>62162041</v>
      </c>
      <c r="F141" s="367" t="s">
        <v>1600</v>
      </c>
      <c r="G141" s="206">
        <v>140100</v>
      </c>
      <c r="H141" s="206">
        <v>107952</v>
      </c>
      <c r="I141" s="206">
        <f t="shared" si="9"/>
        <v>32148</v>
      </c>
      <c r="J141" s="206">
        <v>162952</v>
      </c>
      <c r="L141" s="191" t="s">
        <v>623</v>
      </c>
      <c r="O141" s="176" t="b">
        <f>L141=F141</f>
        <v>0</v>
      </c>
    </row>
    <row r="142" spans="1:15" s="191" customFormat="1" ht="15.4" customHeight="1">
      <c r="A142" s="366">
        <v>62042</v>
      </c>
      <c r="B142" s="366">
        <v>1</v>
      </c>
      <c r="C142" s="366">
        <v>2</v>
      </c>
      <c r="D142" s="366">
        <v>6</v>
      </c>
      <c r="E142" s="366">
        <v>62162042</v>
      </c>
      <c r="F142" s="367" t="s">
        <v>1599</v>
      </c>
      <c r="G142" s="206">
        <v>545000</v>
      </c>
      <c r="H142" s="206">
        <v>140943</v>
      </c>
      <c r="I142" s="206">
        <f t="shared" si="9"/>
        <v>404057</v>
      </c>
      <c r="J142" s="206">
        <v>987875</v>
      </c>
      <c r="L142" s="191" t="s">
        <v>322</v>
      </c>
      <c r="O142" s="176" t="b">
        <f>L142=F142</f>
        <v>0</v>
      </c>
    </row>
    <row r="143" spans="1:15" s="191" customFormat="1" ht="15.4" customHeight="1">
      <c r="A143" s="366">
        <v>62043</v>
      </c>
      <c r="B143" s="366">
        <v>1</v>
      </c>
      <c r="C143" s="366">
        <v>2</v>
      </c>
      <c r="D143" s="366">
        <v>6</v>
      </c>
      <c r="E143" s="366"/>
      <c r="F143" s="367" t="s">
        <v>2404</v>
      </c>
      <c r="G143" s="206">
        <v>129081</v>
      </c>
      <c r="H143" s="206">
        <v>121702</v>
      </c>
      <c r="I143" s="206">
        <f t="shared" si="9"/>
        <v>7379</v>
      </c>
      <c r="J143" s="206">
        <v>60783</v>
      </c>
      <c r="O143" s="176"/>
    </row>
    <row r="144" spans="1:15" s="191" customFormat="1" ht="15.4" customHeight="1">
      <c r="A144" s="366">
        <v>62044</v>
      </c>
      <c r="B144" s="366">
        <v>1</v>
      </c>
      <c r="C144" s="366">
        <v>2</v>
      </c>
      <c r="D144" s="366">
        <v>6</v>
      </c>
      <c r="E144" s="366"/>
      <c r="F144" s="367" t="s">
        <v>2479</v>
      </c>
      <c r="G144" s="206">
        <v>82665</v>
      </c>
      <c r="H144" s="206">
        <v>92179</v>
      </c>
      <c r="I144" s="206">
        <f t="shared" si="9"/>
        <v>-9514</v>
      </c>
      <c r="J144" s="622">
        <v>0</v>
      </c>
      <c r="O144" s="176"/>
    </row>
    <row r="145" spans="1:15" s="191" customFormat="1" ht="15.4" customHeight="1">
      <c r="A145" s="366">
        <v>68021</v>
      </c>
      <c r="B145" s="366">
        <v>1</v>
      </c>
      <c r="C145" s="366">
        <v>2</v>
      </c>
      <c r="D145" s="366">
        <v>6</v>
      </c>
      <c r="E145" s="366">
        <v>62168021</v>
      </c>
      <c r="F145" s="367" t="s">
        <v>1598</v>
      </c>
      <c r="G145" s="206">
        <v>1414112</v>
      </c>
      <c r="H145" s="206">
        <v>1077695</v>
      </c>
      <c r="I145" s="206">
        <f t="shared" si="9"/>
        <v>336417</v>
      </c>
      <c r="J145" s="206">
        <v>1618095</v>
      </c>
      <c r="L145" s="191" t="s">
        <v>323</v>
      </c>
      <c r="O145" s="176" t="b">
        <f>L145=F145</f>
        <v>0</v>
      </c>
    </row>
    <row r="146" spans="1:15" s="191" customFormat="1" ht="15.4" customHeight="1">
      <c r="A146" s="366">
        <v>68022</v>
      </c>
      <c r="B146" s="366">
        <v>1</v>
      </c>
      <c r="C146" s="366">
        <v>2</v>
      </c>
      <c r="D146" s="366">
        <v>6</v>
      </c>
      <c r="E146" s="366">
        <v>62168022</v>
      </c>
      <c r="F146" s="367" t="s">
        <v>1747</v>
      </c>
      <c r="G146" s="206">
        <v>8000</v>
      </c>
      <c r="H146" s="206">
        <v>14372</v>
      </c>
      <c r="I146" s="206">
        <f t="shared" si="9"/>
        <v>-6372</v>
      </c>
      <c r="J146" s="206">
        <v>207449</v>
      </c>
      <c r="O146" s="176"/>
    </row>
    <row r="147" spans="1:15" s="191" customFormat="1" ht="15.4" customHeight="1">
      <c r="A147" s="366">
        <v>68023</v>
      </c>
      <c r="B147" s="366">
        <v>1</v>
      </c>
      <c r="C147" s="366">
        <v>2</v>
      </c>
      <c r="D147" s="366">
        <v>6</v>
      </c>
      <c r="E147" s="366">
        <v>62168023</v>
      </c>
      <c r="F147" s="367" t="s">
        <v>1748</v>
      </c>
      <c r="G147" s="206">
        <v>500000</v>
      </c>
      <c r="H147" s="206">
        <v>664755</v>
      </c>
      <c r="I147" s="206">
        <f t="shared" si="9"/>
        <v>-164755</v>
      </c>
      <c r="J147" s="206">
        <v>826369</v>
      </c>
      <c r="O147" s="176"/>
    </row>
    <row r="148" spans="1:15" s="191" customFormat="1" ht="30" customHeight="1">
      <c r="A148" s="399">
        <v>68024</v>
      </c>
      <c r="B148" s="399">
        <v>1</v>
      </c>
      <c r="C148" s="399">
        <v>2</v>
      </c>
      <c r="D148" s="399">
        <v>6</v>
      </c>
      <c r="E148" s="399"/>
      <c r="F148" s="493" t="s">
        <v>2480</v>
      </c>
      <c r="G148" s="206">
        <v>343246</v>
      </c>
      <c r="H148" s="206">
        <v>306103</v>
      </c>
      <c r="I148" s="206">
        <f t="shared" si="9"/>
        <v>37143</v>
      </c>
      <c r="J148" s="622">
        <v>0</v>
      </c>
      <c r="O148" s="176"/>
    </row>
    <row r="149" spans="1:15" s="191" customFormat="1" ht="15.4" customHeight="1">
      <c r="A149" s="366">
        <v>68025</v>
      </c>
      <c r="B149" s="366">
        <v>1</v>
      </c>
      <c r="C149" s="366">
        <v>2</v>
      </c>
      <c r="D149" s="366">
        <v>6</v>
      </c>
      <c r="E149" s="366"/>
      <c r="F149" s="367" t="s">
        <v>2481</v>
      </c>
      <c r="G149" s="206">
        <v>7500</v>
      </c>
      <c r="H149" s="206">
        <v>5890</v>
      </c>
      <c r="I149" s="206">
        <f t="shared" si="9"/>
        <v>1610</v>
      </c>
      <c r="J149" s="622">
        <v>0</v>
      </c>
      <c r="O149" s="176"/>
    </row>
    <row r="150" spans="1:15" s="176" customFormat="1" ht="15.4" customHeight="1">
      <c r="A150" s="368"/>
      <c r="B150" s="368">
        <v>2</v>
      </c>
      <c r="C150" s="368">
        <v>2</v>
      </c>
      <c r="D150" s="368">
        <v>6</v>
      </c>
      <c r="E150" s="366">
        <v>622</v>
      </c>
      <c r="F150" s="184" t="s">
        <v>623</v>
      </c>
      <c r="G150" s="620">
        <f>SUM(G151:G182)</f>
        <v>21986472</v>
      </c>
      <c r="H150" s="620">
        <f>SUM(H151:H182)</f>
        <v>22807986</v>
      </c>
      <c r="I150" s="620">
        <f>G150-H150</f>
        <v>-821514</v>
      </c>
      <c r="J150" s="620">
        <f>SUM(J151:J182)</f>
        <v>19335618</v>
      </c>
      <c r="L150" s="176" t="s">
        <v>623</v>
      </c>
      <c r="O150" s="176" t="b">
        <f t="shared" ref="O150:O156" si="11">L150=F150</f>
        <v>1</v>
      </c>
    </row>
    <row r="151" spans="1:15" s="191" customFormat="1" ht="15.4" customHeight="1">
      <c r="A151" s="366">
        <v>66011</v>
      </c>
      <c r="B151" s="366">
        <v>2</v>
      </c>
      <c r="C151" s="366">
        <v>2</v>
      </c>
      <c r="D151" s="366">
        <v>6</v>
      </c>
      <c r="E151" s="366">
        <v>62266011</v>
      </c>
      <c r="F151" s="367" t="s">
        <v>322</v>
      </c>
      <c r="G151" s="206">
        <v>4158116</v>
      </c>
      <c r="H151" s="206">
        <v>4861302</v>
      </c>
      <c r="I151" s="206">
        <f t="shared" si="9"/>
        <v>-703186</v>
      </c>
      <c r="J151" s="206">
        <v>5120316</v>
      </c>
      <c r="L151" s="191" t="s">
        <v>624</v>
      </c>
      <c r="O151" s="176" t="b">
        <f t="shared" si="11"/>
        <v>0</v>
      </c>
    </row>
    <row r="152" spans="1:15" s="191" customFormat="1" ht="15.4" customHeight="1">
      <c r="A152" s="366">
        <v>66021</v>
      </c>
      <c r="B152" s="366">
        <v>2</v>
      </c>
      <c r="C152" s="366">
        <v>2</v>
      </c>
      <c r="D152" s="366">
        <v>6</v>
      </c>
      <c r="E152" s="366">
        <v>62266021</v>
      </c>
      <c r="F152" s="367" t="s">
        <v>1749</v>
      </c>
      <c r="G152" s="206">
        <v>30990</v>
      </c>
      <c r="H152" s="206">
        <v>18674</v>
      </c>
      <c r="I152" s="206">
        <f t="shared" si="9"/>
        <v>12316</v>
      </c>
      <c r="J152" s="206">
        <v>49234</v>
      </c>
      <c r="L152" s="191" t="s">
        <v>324</v>
      </c>
      <c r="O152" s="176" t="b">
        <f t="shared" si="11"/>
        <v>0</v>
      </c>
    </row>
    <row r="153" spans="1:15" s="191" customFormat="1" ht="16.5" hidden="1" customHeight="1">
      <c r="A153" s="366">
        <v>66031</v>
      </c>
      <c r="B153" s="366">
        <v>2</v>
      </c>
      <c r="C153" s="366">
        <v>2</v>
      </c>
      <c r="D153" s="366">
        <v>6</v>
      </c>
      <c r="E153" s="366">
        <v>62266031</v>
      </c>
      <c r="F153" s="367" t="s">
        <v>624</v>
      </c>
      <c r="G153" s="206"/>
      <c r="H153" s="206"/>
      <c r="I153" s="206">
        <f t="shared" si="9"/>
        <v>0</v>
      </c>
      <c r="J153" s="206">
        <v>0</v>
      </c>
      <c r="L153" s="191" t="s">
        <v>625</v>
      </c>
      <c r="O153" s="176" t="b">
        <f t="shared" si="11"/>
        <v>0</v>
      </c>
    </row>
    <row r="154" spans="1:15" s="191" customFormat="1" ht="15.4" customHeight="1">
      <c r="A154" s="366">
        <v>66032</v>
      </c>
      <c r="B154" s="366">
        <v>2</v>
      </c>
      <c r="C154" s="366">
        <v>2</v>
      </c>
      <c r="D154" s="366">
        <v>6</v>
      </c>
      <c r="E154" s="366">
        <v>62266032</v>
      </c>
      <c r="F154" s="367" t="s">
        <v>324</v>
      </c>
      <c r="G154" s="206">
        <v>15657</v>
      </c>
      <c r="H154" s="206">
        <v>15397</v>
      </c>
      <c r="I154" s="206">
        <f t="shared" si="9"/>
        <v>260</v>
      </c>
      <c r="J154" s="206">
        <v>15818</v>
      </c>
      <c r="L154" s="191" t="s">
        <v>731</v>
      </c>
      <c r="O154" s="176" t="b">
        <f t="shared" si="11"/>
        <v>0</v>
      </c>
    </row>
    <row r="155" spans="1:15" s="191" customFormat="1" ht="15.4" customHeight="1">
      <c r="A155" s="366">
        <v>66033</v>
      </c>
      <c r="B155" s="366">
        <v>2</v>
      </c>
      <c r="C155" s="366">
        <v>2</v>
      </c>
      <c r="D155" s="366">
        <v>6</v>
      </c>
      <c r="E155" s="366">
        <v>62266033</v>
      </c>
      <c r="F155" s="367" t="s">
        <v>625</v>
      </c>
      <c r="G155" s="206">
        <v>45</v>
      </c>
      <c r="H155" s="622">
        <v>0</v>
      </c>
      <c r="I155" s="206">
        <f t="shared" si="9"/>
        <v>45</v>
      </c>
      <c r="J155" s="622">
        <v>0</v>
      </c>
      <c r="L155" s="191" t="s">
        <v>575</v>
      </c>
      <c r="O155" s="176" t="b">
        <f t="shared" si="11"/>
        <v>0</v>
      </c>
    </row>
    <row r="156" spans="1:15" s="191" customFormat="1" ht="15.4" customHeight="1">
      <c r="A156" s="366">
        <v>66034</v>
      </c>
      <c r="B156" s="366">
        <v>2</v>
      </c>
      <c r="C156" s="366">
        <v>2</v>
      </c>
      <c r="D156" s="366">
        <v>6</v>
      </c>
      <c r="E156" s="366">
        <v>62266034</v>
      </c>
      <c r="F156" s="367" t="s">
        <v>731</v>
      </c>
      <c r="G156" s="206">
        <v>794597</v>
      </c>
      <c r="H156" s="206">
        <v>782765</v>
      </c>
      <c r="I156" s="206">
        <f t="shared" si="9"/>
        <v>11832</v>
      </c>
      <c r="J156" s="206">
        <v>408709</v>
      </c>
      <c r="L156" s="191" t="s">
        <v>576</v>
      </c>
      <c r="O156" s="176" t="b">
        <f t="shared" si="11"/>
        <v>0</v>
      </c>
    </row>
    <row r="157" spans="1:15" s="191" customFormat="1" ht="15.4" customHeight="1">
      <c r="A157" s="366">
        <v>66035</v>
      </c>
      <c r="B157" s="366">
        <v>2</v>
      </c>
      <c r="C157" s="366">
        <v>2</v>
      </c>
      <c r="D157" s="366">
        <v>6</v>
      </c>
      <c r="E157" s="366"/>
      <c r="F157" s="367" t="s">
        <v>2405</v>
      </c>
      <c r="G157" s="206">
        <v>909710</v>
      </c>
      <c r="H157" s="206">
        <v>908493</v>
      </c>
      <c r="I157" s="206">
        <f t="shared" si="9"/>
        <v>1217</v>
      </c>
      <c r="J157" s="206">
        <v>905931</v>
      </c>
      <c r="O157" s="176"/>
    </row>
    <row r="158" spans="1:15" s="191" customFormat="1" ht="30" customHeight="1">
      <c r="A158" s="399">
        <v>66036</v>
      </c>
      <c r="B158" s="399">
        <v>2</v>
      </c>
      <c r="C158" s="399">
        <v>2</v>
      </c>
      <c r="D158" s="399">
        <v>6</v>
      </c>
      <c r="E158" s="366"/>
      <c r="F158" s="493" t="s">
        <v>2406</v>
      </c>
      <c r="G158" s="206">
        <v>2165873</v>
      </c>
      <c r="H158" s="206">
        <v>2264794</v>
      </c>
      <c r="I158" s="206">
        <f t="shared" si="9"/>
        <v>-98921</v>
      </c>
      <c r="J158" s="206">
        <v>2073545</v>
      </c>
      <c r="O158" s="176"/>
    </row>
    <row r="159" spans="1:15" s="191" customFormat="1" ht="15.4" customHeight="1">
      <c r="A159" s="366">
        <v>66037</v>
      </c>
      <c r="B159" s="366">
        <v>2</v>
      </c>
      <c r="C159" s="366">
        <v>2</v>
      </c>
      <c r="D159" s="366">
        <v>6</v>
      </c>
      <c r="E159" s="366"/>
      <c r="F159" s="367" t="s">
        <v>2407</v>
      </c>
      <c r="G159" s="206">
        <v>5501264</v>
      </c>
      <c r="H159" s="206">
        <v>5224005</v>
      </c>
      <c r="I159" s="206">
        <f t="shared" si="9"/>
        <v>277259</v>
      </c>
      <c r="J159" s="206">
        <v>3211738</v>
      </c>
      <c r="O159" s="176"/>
    </row>
    <row r="160" spans="1:15" s="191" customFormat="1" ht="15.4" customHeight="1">
      <c r="A160" s="366">
        <v>66038</v>
      </c>
      <c r="B160" s="366">
        <v>2</v>
      </c>
      <c r="C160" s="366">
        <v>2</v>
      </c>
      <c r="D160" s="366">
        <v>6</v>
      </c>
      <c r="E160" s="366"/>
      <c r="F160" s="367" t="s">
        <v>2408</v>
      </c>
      <c r="G160" s="206">
        <v>4883</v>
      </c>
      <c r="H160" s="206">
        <v>15706</v>
      </c>
      <c r="I160" s="206">
        <f t="shared" si="9"/>
        <v>-10823</v>
      </c>
      <c r="J160" s="206">
        <v>5317</v>
      </c>
      <c r="O160" s="176"/>
    </row>
    <row r="161" spans="1:15" s="191" customFormat="1" ht="15.4" customHeight="1">
      <c r="A161" s="366">
        <v>66041</v>
      </c>
      <c r="B161" s="366">
        <v>2</v>
      </c>
      <c r="C161" s="366">
        <v>2</v>
      </c>
      <c r="D161" s="366">
        <v>6</v>
      </c>
      <c r="E161" s="366">
        <v>62266041</v>
      </c>
      <c r="F161" s="367" t="s">
        <v>1597</v>
      </c>
      <c r="G161" s="206">
        <v>311543</v>
      </c>
      <c r="H161" s="206">
        <v>241987</v>
      </c>
      <c r="I161" s="206">
        <f t="shared" si="9"/>
        <v>69556</v>
      </c>
      <c r="J161" s="206">
        <v>274223</v>
      </c>
      <c r="L161" s="191" t="s">
        <v>577</v>
      </c>
      <c r="O161" s="176" t="b">
        <f t="shared" ref="O161:O171" si="12">L161=F161</f>
        <v>0</v>
      </c>
    </row>
    <row r="162" spans="1:15" s="191" customFormat="1" ht="15.4" customHeight="1">
      <c r="A162" s="366">
        <v>66042</v>
      </c>
      <c r="B162" s="366">
        <v>2</v>
      </c>
      <c r="C162" s="366">
        <v>2</v>
      </c>
      <c r="D162" s="366">
        <v>6</v>
      </c>
      <c r="E162" s="366">
        <v>62266042</v>
      </c>
      <c r="F162" s="367" t="s">
        <v>1596</v>
      </c>
      <c r="G162" s="206">
        <v>923614</v>
      </c>
      <c r="H162" s="206">
        <v>1015633</v>
      </c>
      <c r="I162" s="206">
        <f t="shared" si="9"/>
        <v>-92019</v>
      </c>
      <c r="J162" s="206">
        <v>503951</v>
      </c>
      <c r="L162" s="191" t="s">
        <v>700</v>
      </c>
      <c r="O162" s="176" t="b">
        <f t="shared" si="12"/>
        <v>0</v>
      </c>
    </row>
    <row r="163" spans="1:15" s="191" customFormat="1" ht="15.4" customHeight="1">
      <c r="A163" s="366">
        <v>66043</v>
      </c>
      <c r="B163" s="366">
        <v>2</v>
      </c>
      <c r="C163" s="366">
        <v>2</v>
      </c>
      <c r="D163" s="366">
        <v>6</v>
      </c>
      <c r="E163" s="366">
        <v>62266043</v>
      </c>
      <c r="F163" s="367" t="s">
        <v>1595</v>
      </c>
      <c r="G163" s="206">
        <v>1426504</v>
      </c>
      <c r="H163" s="206">
        <v>1774426</v>
      </c>
      <c r="I163" s="206">
        <f t="shared" ref="I163:I263" si="13">G163-H163</f>
        <v>-347922</v>
      </c>
      <c r="J163" s="206">
        <v>1745160</v>
      </c>
      <c r="L163" s="191" t="s">
        <v>701</v>
      </c>
      <c r="O163" s="176" t="b">
        <f t="shared" si="12"/>
        <v>0</v>
      </c>
    </row>
    <row r="164" spans="1:15" s="191" customFormat="1" ht="15.4" customHeight="1">
      <c r="A164" s="366">
        <v>66044</v>
      </c>
      <c r="B164" s="366">
        <v>2</v>
      </c>
      <c r="C164" s="366">
        <v>2</v>
      </c>
      <c r="D164" s="366">
        <v>6</v>
      </c>
      <c r="E164" s="366">
        <v>62266044</v>
      </c>
      <c r="F164" s="367" t="s">
        <v>2463</v>
      </c>
      <c r="G164" s="206">
        <v>433617</v>
      </c>
      <c r="H164" s="206">
        <v>392591</v>
      </c>
      <c r="I164" s="206">
        <f t="shared" si="13"/>
        <v>41026</v>
      </c>
      <c r="J164" s="206">
        <v>366450</v>
      </c>
      <c r="L164" s="191" t="s">
        <v>578</v>
      </c>
      <c r="O164" s="176" t="b">
        <f t="shared" si="12"/>
        <v>0</v>
      </c>
    </row>
    <row r="165" spans="1:15" s="191" customFormat="1" ht="15.4" customHeight="1">
      <c r="A165" s="366">
        <v>66045</v>
      </c>
      <c r="B165" s="366">
        <v>2</v>
      </c>
      <c r="C165" s="366">
        <v>2</v>
      </c>
      <c r="D165" s="366">
        <v>6</v>
      </c>
      <c r="E165" s="366">
        <v>62266045</v>
      </c>
      <c r="F165" s="367" t="s">
        <v>1594</v>
      </c>
      <c r="G165" s="206">
        <v>134973</v>
      </c>
      <c r="H165" s="206">
        <v>96584</v>
      </c>
      <c r="I165" s="206">
        <f t="shared" si="13"/>
        <v>38389</v>
      </c>
      <c r="J165" s="206">
        <v>128929</v>
      </c>
      <c r="L165" s="191" t="s">
        <v>579</v>
      </c>
      <c r="O165" s="176" t="b">
        <f t="shared" si="12"/>
        <v>0</v>
      </c>
    </row>
    <row r="166" spans="1:15" s="191" customFormat="1" ht="15.4" customHeight="1">
      <c r="A166" s="366">
        <v>66046</v>
      </c>
      <c r="B166" s="366">
        <v>2</v>
      </c>
      <c r="C166" s="366">
        <v>2</v>
      </c>
      <c r="D166" s="366">
        <v>6</v>
      </c>
      <c r="E166" s="366">
        <v>62266046</v>
      </c>
      <c r="F166" s="367" t="s">
        <v>1593</v>
      </c>
      <c r="G166" s="206">
        <v>771135</v>
      </c>
      <c r="H166" s="206">
        <v>83957</v>
      </c>
      <c r="I166" s="206">
        <f t="shared" si="13"/>
        <v>687178</v>
      </c>
      <c r="J166" s="206">
        <v>799444</v>
      </c>
      <c r="L166" s="191" t="s">
        <v>702</v>
      </c>
      <c r="O166" s="176" t="b">
        <f t="shared" si="12"/>
        <v>0</v>
      </c>
    </row>
    <row r="167" spans="1:15" s="191" customFormat="1" ht="30" customHeight="1">
      <c r="A167" s="399">
        <v>66047</v>
      </c>
      <c r="B167" s="399">
        <v>2</v>
      </c>
      <c r="C167" s="399">
        <v>2</v>
      </c>
      <c r="D167" s="399">
        <v>6</v>
      </c>
      <c r="E167" s="366">
        <v>62266047</v>
      </c>
      <c r="F167" s="493" t="s">
        <v>1592</v>
      </c>
      <c r="G167" s="206">
        <v>28668</v>
      </c>
      <c r="H167" s="206">
        <v>754375</v>
      </c>
      <c r="I167" s="206">
        <f t="shared" si="13"/>
        <v>-725707</v>
      </c>
      <c r="J167" s="206">
        <v>57002</v>
      </c>
      <c r="L167" s="191" t="s">
        <v>732</v>
      </c>
      <c r="O167" s="176" t="b">
        <f t="shared" si="12"/>
        <v>0</v>
      </c>
    </row>
    <row r="168" spans="1:15" s="191" customFormat="1" ht="30" customHeight="1">
      <c r="A168" s="399">
        <v>66048</v>
      </c>
      <c r="B168" s="399">
        <v>2</v>
      </c>
      <c r="C168" s="399">
        <v>2</v>
      </c>
      <c r="D168" s="399">
        <v>6</v>
      </c>
      <c r="E168" s="399">
        <v>62266048</v>
      </c>
      <c r="F168" s="493" t="s">
        <v>2502</v>
      </c>
      <c r="G168" s="206">
        <v>3277388</v>
      </c>
      <c r="H168" s="206">
        <v>3274918</v>
      </c>
      <c r="I168" s="206">
        <f t="shared" si="13"/>
        <v>2470</v>
      </c>
      <c r="J168" s="206">
        <v>3287283</v>
      </c>
      <c r="L168" s="191" t="s">
        <v>626</v>
      </c>
      <c r="O168" s="176" t="b">
        <f t="shared" si="12"/>
        <v>0</v>
      </c>
    </row>
    <row r="169" spans="1:15" s="191" customFormat="1" ht="15.4" customHeight="1">
      <c r="A169" s="366">
        <v>66049</v>
      </c>
      <c r="B169" s="366">
        <v>2</v>
      </c>
      <c r="C169" s="366">
        <v>2</v>
      </c>
      <c r="D169" s="366">
        <v>6</v>
      </c>
      <c r="E169" s="366">
        <v>62266049</v>
      </c>
      <c r="F169" s="367" t="s">
        <v>732</v>
      </c>
      <c r="G169" s="206">
        <v>9644</v>
      </c>
      <c r="H169" s="622">
        <v>0</v>
      </c>
      <c r="I169" s="206">
        <f t="shared" si="13"/>
        <v>9644</v>
      </c>
      <c r="J169" s="206">
        <v>2520</v>
      </c>
      <c r="L169" s="191" t="s">
        <v>325</v>
      </c>
      <c r="O169" s="176" t="b">
        <f t="shared" si="12"/>
        <v>0</v>
      </c>
    </row>
    <row r="170" spans="1:15" s="191" customFormat="1" ht="15.4" customHeight="1">
      <c r="A170" s="366">
        <v>66050</v>
      </c>
      <c r="B170" s="366">
        <v>2</v>
      </c>
      <c r="C170" s="366">
        <v>2</v>
      </c>
      <c r="D170" s="366">
        <v>6</v>
      </c>
      <c r="E170" s="366">
        <v>62266050</v>
      </c>
      <c r="F170" s="367" t="s">
        <v>1591</v>
      </c>
      <c r="G170" s="206">
        <v>731</v>
      </c>
      <c r="H170" s="622">
        <v>0</v>
      </c>
      <c r="I170" s="206">
        <f t="shared" si="13"/>
        <v>731</v>
      </c>
      <c r="J170" s="622">
        <v>0</v>
      </c>
      <c r="L170" s="191" t="s">
        <v>627</v>
      </c>
      <c r="O170" s="176" t="b">
        <f t="shared" si="12"/>
        <v>0</v>
      </c>
    </row>
    <row r="171" spans="1:15" s="191" customFormat="1" ht="30" customHeight="1">
      <c r="A171" s="399">
        <v>66051</v>
      </c>
      <c r="B171" s="399">
        <v>2</v>
      </c>
      <c r="C171" s="399">
        <v>2</v>
      </c>
      <c r="D171" s="399">
        <v>6</v>
      </c>
      <c r="E171" s="399">
        <v>62266051</v>
      </c>
      <c r="F171" s="493" t="s">
        <v>1590</v>
      </c>
      <c r="G171" s="206">
        <v>1700</v>
      </c>
      <c r="H171" s="206">
        <v>89746</v>
      </c>
      <c r="I171" s="206">
        <f t="shared" si="13"/>
        <v>-88046</v>
      </c>
      <c r="J171" s="622">
        <v>0</v>
      </c>
      <c r="L171" s="191" t="s">
        <v>326</v>
      </c>
      <c r="O171" s="176" t="b">
        <f t="shared" si="12"/>
        <v>0</v>
      </c>
    </row>
    <row r="172" spans="1:15" s="191" customFormat="1" ht="30" customHeight="1">
      <c r="A172" s="399">
        <v>66052</v>
      </c>
      <c r="B172" s="399">
        <v>2</v>
      </c>
      <c r="C172" s="399">
        <v>2</v>
      </c>
      <c r="D172" s="399">
        <v>6</v>
      </c>
      <c r="E172" s="399"/>
      <c r="F172" s="493" t="s">
        <v>2482</v>
      </c>
      <c r="G172" s="206">
        <v>4182</v>
      </c>
      <c r="H172" s="622">
        <v>0</v>
      </c>
      <c r="I172" s="206">
        <f t="shared" si="13"/>
        <v>4182</v>
      </c>
      <c r="J172" s="622">
        <v>0</v>
      </c>
      <c r="O172" s="176"/>
    </row>
    <row r="173" spans="1:15" s="191" customFormat="1" ht="30" customHeight="1">
      <c r="A173" s="399">
        <v>66053</v>
      </c>
      <c r="B173" s="399">
        <v>2</v>
      </c>
      <c r="C173" s="399">
        <v>2</v>
      </c>
      <c r="D173" s="399">
        <v>6</v>
      </c>
      <c r="E173" s="366"/>
      <c r="F173" s="493" t="s">
        <v>2409</v>
      </c>
      <c r="G173" s="206">
        <v>7171</v>
      </c>
      <c r="H173" s="206">
        <v>8046</v>
      </c>
      <c r="I173" s="206">
        <f t="shared" si="13"/>
        <v>-875</v>
      </c>
      <c r="J173" s="206">
        <v>20792</v>
      </c>
      <c r="O173" s="176"/>
    </row>
    <row r="174" spans="1:15" s="191" customFormat="1" ht="15.4" customHeight="1">
      <c r="A174" s="366">
        <v>66055</v>
      </c>
      <c r="B174" s="366">
        <v>2</v>
      </c>
      <c r="C174" s="366">
        <v>2</v>
      </c>
      <c r="D174" s="366">
        <v>6</v>
      </c>
      <c r="E174" s="366"/>
      <c r="F174" s="484" t="s">
        <v>2548</v>
      </c>
      <c r="G174" s="206">
        <v>75285</v>
      </c>
      <c r="H174" s="206">
        <v>26501</v>
      </c>
      <c r="I174" s="206">
        <f t="shared" si="13"/>
        <v>48784</v>
      </c>
      <c r="J174" s="622">
        <v>0</v>
      </c>
      <c r="O174" s="176"/>
    </row>
    <row r="175" spans="1:15" s="191" customFormat="1" ht="15.4" customHeight="1">
      <c r="A175" s="366">
        <v>66056</v>
      </c>
      <c r="B175" s="366">
        <v>2</v>
      </c>
      <c r="C175" s="366">
        <v>2</v>
      </c>
      <c r="D175" s="366">
        <v>6</v>
      </c>
      <c r="E175" s="366"/>
      <c r="F175" s="484" t="s">
        <v>2483</v>
      </c>
      <c r="G175" s="206">
        <v>535945</v>
      </c>
      <c r="H175" s="206">
        <v>523639</v>
      </c>
      <c r="I175" s="206">
        <f t="shared" ref="I175:I177" si="14">G175-H175</f>
        <v>12306</v>
      </c>
      <c r="J175" s="622">
        <v>0</v>
      </c>
      <c r="O175" s="176"/>
    </row>
    <row r="176" spans="1:15" s="191" customFormat="1" ht="15.4" customHeight="1">
      <c r="A176" s="366">
        <v>66057</v>
      </c>
      <c r="B176" s="366">
        <v>2</v>
      </c>
      <c r="C176" s="366">
        <v>2</v>
      </c>
      <c r="D176" s="366">
        <v>6</v>
      </c>
      <c r="E176" s="366"/>
      <c r="F176" s="484" t="s">
        <v>2484</v>
      </c>
      <c r="G176" s="206">
        <v>9071</v>
      </c>
      <c r="H176" s="206">
        <v>9070</v>
      </c>
      <c r="I176" s="206">
        <f t="shared" si="14"/>
        <v>1</v>
      </c>
      <c r="J176" s="622">
        <v>0</v>
      </c>
      <c r="O176" s="176"/>
    </row>
    <row r="177" spans="1:15" s="191" customFormat="1" ht="15.4" customHeight="1">
      <c r="A177" s="366">
        <v>66058</v>
      </c>
      <c r="B177" s="366">
        <v>2</v>
      </c>
      <c r="C177" s="366">
        <v>2</v>
      </c>
      <c r="D177" s="366">
        <v>6</v>
      </c>
      <c r="E177" s="366"/>
      <c r="F177" s="484" t="s">
        <v>2485</v>
      </c>
      <c r="G177" s="206">
        <v>27121</v>
      </c>
      <c r="H177" s="206">
        <v>27544</v>
      </c>
      <c r="I177" s="206">
        <f t="shared" si="14"/>
        <v>-423</v>
      </c>
      <c r="J177" s="622">
        <v>0</v>
      </c>
      <c r="O177" s="176"/>
    </row>
    <row r="178" spans="1:15" s="191" customFormat="1" ht="15.4" customHeight="1">
      <c r="A178" s="366">
        <v>66059</v>
      </c>
      <c r="B178" s="366">
        <v>2</v>
      </c>
      <c r="C178" s="366">
        <v>2</v>
      </c>
      <c r="D178" s="366">
        <v>6</v>
      </c>
      <c r="E178" s="366"/>
      <c r="F178" s="484" t="s">
        <v>2486</v>
      </c>
      <c r="G178" s="206">
        <v>43013</v>
      </c>
      <c r="H178" s="206">
        <v>42641</v>
      </c>
      <c r="I178" s="206">
        <f t="shared" ref="I178" si="15">G178-H178</f>
        <v>372</v>
      </c>
      <c r="J178" s="622">
        <v>0</v>
      </c>
      <c r="O178" s="176"/>
    </row>
    <row r="179" spans="1:15" s="191" customFormat="1" ht="30" customHeight="1">
      <c r="A179" s="399">
        <v>66061</v>
      </c>
      <c r="B179" s="399">
        <v>2</v>
      </c>
      <c r="C179" s="399">
        <v>2</v>
      </c>
      <c r="D179" s="399">
        <v>6</v>
      </c>
      <c r="E179" s="366"/>
      <c r="F179" s="493" t="s">
        <v>2487</v>
      </c>
      <c r="G179" s="206">
        <v>9163</v>
      </c>
      <c r="H179" s="206">
        <v>9325</v>
      </c>
      <c r="I179" s="206">
        <f t="shared" ref="I179" si="16">G179-H179</f>
        <v>-162</v>
      </c>
      <c r="J179" s="622">
        <v>0</v>
      </c>
      <c r="O179" s="176"/>
    </row>
    <row r="180" spans="1:15" s="191" customFormat="1" ht="15.4" customHeight="1">
      <c r="A180" s="366">
        <v>67011</v>
      </c>
      <c r="B180" s="366">
        <v>2</v>
      </c>
      <c r="C180" s="366">
        <v>2</v>
      </c>
      <c r="D180" s="366">
        <v>6</v>
      </c>
      <c r="E180" s="366">
        <v>62267011</v>
      </c>
      <c r="F180" s="367" t="s">
        <v>1750</v>
      </c>
      <c r="G180" s="206">
        <v>168851</v>
      </c>
      <c r="H180" s="206">
        <v>148659</v>
      </c>
      <c r="I180" s="206">
        <f t="shared" si="13"/>
        <v>20192</v>
      </c>
      <c r="J180" s="206">
        <v>239146</v>
      </c>
      <c r="L180" s="191" t="s">
        <v>628</v>
      </c>
      <c r="O180" s="176" t="b">
        <f>L180=F180</f>
        <v>0</v>
      </c>
    </row>
    <row r="181" spans="1:15" s="191" customFormat="1" ht="15.4" customHeight="1">
      <c r="A181" s="366">
        <v>67013</v>
      </c>
      <c r="B181" s="366">
        <v>2</v>
      </c>
      <c r="C181" s="366">
        <v>2</v>
      </c>
      <c r="D181" s="366">
        <v>6</v>
      </c>
      <c r="E181" s="366">
        <v>62267013</v>
      </c>
      <c r="F181" s="367" t="s">
        <v>1625</v>
      </c>
      <c r="G181" s="206">
        <v>146018</v>
      </c>
      <c r="H181" s="206">
        <v>141427</v>
      </c>
      <c r="I181" s="206">
        <f t="shared" si="13"/>
        <v>4591</v>
      </c>
      <c r="J181" s="206">
        <v>120110</v>
      </c>
      <c r="L181" s="191" t="s">
        <v>327</v>
      </c>
      <c r="O181" s="176" t="b">
        <f>L181=F181</f>
        <v>0</v>
      </c>
    </row>
    <row r="182" spans="1:15" s="191" customFormat="1" ht="15.4" customHeight="1">
      <c r="A182" s="366">
        <v>67042</v>
      </c>
      <c r="B182" s="366">
        <v>2</v>
      </c>
      <c r="C182" s="366">
        <v>2</v>
      </c>
      <c r="D182" s="366">
        <v>6</v>
      </c>
      <c r="E182" s="366"/>
      <c r="F182" s="367" t="s">
        <v>2488</v>
      </c>
      <c r="G182" s="206">
        <v>60000</v>
      </c>
      <c r="H182" s="206">
        <v>55781</v>
      </c>
      <c r="I182" s="206">
        <f t="shared" si="13"/>
        <v>4219</v>
      </c>
      <c r="J182" s="622">
        <v>0</v>
      </c>
      <c r="O182" s="176"/>
    </row>
    <row r="183" spans="1:15" s="176" customFormat="1" ht="15.4" customHeight="1">
      <c r="A183" s="368"/>
      <c r="B183" s="368">
        <v>3</v>
      </c>
      <c r="C183" s="368">
        <v>2</v>
      </c>
      <c r="D183" s="368">
        <v>6</v>
      </c>
      <c r="E183" s="366">
        <v>623</v>
      </c>
      <c r="F183" s="184" t="s">
        <v>325</v>
      </c>
      <c r="G183" s="620">
        <f>SUM(G184:G191)</f>
        <v>37750351</v>
      </c>
      <c r="H183" s="620">
        <f>SUM(H184:H191)</f>
        <v>51139810</v>
      </c>
      <c r="I183" s="620">
        <f>G183-H183</f>
        <v>-13389459</v>
      </c>
      <c r="J183" s="620">
        <f>SUM(J184:J191)</f>
        <v>54854775</v>
      </c>
      <c r="L183" s="176" t="s">
        <v>325</v>
      </c>
      <c r="O183" s="176" t="b">
        <f>L183=F183</f>
        <v>1</v>
      </c>
    </row>
    <row r="184" spans="1:15" s="191" customFormat="1" ht="15.4" customHeight="1">
      <c r="A184" s="366">
        <v>69011</v>
      </c>
      <c r="B184" s="366">
        <v>3</v>
      </c>
      <c r="C184" s="366">
        <v>2</v>
      </c>
      <c r="D184" s="366">
        <v>6</v>
      </c>
      <c r="E184" s="366">
        <v>62369011</v>
      </c>
      <c r="F184" s="367" t="s">
        <v>627</v>
      </c>
      <c r="G184" s="206">
        <v>1083975</v>
      </c>
      <c r="H184" s="206">
        <v>7870829</v>
      </c>
      <c r="I184" s="206">
        <f t="shared" si="13"/>
        <v>-6786854</v>
      </c>
      <c r="J184" s="206">
        <v>6670596</v>
      </c>
      <c r="L184" s="191" t="s">
        <v>147</v>
      </c>
      <c r="O184" s="176" t="b">
        <f>L184=F184</f>
        <v>0</v>
      </c>
    </row>
    <row r="185" spans="1:15" s="191" customFormat="1" ht="30" customHeight="1">
      <c r="A185" s="399">
        <v>69021</v>
      </c>
      <c r="B185" s="399">
        <v>3</v>
      </c>
      <c r="C185" s="399">
        <v>2</v>
      </c>
      <c r="D185" s="399">
        <v>6</v>
      </c>
      <c r="E185" s="399">
        <v>62369021</v>
      </c>
      <c r="F185" s="493" t="s">
        <v>2503</v>
      </c>
      <c r="G185" s="206">
        <v>19790222</v>
      </c>
      <c r="H185" s="206">
        <v>26461242</v>
      </c>
      <c r="I185" s="206">
        <f t="shared" si="13"/>
        <v>-6671020</v>
      </c>
      <c r="J185" s="206">
        <v>31922691</v>
      </c>
      <c r="L185" s="191" t="s">
        <v>328</v>
      </c>
      <c r="O185" s="176" t="b">
        <f>L185=F185</f>
        <v>0</v>
      </c>
    </row>
    <row r="186" spans="1:15" s="191" customFormat="1" ht="15.4" customHeight="1">
      <c r="A186" s="366">
        <v>69026</v>
      </c>
      <c r="B186" s="366">
        <v>3</v>
      </c>
      <c r="C186" s="366">
        <v>2</v>
      </c>
      <c r="D186" s="366">
        <v>6</v>
      </c>
      <c r="E186" s="366">
        <v>62369026</v>
      </c>
      <c r="F186" s="367" t="s">
        <v>628</v>
      </c>
      <c r="G186" s="622">
        <v>0</v>
      </c>
      <c r="H186" s="206">
        <v>3811</v>
      </c>
      <c r="I186" s="206">
        <f t="shared" si="13"/>
        <v>-3811</v>
      </c>
      <c r="J186" s="206">
        <v>36776</v>
      </c>
      <c r="L186" s="191" t="s">
        <v>629</v>
      </c>
      <c r="O186" s="176" t="b">
        <f>L186=F186</f>
        <v>0</v>
      </c>
    </row>
    <row r="187" spans="1:15" s="191" customFormat="1" ht="30" customHeight="1">
      <c r="A187" s="399">
        <v>69027</v>
      </c>
      <c r="B187" s="399">
        <v>3</v>
      </c>
      <c r="C187" s="399">
        <v>2</v>
      </c>
      <c r="D187" s="399">
        <v>6</v>
      </c>
      <c r="E187" s="399"/>
      <c r="F187" s="493" t="s">
        <v>2489</v>
      </c>
      <c r="G187" s="206">
        <v>195448</v>
      </c>
      <c r="H187" s="206">
        <v>196114</v>
      </c>
      <c r="I187" s="206">
        <f t="shared" si="13"/>
        <v>-666</v>
      </c>
      <c r="J187" s="622">
        <v>0</v>
      </c>
      <c r="O187" s="176"/>
    </row>
    <row r="188" spans="1:15" s="191" customFormat="1" ht="15.4" customHeight="1">
      <c r="A188" s="366">
        <v>69031</v>
      </c>
      <c r="B188" s="366">
        <v>3</v>
      </c>
      <c r="C188" s="366">
        <v>2</v>
      </c>
      <c r="D188" s="366">
        <v>6</v>
      </c>
      <c r="E188" s="366">
        <v>62369031</v>
      </c>
      <c r="F188" s="367" t="s">
        <v>1589</v>
      </c>
      <c r="G188" s="206">
        <v>15655211</v>
      </c>
      <c r="H188" s="206">
        <v>15655210</v>
      </c>
      <c r="I188" s="206">
        <f t="shared" si="13"/>
        <v>1</v>
      </c>
      <c r="J188" s="206">
        <v>16044000</v>
      </c>
      <c r="L188" s="191" t="s">
        <v>630</v>
      </c>
      <c r="O188" s="176" t="b">
        <f>L188=F188</f>
        <v>0</v>
      </c>
    </row>
    <row r="189" spans="1:15" s="191" customFormat="1" ht="30" customHeight="1">
      <c r="A189" s="399">
        <v>69032</v>
      </c>
      <c r="B189" s="399">
        <v>3</v>
      </c>
      <c r="C189" s="399">
        <v>2</v>
      </c>
      <c r="D189" s="399">
        <v>6</v>
      </c>
      <c r="E189" s="399"/>
      <c r="F189" s="493" t="s">
        <v>2490</v>
      </c>
      <c r="G189" s="206">
        <v>704819</v>
      </c>
      <c r="H189" s="206">
        <v>704819</v>
      </c>
      <c r="I189" s="622">
        <f t="shared" ref="I189" si="17">G189-H189</f>
        <v>0</v>
      </c>
      <c r="J189" s="622">
        <v>0</v>
      </c>
      <c r="O189" s="176"/>
    </row>
    <row r="190" spans="1:15" s="191" customFormat="1" ht="30" customHeight="1">
      <c r="A190" s="399">
        <v>69038</v>
      </c>
      <c r="B190" s="399">
        <v>3</v>
      </c>
      <c r="C190" s="399">
        <v>2</v>
      </c>
      <c r="D190" s="399">
        <v>6</v>
      </c>
      <c r="E190" s="399"/>
      <c r="F190" s="493" t="s">
        <v>2549</v>
      </c>
      <c r="G190" s="206">
        <v>175037</v>
      </c>
      <c r="H190" s="206">
        <v>175035</v>
      </c>
      <c r="I190" s="206">
        <f t="shared" si="13"/>
        <v>2</v>
      </c>
      <c r="J190" s="206">
        <v>98016</v>
      </c>
      <c r="O190" s="176"/>
    </row>
    <row r="191" spans="1:15" s="191" customFormat="1" ht="15.4" customHeight="1">
      <c r="A191" s="366">
        <v>69039</v>
      </c>
      <c r="B191" s="366">
        <v>3</v>
      </c>
      <c r="C191" s="366">
        <v>2</v>
      </c>
      <c r="D191" s="366">
        <v>6</v>
      </c>
      <c r="E191" s="366">
        <v>62369039</v>
      </c>
      <c r="F191" s="367" t="s">
        <v>327</v>
      </c>
      <c r="G191" s="206">
        <v>145639</v>
      </c>
      <c r="H191" s="206">
        <v>72750</v>
      </c>
      <c r="I191" s="206">
        <f t="shared" si="13"/>
        <v>72889</v>
      </c>
      <c r="J191" s="206">
        <v>82696</v>
      </c>
      <c r="L191" s="191" t="s">
        <v>329</v>
      </c>
      <c r="O191" s="176" t="b">
        <f>L191=F191</f>
        <v>0</v>
      </c>
    </row>
    <row r="192" spans="1:15" s="176" customFormat="1" ht="15.4" customHeight="1">
      <c r="A192" s="368"/>
      <c r="B192" s="368">
        <v>4</v>
      </c>
      <c r="C192" s="368">
        <v>2</v>
      </c>
      <c r="D192" s="368">
        <v>6</v>
      </c>
      <c r="E192" s="366">
        <v>624</v>
      </c>
      <c r="F192" s="184" t="s">
        <v>147</v>
      </c>
      <c r="G192" s="620">
        <f>SUM(G193:G205)</f>
        <v>22608281</v>
      </c>
      <c r="H192" s="620">
        <f>SUM(H193:H205)</f>
        <v>26212804</v>
      </c>
      <c r="I192" s="620">
        <f t="shared" si="13"/>
        <v>-3604523</v>
      </c>
      <c r="J192" s="620">
        <f>SUM(J193:J205)</f>
        <v>30919561</v>
      </c>
      <c r="L192" s="176" t="s">
        <v>147</v>
      </c>
      <c r="O192" s="176" t="b">
        <f>L192=F192</f>
        <v>1</v>
      </c>
    </row>
    <row r="193" spans="1:15" s="191" customFormat="1" ht="15.4" customHeight="1">
      <c r="A193" s="366">
        <v>70011</v>
      </c>
      <c r="B193" s="366">
        <v>4</v>
      </c>
      <c r="C193" s="366">
        <v>2</v>
      </c>
      <c r="D193" s="366">
        <v>6</v>
      </c>
      <c r="E193" s="366">
        <v>62470011</v>
      </c>
      <c r="F193" s="367" t="s">
        <v>328</v>
      </c>
      <c r="G193" s="206">
        <v>359778</v>
      </c>
      <c r="H193" s="206">
        <v>409427</v>
      </c>
      <c r="I193" s="206">
        <f t="shared" si="13"/>
        <v>-49649</v>
      </c>
      <c r="J193" s="206">
        <v>601510</v>
      </c>
      <c r="L193" s="191" t="s">
        <v>330</v>
      </c>
      <c r="O193" s="176" t="b">
        <f>L193=F193</f>
        <v>0</v>
      </c>
    </row>
    <row r="194" spans="1:15" s="191" customFormat="1" ht="15.4" customHeight="1">
      <c r="A194" s="366">
        <v>70012</v>
      </c>
      <c r="B194" s="366">
        <v>4</v>
      </c>
      <c r="C194" s="366">
        <v>2</v>
      </c>
      <c r="D194" s="366">
        <v>6</v>
      </c>
      <c r="E194" s="366">
        <v>62470012</v>
      </c>
      <c r="F194" s="367" t="s">
        <v>629</v>
      </c>
      <c r="G194" s="206">
        <v>10135510</v>
      </c>
      <c r="H194" s="206">
        <v>9937279</v>
      </c>
      <c r="I194" s="206">
        <f t="shared" si="13"/>
        <v>198231</v>
      </c>
      <c r="J194" s="206">
        <v>10340661</v>
      </c>
      <c r="L194" s="191" t="s">
        <v>331</v>
      </c>
      <c r="O194" s="176" t="b">
        <f>L194=F194</f>
        <v>0</v>
      </c>
    </row>
    <row r="195" spans="1:15" s="191" customFormat="1" ht="15.4" customHeight="1">
      <c r="A195" s="366">
        <v>70014</v>
      </c>
      <c r="B195" s="366">
        <v>4</v>
      </c>
      <c r="C195" s="366">
        <v>2</v>
      </c>
      <c r="D195" s="366">
        <v>6</v>
      </c>
      <c r="E195" s="366">
        <v>62470014</v>
      </c>
      <c r="F195" s="367" t="s">
        <v>630</v>
      </c>
      <c r="G195" s="206">
        <v>2187694</v>
      </c>
      <c r="H195" s="206">
        <v>2405917</v>
      </c>
      <c r="I195" s="206">
        <f t="shared" si="13"/>
        <v>-218223</v>
      </c>
      <c r="J195" s="206">
        <v>2318012</v>
      </c>
      <c r="L195" s="191" t="s">
        <v>332</v>
      </c>
      <c r="O195" s="176" t="b">
        <f>L195=F195</f>
        <v>0</v>
      </c>
    </row>
    <row r="196" spans="1:15" s="191" customFormat="1" ht="15.4" customHeight="1">
      <c r="A196" s="366">
        <v>70015</v>
      </c>
      <c r="B196" s="366">
        <v>4</v>
      </c>
      <c r="C196" s="366">
        <v>2</v>
      </c>
      <c r="D196" s="366">
        <v>6</v>
      </c>
      <c r="E196" s="366"/>
      <c r="F196" s="367" t="s">
        <v>2410</v>
      </c>
      <c r="G196" s="206">
        <v>207493</v>
      </c>
      <c r="H196" s="206">
        <v>192220</v>
      </c>
      <c r="I196" s="206">
        <f t="shared" si="13"/>
        <v>15273</v>
      </c>
      <c r="J196" s="206">
        <v>224145</v>
      </c>
      <c r="O196" s="176"/>
    </row>
    <row r="197" spans="1:15" s="191" customFormat="1" ht="16.5" hidden="1" customHeight="1">
      <c r="A197" s="366">
        <v>70021</v>
      </c>
      <c r="B197" s="366">
        <v>4</v>
      </c>
      <c r="C197" s="366">
        <v>2</v>
      </c>
      <c r="D197" s="366">
        <v>6</v>
      </c>
      <c r="E197" s="366">
        <v>62470021</v>
      </c>
      <c r="F197" s="367" t="s">
        <v>329</v>
      </c>
      <c r="G197" s="206"/>
      <c r="H197" s="206"/>
      <c r="I197" s="206">
        <f t="shared" si="13"/>
        <v>0</v>
      </c>
      <c r="J197" s="206">
        <v>0</v>
      </c>
      <c r="L197" s="191" t="s">
        <v>580</v>
      </c>
      <c r="O197" s="176" t="b">
        <f t="shared" ref="O197:O202" si="18">L197=F197</f>
        <v>0</v>
      </c>
    </row>
    <row r="198" spans="1:15" s="191" customFormat="1" ht="16.5" hidden="1" customHeight="1">
      <c r="A198" s="366">
        <v>70022</v>
      </c>
      <c r="B198" s="366">
        <v>4</v>
      </c>
      <c r="C198" s="366">
        <v>2</v>
      </c>
      <c r="D198" s="366">
        <v>6</v>
      </c>
      <c r="E198" s="366">
        <v>62470022</v>
      </c>
      <c r="F198" s="367" t="s">
        <v>330</v>
      </c>
      <c r="G198" s="206"/>
      <c r="H198" s="206"/>
      <c r="I198" s="206">
        <f t="shared" si="13"/>
        <v>0</v>
      </c>
      <c r="J198" s="206">
        <v>0</v>
      </c>
      <c r="L198" s="191" t="s">
        <v>309</v>
      </c>
      <c r="O198" s="176" t="b">
        <f t="shared" si="18"/>
        <v>0</v>
      </c>
    </row>
    <row r="199" spans="1:15" s="191" customFormat="1" ht="15.4" customHeight="1">
      <c r="A199" s="366">
        <v>70023</v>
      </c>
      <c r="B199" s="366">
        <v>4</v>
      </c>
      <c r="C199" s="366">
        <v>2</v>
      </c>
      <c r="D199" s="366">
        <v>6</v>
      </c>
      <c r="E199" s="366">
        <v>62470023</v>
      </c>
      <c r="F199" s="367" t="s">
        <v>331</v>
      </c>
      <c r="G199" s="206">
        <v>1</v>
      </c>
      <c r="H199" s="206">
        <v>1045</v>
      </c>
      <c r="I199" s="206">
        <f t="shared" si="13"/>
        <v>-1044</v>
      </c>
      <c r="J199" s="622">
        <v>0</v>
      </c>
      <c r="L199" s="191" t="s">
        <v>333</v>
      </c>
      <c r="O199" s="176" t="b">
        <f t="shared" si="18"/>
        <v>0</v>
      </c>
    </row>
    <row r="200" spans="1:15" s="191" customFormat="1" ht="15.4" customHeight="1">
      <c r="A200" s="366">
        <v>70025</v>
      </c>
      <c r="B200" s="366">
        <v>4</v>
      </c>
      <c r="C200" s="366">
        <v>2</v>
      </c>
      <c r="D200" s="366">
        <v>6</v>
      </c>
      <c r="E200" s="366">
        <v>62470025</v>
      </c>
      <c r="F200" s="367" t="s">
        <v>580</v>
      </c>
      <c r="G200" s="206">
        <v>207762</v>
      </c>
      <c r="H200" s="206">
        <v>3155341</v>
      </c>
      <c r="I200" s="206">
        <f t="shared" si="13"/>
        <v>-2947579</v>
      </c>
      <c r="J200" s="206">
        <v>2345358</v>
      </c>
      <c r="L200" s="191" t="s">
        <v>334</v>
      </c>
      <c r="O200" s="176" t="b">
        <f t="shared" si="18"/>
        <v>0</v>
      </c>
    </row>
    <row r="201" spans="1:15" s="191" customFormat="1" ht="15.4" customHeight="1">
      <c r="A201" s="366">
        <v>70031</v>
      </c>
      <c r="B201" s="366">
        <v>4</v>
      </c>
      <c r="C201" s="366">
        <v>2</v>
      </c>
      <c r="D201" s="366">
        <v>6</v>
      </c>
      <c r="E201" s="366">
        <v>62470031</v>
      </c>
      <c r="F201" s="367" t="s">
        <v>309</v>
      </c>
      <c r="G201" s="206">
        <v>5927537</v>
      </c>
      <c r="H201" s="206">
        <v>6649162</v>
      </c>
      <c r="I201" s="206">
        <f t="shared" si="13"/>
        <v>-721625</v>
      </c>
      <c r="J201" s="206">
        <v>7586351</v>
      </c>
      <c r="L201" s="191" t="s">
        <v>335</v>
      </c>
      <c r="O201" s="176" t="b">
        <f t="shared" si="18"/>
        <v>0</v>
      </c>
    </row>
    <row r="202" spans="1:15" s="191" customFormat="1" ht="15.4" customHeight="1">
      <c r="A202" s="366">
        <v>70032</v>
      </c>
      <c r="B202" s="366">
        <v>4</v>
      </c>
      <c r="C202" s="366">
        <v>2</v>
      </c>
      <c r="D202" s="366">
        <v>6</v>
      </c>
      <c r="E202" s="366">
        <v>62470032</v>
      </c>
      <c r="F202" s="367" t="s">
        <v>333</v>
      </c>
      <c r="G202" s="206">
        <v>127500</v>
      </c>
      <c r="H202" s="206">
        <v>380225</v>
      </c>
      <c r="I202" s="206">
        <f t="shared" si="13"/>
        <v>-252725</v>
      </c>
      <c r="J202" s="206">
        <v>540491</v>
      </c>
      <c r="L202" s="191" t="s">
        <v>631</v>
      </c>
      <c r="O202" s="176" t="b">
        <f t="shared" si="18"/>
        <v>0</v>
      </c>
    </row>
    <row r="203" spans="1:15" s="191" customFormat="1" ht="15.4" customHeight="1">
      <c r="A203" s="366">
        <v>70033</v>
      </c>
      <c r="B203" s="366">
        <v>4</v>
      </c>
      <c r="C203" s="366">
        <v>2</v>
      </c>
      <c r="D203" s="366">
        <v>6</v>
      </c>
      <c r="E203" s="366"/>
      <c r="F203" s="367" t="s">
        <v>2411</v>
      </c>
      <c r="G203" s="206">
        <v>2070774</v>
      </c>
      <c r="H203" s="206">
        <v>1845786</v>
      </c>
      <c r="I203" s="206">
        <f t="shared" si="13"/>
        <v>224988</v>
      </c>
      <c r="J203" s="206">
        <v>6419879</v>
      </c>
      <c r="O203" s="176"/>
    </row>
    <row r="204" spans="1:15" s="191" customFormat="1" ht="15.4" customHeight="1">
      <c r="A204" s="366">
        <v>70038</v>
      </c>
      <c r="B204" s="366">
        <v>4</v>
      </c>
      <c r="C204" s="366">
        <v>2</v>
      </c>
      <c r="D204" s="366">
        <v>6</v>
      </c>
      <c r="E204" s="366"/>
      <c r="F204" s="367" t="s">
        <v>2412</v>
      </c>
      <c r="G204" s="206">
        <v>441277</v>
      </c>
      <c r="H204" s="206">
        <v>338557</v>
      </c>
      <c r="I204" s="206">
        <f t="shared" si="13"/>
        <v>102720</v>
      </c>
      <c r="J204" s="206">
        <v>25438</v>
      </c>
      <c r="O204" s="176"/>
    </row>
    <row r="205" spans="1:15" s="191" customFormat="1" ht="15.4" customHeight="1">
      <c r="A205" s="366">
        <v>70039</v>
      </c>
      <c r="B205" s="366">
        <v>4</v>
      </c>
      <c r="C205" s="366">
        <v>2</v>
      </c>
      <c r="D205" s="366">
        <v>6</v>
      </c>
      <c r="E205" s="366">
        <v>62470039</v>
      </c>
      <c r="F205" s="367" t="s">
        <v>1751</v>
      </c>
      <c r="G205" s="206">
        <v>942955</v>
      </c>
      <c r="H205" s="206">
        <v>897845</v>
      </c>
      <c r="I205" s="206">
        <f t="shared" si="13"/>
        <v>45110</v>
      </c>
      <c r="J205" s="206">
        <v>517716</v>
      </c>
      <c r="L205" s="191" t="s">
        <v>632</v>
      </c>
      <c r="O205" s="176" t="b">
        <f>L205=F205</f>
        <v>0</v>
      </c>
    </row>
    <row r="206" spans="1:15" s="176" customFormat="1" ht="15.4" customHeight="1">
      <c r="A206" s="368"/>
      <c r="B206" s="368">
        <v>5</v>
      </c>
      <c r="C206" s="368">
        <v>2</v>
      </c>
      <c r="D206" s="368">
        <v>6</v>
      </c>
      <c r="E206" s="366">
        <v>625</v>
      </c>
      <c r="F206" s="184" t="s">
        <v>335</v>
      </c>
      <c r="G206" s="620">
        <f>SUM(G207:G219)</f>
        <v>27297926</v>
      </c>
      <c r="H206" s="620">
        <f>SUM(H207:H219)</f>
        <v>29149893</v>
      </c>
      <c r="I206" s="620">
        <f>G206-H206</f>
        <v>-1851967</v>
      </c>
      <c r="J206" s="620">
        <f>SUM(J207:J219)</f>
        <v>28890710</v>
      </c>
      <c r="L206" s="176" t="s">
        <v>335</v>
      </c>
      <c r="O206" s="176" t="b">
        <f>L206=F206</f>
        <v>1</v>
      </c>
    </row>
    <row r="207" spans="1:15" s="191" customFormat="1" ht="15.4" customHeight="1">
      <c r="A207" s="366">
        <v>65011</v>
      </c>
      <c r="B207" s="366">
        <v>5</v>
      </c>
      <c r="C207" s="366">
        <v>2</v>
      </c>
      <c r="D207" s="366">
        <v>6</v>
      </c>
      <c r="E207" s="366">
        <v>62565011</v>
      </c>
      <c r="F207" s="367" t="s">
        <v>2504</v>
      </c>
      <c r="G207" s="206">
        <v>9622675</v>
      </c>
      <c r="H207" s="206">
        <v>11696366</v>
      </c>
      <c r="I207" s="206">
        <f t="shared" si="13"/>
        <v>-2073691</v>
      </c>
      <c r="J207" s="206">
        <v>12578981</v>
      </c>
      <c r="L207" s="191" t="s">
        <v>336</v>
      </c>
      <c r="O207" s="176" t="b">
        <f>L207=F207</f>
        <v>0</v>
      </c>
    </row>
    <row r="208" spans="1:15" s="191" customFormat="1" ht="15.4" customHeight="1">
      <c r="A208" s="399">
        <v>65012</v>
      </c>
      <c r="B208" s="399">
        <v>5</v>
      </c>
      <c r="C208" s="399">
        <v>2</v>
      </c>
      <c r="D208" s="399">
        <v>6</v>
      </c>
      <c r="E208" s="399"/>
      <c r="F208" s="660" t="s">
        <v>2505</v>
      </c>
      <c r="G208" s="206">
        <v>4857</v>
      </c>
      <c r="H208" s="206">
        <v>4000</v>
      </c>
      <c r="I208" s="206">
        <f t="shared" si="13"/>
        <v>857</v>
      </c>
      <c r="J208" s="206">
        <v>7000</v>
      </c>
      <c r="O208" s="176"/>
    </row>
    <row r="209" spans="1:15" s="191" customFormat="1" ht="15.4" customHeight="1">
      <c r="A209" s="366">
        <v>67029</v>
      </c>
      <c r="B209" s="366">
        <v>5</v>
      </c>
      <c r="C209" s="366">
        <v>2</v>
      </c>
      <c r="D209" s="366">
        <v>6</v>
      </c>
      <c r="E209" s="366">
        <v>62567029</v>
      </c>
      <c r="F209" s="367" t="s">
        <v>632</v>
      </c>
      <c r="G209" s="206">
        <v>509181</v>
      </c>
      <c r="H209" s="206">
        <v>512933</v>
      </c>
      <c r="I209" s="206">
        <f t="shared" si="13"/>
        <v>-3752</v>
      </c>
      <c r="J209" s="206">
        <v>534313</v>
      </c>
      <c r="L209" s="191" t="s">
        <v>337</v>
      </c>
      <c r="O209" s="176" t="b">
        <f>L209=F209</f>
        <v>0</v>
      </c>
    </row>
    <row r="210" spans="1:15" s="191" customFormat="1" ht="15.4" customHeight="1">
      <c r="A210" s="366">
        <v>67031</v>
      </c>
      <c r="B210" s="366">
        <v>5</v>
      </c>
      <c r="C210" s="366">
        <v>2</v>
      </c>
      <c r="D210" s="366">
        <v>6</v>
      </c>
      <c r="E210" s="366">
        <v>62567031</v>
      </c>
      <c r="F210" s="367" t="s">
        <v>2550</v>
      </c>
      <c r="G210" s="206">
        <v>7465270</v>
      </c>
      <c r="H210" s="206">
        <v>7465270</v>
      </c>
      <c r="I210" s="622">
        <f t="shared" si="13"/>
        <v>0</v>
      </c>
      <c r="J210" s="206">
        <v>7161057</v>
      </c>
      <c r="O210" s="176"/>
    </row>
    <row r="211" spans="1:15" s="191" customFormat="1" ht="15.4" customHeight="1">
      <c r="A211" s="366">
        <v>67032</v>
      </c>
      <c r="B211" s="366">
        <v>5</v>
      </c>
      <c r="C211" s="366">
        <v>2</v>
      </c>
      <c r="D211" s="366">
        <v>6</v>
      </c>
      <c r="E211" s="366">
        <v>62567032</v>
      </c>
      <c r="F211" s="367" t="s">
        <v>2551</v>
      </c>
      <c r="G211" s="206">
        <v>5261225</v>
      </c>
      <c r="H211" s="206">
        <v>5261224</v>
      </c>
      <c r="I211" s="206">
        <f t="shared" si="13"/>
        <v>1</v>
      </c>
      <c r="J211" s="206">
        <v>5040192</v>
      </c>
      <c r="O211" s="176"/>
    </row>
    <row r="212" spans="1:15" s="191" customFormat="1" ht="16.5" hidden="1" customHeight="1">
      <c r="A212" s="366">
        <v>71011</v>
      </c>
      <c r="B212" s="366">
        <v>5</v>
      </c>
      <c r="C212" s="366">
        <v>2</v>
      </c>
      <c r="D212" s="366">
        <v>6</v>
      </c>
      <c r="E212" s="366">
        <v>62571011</v>
      </c>
      <c r="F212" s="367" t="s">
        <v>336</v>
      </c>
      <c r="G212" s="206"/>
      <c r="H212" s="206"/>
      <c r="I212" s="206">
        <f t="shared" si="13"/>
        <v>0</v>
      </c>
      <c r="J212" s="206"/>
      <c r="L212" s="191" t="s">
        <v>338</v>
      </c>
      <c r="O212" s="176" t="b">
        <f>L212=F212</f>
        <v>0</v>
      </c>
    </row>
    <row r="213" spans="1:15" s="191" customFormat="1" ht="15.4" customHeight="1">
      <c r="A213" s="366">
        <v>71012</v>
      </c>
      <c r="B213" s="366">
        <v>5</v>
      </c>
      <c r="C213" s="366">
        <v>2</v>
      </c>
      <c r="D213" s="366">
        <v>6</v>
      </c>
      <c r="E213" s="366">
        <v>62571012</v>
      </c>
      <c r="F213" s="367" t="s">
        <v>337</v>
      </c>
      <c r="G213" s="206">
        <v>794851</v>
      </c>
      <c r="H213" s="206">
        <v>629850</v>
      </c>
      <c r="I213" s="206">
        <f t="shared" si="13"/>
        <v>165001</v>
      </c>
      <c r="J213" s="206">
        <v>345757</v>
      </c>
      <c r="L213" s="191" t="s">
        <v>339</v>
      </c>
      <c r="O213" s="176" t="b">
        <f>L213=F213</f>
        <v>0</v>
      </c>
    </row>
    <row r="214" spans="1:15" s="191" customFormat="1" ht="15.4" customHeight="1">
      <c r="A214" s="366">
        <v>71021</v>
      </c>
      <c r="B214" s="366">
        <v>5</v>
      </c>
      <c r="C214" s="366">
        <v>2</v>
      </c>
      <c r="D214" s="366">
        <v>6</v>
      </c>
      <c r="E214" s="366">
        <v>62571021</v>
      </c>
      <c r="F214" s="367" t="s">
        <v>338</v>
      </c>
      <c r="G214" s="206">
        <v>99487</v>
      </c>
      <c r="H214" s="206">
        <v>87215</v>
      </c>
      <c r="I214" s="206">
        <f t="shared" si="13"/>
        <v>12272</v>
      </c>
      <c r="J214" s="206">
        <v>79142</v>
      </c>
      <c r="L214" s="191" t="s">
        <v>340</v>
      </c>
      <c r="O214" s="176" t="b">
        <f>L214=F214</f>
        <v>0</v>
      </c>
    </row>
    <row r="215" spans="1:15" s="191" customFormat="1" ht="15.4" customHeight="1">
      <c r="A215" s="366">
        <v>71031</v>
      </c>
      <c r="B215" s="366">
        <v>5</v>
      </c>
      <c r="C215" s="366">
        <v>2</v>
      </c>
      <c r="D215" s="366">
        <v>6</v>
      </c>
      <c r="E215" s="366">
        <v>62571031</v>
      </c>
      <c r="F215" s="367" t="s">
        <v>339</v>
      </c>
      <c r="G215" s="206">
        <v>405300</v>
      </c>
      <c r="H215" s="206">
        <v>287986</v>
      </c>
      <c r="I215" s="206">
        <f t="shared" si="13"/>
        <v>117314</v>
      </c>
      <c r="J215" s="206">
        <v>263997</v>
      </c>
      <c r="L215" s="191" t="s">
        <v>341</v>
      </c>
      <c r="O215" s="176" t="b">
        <f>L215=F215</f>
        <v>0</v>
      </c>
    </row>
    <row r="216" spans="1:15" s="191" customFormat="1" ht="15.4" customHeight="1">
      <c r="A216" s="366">
        <v>71032</v>
      </c>
      <c r="B216" s="366">
        <v>5</v>
      </c>
      <c r="C216" s="366">
        <v>2</v>
      </c>
      <c r="D216" s="366">
        <v>6</v>
      </c>
      <c r="E216" s="366">
        <v>62571032</v>
      </c>
      <c r="F216" s="367" t="s">
        <v>340</v>
      </c>
      <c r="G216" s="206">
        <v>1114500</v>
      </c>
      <c r="H216" s="206">
        <v>1263411</v>
      </c>
      <c r="I216" s="206">
        <f t="shared" si="13"/>
        <v>-148911</v>
      </c>
      <c r="J216" s="206">
        <v>1091000</v>
      </c>
      <c r="L216" s="191" t="s">
        <v>315</v>
      </c>
      <c r="O216" s="176" t="b">
        <f>L216=F216</f>
        <v>0</v>
      </c>
    </row>
    <row r="217" spans="1:15" s="191" customFormat="1" ht="15.4" customHeight="1">
      <c r="A217" s="366">
        <v>71041</v>
      </c>
      <c r="B217" s="366">
        <v>5</v>
      </c>
      <c r="C217" s="366">
        <v>2</v>
      </c>
      <c r="D217" s="366">
        <v>6</v>
      </c>
      <c r="E217" s="366">
        <v>62571041</v>
      </c>
      <c r="F217" s="367" t="s">
        <v>2350</v>
      </c>
      <c r="G217" s="622">
        <v>0</v>
      </c>
      <c r="H217" s="622">
        <v>0</v>
      </c>
      <c r="I217" s="622">
        <f t="shared" si="13"/>
        <v>0</v>
      </c>
      <c r="J217" s="206">
        <v>723</v>
      </c>
      <c r="O217" s="176"/>
    </row>
    <row r="218" spans="1:15" s="191" customFormat="1" ht="16.5" hidden="1" customHeight="1">
      <c r="A218" s="366">
        <v>71042</v>
      </c>
      <c r="B218" s="366">
        <v>5</v>
      </c>
      <c r="C218" s="366">
        <v>2</v>
      </c>
      <c r="D218" s="366">
        <v>6</v>
      </c>
      <c r="E218" s="366">
        <v>62571042</v>
      </c>
      <c r="F218" s="367" t="s">
        <v>2351</v>
      </c>
      <c r="G218" s="206"/>
      <c r="H218" s="206"/>
      <c r="I218" s="206">
        <f t="shared" si="13"/>
        <v>0</v>
      </c>
      <c r="J218" s="206">
        <v>0</v>
      </c>
      <c r="O218" s="176"/>
    </row>
    <row r="219" spans="1:15" s="191" customFormat="1" ht="15.4" customHeight="1">
      <c r="A219" s="366">
        <v>71051</v>
      </c>
      <c r="B219" s="366">
        <v>5</v>
      </c>
      <c r="C219" s="366">
        <v>2</v>
      </c>
      <c r="D219" s="366">
        <v>6</v>
      </c>
      <c r="E219" s="366">
        <v>62571051</v>
      </c>
      <c r="F219" s="367" t="s">
        <v>1710</v>
      </c>
      <c r="G219" s="206">
        <v>2020580</v>
      </c>
      <c r="H219" s="206">
        <v>1941638</v>
      </c>
      <c r="I219" s="206">
        <f t="shared" si="13"/>
        <v>78942</v>
      </c>
      <c r="J219" s="206">
        <v>1788548</v>
      </c>
      <c r="L219" s="191" t="s">
        <v>342</v>
      </c>
      <c r="O219" s="176" t="b">
        <f>L219=F219</f>
        <v>0</v>
      </c>
    </row>
    <row r="220" spans="1:15" s="176" customFormat="1" ht="15.4" customHeight="1">
      <c r="A220" s="368"/>
      <c r="B220" s="368">
        <v>6</v>
      </c>
      <c r="C220" s="368">
        <v>2</v>
      </c>
      <c r="D220" s="368">
        <v>6</v>
      </c>
      <c r="E220" s="366">
        <v>626</v>
      </c>
      <c r="F220" s="184" t="s">
        <v>341</v>
      </c>
      <c r="G220" s="620">
        <f>SUM(G221:G228)</f>
        <v>26371965</v>
      </c>
      <c r="H220" s="620">
        <f>SUM(H221:H228)</f>
        <v>24005220</v>
      </c>
      <c r="I220" s="620">
        <f>G220-H220</f>
        <v>2366745</v>
      </c>
      <c r="J220" s="620">
        <f>SUM(J221:J228)</f>
        <v>26035109</v>
      </c>
      <c r="L220" s="176" t="s">
        <v>341</v>
      </c>
      <c r="O220" s="176" t="b">
        <f>L220=F220</f>
        <v>1</v>
      </c>
    </row>
    <row r="221" spans="1:15" s="176" customFormat="1" ht="15.4" customHeight="1">
      <c r="A221" s="366">
        <v>72018</v>
      </c>
      <c r="B221" s="366">
        <v>6</v>
      </c>
      <c r="C221" s="366">
        <v>2</v>
      </c>
      <c r="D221" s="366">
        <v>6</v>
      </c>
      <c r="E221" s="366"/>
      <c r="F221" s="367" t="s">
        <v>2413</v>
      </c>
      <c r="G221" s="206">
        <v>42680</v>
      </c>
      <c r="H221" s="206">
        <v>31489</v>
      </c>
      <c r="I221" s="206">
        <f t="shared" si="13"/>
        <v>11191</v>
      </c>
      <c r="J221" s="206">
        <v>18620</v>
      </c>
    </row>
    <row r="222" spans="1:15" s="191" customFormat="1" ht="15.4" customHeight="1">
      <c r="A222" s="366">
        <v>72019</v>
      </c>
      <c r="B222" s="366">
        <v>6</v>
      </c>
      <c r="C222" s="366">
        <v>2</v>
      </c>
      <c r="D222" s="366">
        <v>6</v>
      </c>
      <c r="E222" s="366">
        <v>62672019</v>
      </c>
      <c r="F222" s="367" t="s">
        <v>1588</v>
      </c>
      <c r="G222" s="206">
        <v>301238</v>
      </c>
      <c r="H222" s="206">
        <v>376488</v>
      </c>
      <c r="I222" s="206">
        <f t="shared" si="13"/>
        <v>-75250</v>
      </c>
      <c r="J222" s="206">
        <v>697403</v>
      </c>
      <c r="L222" s="191" t="s">
        <v>343</v>
      </c>
      <c r="O222" s="176" t="b">
        <f t="shared" ref="O222:O230" si="19">L222=F222</f>
        <v>0</v>
      </c>
    </row>
    <row r="223" spans="1:15" s="191" customFormat="1" ht="15.4" customHeight="1">
      <c r="A223" s="366">
        <v>72021</v>
      </c>
      <c r="B223" s="366">
        <v>6</v>
      </c>
      <c r="C223" s="366">
        <v>2</v>
      </c>
      <c r="D223" s="366">
        <v>6</v>
      </c>
      <c r="E223" s="366">
        <v>62672021</v>
      </c>
      <c r="F223" s="367" t="s">
        <v>343</v>
      </c>
      <c r="G223" s="206">
        <v>272316</v>
      </c>
      <c r="H223" s="206">
        <v>190979</v>
      </c>
      <c r="I223" s="206">
        <f t="shared" si="13"/>
        <v>81337</v>
      </c>
      <c r="J223" s="206">
        <v>263233</v>
      </c>
      <c r="L223" s="191" t="s">
        <v>344</v>
      </c>
      <c r="O223" s="176" t="b">
        <f t="shared" si="19"/>
        <v>0</v>
      </c>
    </row>
    <row r="224" spans="1:15" s="191" customFormat="1" ht="15.4" customHeight="1">
      <c r="A224" s="366">
        <v>72022</v>
      </c>
      <c r="B224" s="366">
        <v>6</v>
      </c>
      <c r="C224" s="366">
        <v>2</v>
      </c>
      <c r="D224" s="366">
        <v>6</v>
      </c>
      <c r="E224" s="366">
        <v>62672022</v>
      </c>
      <c r="F224" s="367" t="s">
        <v>1587</v>
      </c>
      <c r="G224" s="206">
        <v>15462</v>
      </c>
      <c r="H224" s="206">
        <v>14327</v>
      </c>
      <c r="I224" s="206">
        <f t="shared" si="13"/>
        <v>1135</v>
      </c>
      <c r="J224" s="206">
        <v>18461</v>
      </c>
      <c r="L224" s="191" t="s">
        <v>633</v>
      </c>
      <c r="O224" s="176" t="b">
        <f t="shared" si="19"/>
        <v>0</v>
      </c>
    </row>
    <row r="225" spans="1:15" s="191" customFormat="1" ht="15.4" customHeight="1">
      <c r="A225" s="366">
        <v>72023</v>
      </c>
      <c r="B225" s="366">
        <v>6</v>
      </c>
      <c r="C225" s="366">
        <v>2</v>
      </c>
      <c r="D225" s="366">
        <v>6</v>
      </c>
      <c r="E225" s="366">
        <v>62672023</v>
      </c>
      <c r="F225" s="367" t="s">
        <v>1586</v>
      </c>
      <c r="G225" s="206">
        <v>674275</v>
      </c>
      <c r="H225" s="206">
        <v>590748</v>
      </c>
      <c r="I225" s="206">
        <f t="shared" si="13"/>
        <v>83527</v>
      </c>
      <c r="J225" s="206">
        <v>547880</v>
      </c>
      <c r="L225" s="191" t="s">
        <v>345</v>
      </c>
      <c r="O225" s="176" t="b">
        <f t="shared" si="19"/>
        <v>0</v>
      </c>
    </row>
    <row r="226" spans="1:15" s="191" customFormat="1" ht="15.4" customHeight="1">
      <c r="A226" s="366">
        <v>72024</v>
      </c>
      <c r="B226" s="366">
        <v>6</v>
      </c>
      <c r="C226" s="366">
        <v>2</v>
      </c>
      <c r="D226" s="366">
        <v>6</v>
      </c>
      <c r="E226" s="366">
        <v>62672024</v>
      </c>
      <c r="F226" s="367" t="s">
        <v>1585</v>
      </c>
      <c r="G226" s="206">
        <v>22574703</v>
      </c>
      <c r="H226" s="206">
        <v>20900963</v>
      </c>
      <c r="I226" s="206">
        <f t="shared" si="13"/>
        <v>1673740</v>
      </c>
      <c r="J226" s="206">
        <v>22104947</v>
      </c>
      <c r="L226" s="191" t="s">
        <v>510</v>
      </c>
      <c r="O226" s="176" t="b">
        <f t="shared" si="19"/>
        <v>0</v>
      </c>
    </row>
    <row r="227" spans="1:15" s="191" customFormat="1" ht="15.4" customHeight="1">
      <c r="A227" s="366">
        <v>72025</v>
      </c>
      <c r="B227" s="366">
        <v>6</v>
      </c>
      <c r="C227" s="366">
        <v>2</v>
      </c>
      <c r="D227" s="366">
        <v>6</v>
      </c>
      <c r="E227" s="366">
        <v>62672025</v>
      </c>
      <c r="F227" s="367" t="s">
        <v>510</v>
      </c>
      <c r="G227" s="206">
        <v>1428074</v>
      </c>
      <c r="H227" s="206">
        <v>1214419</v>
      </c>
      <c r="I227" s="206">
        <f t="shared" si="13"/>
        <v>213655</v>
      </c>
      <c r="J227" s="206">
        <v>1168034</v>
      </c>
      <c r="L227" s="191" t="s">
        <v>346</v>
      </c>
      <c r="O227" s="176" t="b">
        <f t="shared" si="19"/>
        <v>0</v>
      </c>
    </row>
    <row r="228" spans="1:15" s="191" customFormat="1" ht="15.4" customHeight="1">
      <c r="A228" s="366">
        <v>72031</v>
      </c>
      <c r="B228" s="366">
        <v>6</v>
      </c>
      <c r="C228" s="366">
        <v>2</v>
      </c>
      <c r="D228" s="366">
        <v>6</v>
      </c>
      <c r="E228" s="366">
        <v>62672031</v>
      </c>
      <c r="F228" s="367" t="s">
        <v>1584</v>
      </c>
      <c r="G228" s="206">
        <v>1063217</v>
      </c>
      <c r="H228" s="206">
        <v>685807</v>
      </c>
      <c r="I228" s="206">
        <f t="shared" si="13"/>
        <v>377410</v>
      </c>
      <c r="J228" s="206">
        <v>1216531</v>
      </c>
      <c r="L228" s="191" t="s">
        <v>347</v>
      </c>
      <c r="O228" s="176" t="b">
        <f t="shared" si="19"/>
        <v>0</v>
      </c>
    </row>
    <row r="229" spans="1:15" s="176" customFormat="1" ht="15.4" customHeight="1">
      <c r="A229" s="368"/>
      <c r="B229" s="368">
        <v>7</v>
      </c>
      <c r="C229" s="368">
        <v>2</v>
      </c>
      <c r="D229" s="368">
        <v>6</v>
      </c>
      <c r="E229" s="366">
        <v>627</v>
      </c>
      <c r="F229" s="184" t="s">
        <v>347</v>
      </c>
      <c r="G229" s="620">
        <f>SUM(G230:G263)</f>
        <v>55981710</v>
      </c>
      <c r="H229" s="620">
        <f>SUM(H230:H263)</f>
        <v>59534569</v>
      </c>
      <c r="I229" s="620">
        <f>G229-H229</f>
        <v>-3552859</v>
      </c>
      <c r="J229" s="620">
        <f>SUM(J230:J263)</f>
        <v>68896588</v>
      </c>
      <c r="L229" s="176" t="s">
        <v>347</v>
      </c>
      <c r="O229" s="176" t="b">
        <f t="shared" si="19"/>
        <v>1</v>
      </c>
    </row>
    <row r="230" spans="1:15" s="191" customFormat="1" ht="15.4" customHeight="1">
      <c r="A230" s="366">
        <v>65031</v>
      </c>
      <c r="B230" s="366">
        <v>7</v>
      </c>
      <c r="C230" s="366">
        <v>2</v>
      </c>
      <c r="D230" s="366">
        <v>6</v>
      </c>
      <c r="E230" s="366">
        <v>62765031</v>
      </c>
      <c r="F230" s="367" t="s">
        <v>2506</v>
      </c>
      <c r="G230" s="206">
        <v>5164096</v>
      </c>
      <c r="H230" s="206">
        <v>5447902</v>
      </c>
      <c r="I230" s="206">
        <f t="shared" si="13"/>
        <v>-283806</v>
      </c>
      <c r="J230" s="206">
        <v>4892189</v>
      </c>
      <c r="L230" s="191" t="s">
        <v>348</v>
      </c>
      <c r="O230" s="176" t="b">
        <f t="shared" si="19"/>
        <v>0</v>
      </c>
    </row>
    <row r="231" spans="1:15" s="191" customFormat="1" ht="15.4" customHeight="1">
      <c r="A231" s="366">
        <v>65043</v>
      </c>
      <c r="B231" s="366">
        <v>7</v>
      </c>
      <c r="C231" s="366">
        <v>2</v>
      </c>
      <c r="D231" s="366">
        <v>6</v>
      </c>
      <c r="E231" s="366"/>
      <c r="F231" s="367" t="s">
        <v>2554</v>
      </c>
      <c r="G231" s="206">
        <v>48022</v>
      </c>
      <c r="H231" s="206">
        <v>50020</v>
      </c>
      <c r="I231" s="206">
        <f t="shared" si="13"/>
        <v>-1998</v>
      </c>
      <c r="J231" s="622">
        <v>0</v>
      </c>
      <c r="O231" s="176"/>
    </row>
    <row r="232" spans="1:15" s="191" customFormat="1" ht="15.4" customHeight="1">
      <c r="A232" s="366">
        <v>65045</v>
      </c>
      <c r="B232" s="366">
        <v>7</v>
      </c>
      <c r="C232" s="366">
        <v>2</v>
      </c>
      <c r="D232" s="366">
        <v>6</v>
      </c>
      <c r="E232" s="366"/>
      <c r="F232" s="367" t="s">
        <v>2552</v>
      </c>
      <c r="G232" s="622">
        <v>0</v>
      </c>
      <c r="H232" s="206">
        <v>97538</v>
      </c>
      <c r="I232" s="206">
        <f t="shared" ref="I232:I234" si="20">G232-H232</f>
        <v>-97538</v>
      </c>
      <c r="J232" s="622">
        <v>0</v>
      </c>
      <c r="O232" s="176"/>
    </row>
    <row r="233" spans="1:15" s="191" customFormat="1" ht="15.4" customHeight="1">
      <c r="A233" s="366">
        <v>65046</v>
      </c>
      <c r="B233" s="366">
        <v>7</v>
      </c>
      <c r="C233" s="366">
        <v>2</v>
      </c>
      <c r="D233" s="366">
        <v>6</v>
      </c>
      <c r="E233" s="366"/>
      <c r="F233" s="367" t="s">
        <v>2491</v>
      </c>
      <c r="G233" s="206">
        <v>399</v>
      </c>
      <c r="H233" s="206">
        <v>798</v>
      </c>
      <c r="I233" s="206">
        <f t="shared" si="20"/>
        <v>-399</v>
      </c>
      <c r="J233" s="622">
        <v>0</v>
      </c>
      <c r="O233" s="176"/>
    </row>
    <row r="234" spans="1:15" s="191" customFormat="1" ht="15.4" customHeight="1">
      <c r="A234" s="366">
        <v>67043</v>
      </c>
      <c r="B234" s="366">
        <v>7</v>
      </c>
      <c r="C234" s="366">
        <v>2</v>
      </c>
      <c r="D234" s="366">
        <v>6</v>
      </c>
      <c r="E234" s="366"/>
      <c r="F234" s="367" t="s">
        <v>2492</v>
      </c>
      <c r="G234" s="206">
        <v>30150</v>
      </c>
      <c r="H234" s="206">
        <v>19350</v>
      </c>
      <c r="I234" s="206">
        <f t="shared" si="20"/>
        <v>10800</v>
      </c>
      <c r="J234" s="622">
        <v>0</v>
      </c>
      <c r="O234" s="176"/>
    </row>
    <row r="235" spans="1:15" s="191" customFormat="1" ht="15.4" customHeight="1">
      <c r="A235" s="366">
        <v>68011</v>
      </c>
      <c r="B235" s="366">
        <v>7</v>
      </c>
      <c r="C235" s="366">
        <v>2</v>
      </c>
      <c r="D235" s="366">
        <v>6</v>
      </c>
      <c r="E235" s="366">
        <v>62768011</v>
      </c>
      <c r="F235" s="367" t="s">
        <v>634</v>
      </c>
      <c r="G235" s="206">
        <v>4740031</v>
      </c>
      <c r="H235" s="206">
        <v>4113769</v>
      </c>
      <c r="I235" s="206">
        <f t="shared" si="13"/>
        <v>626262</v>
      </c>
      <c r="J235" s="206">
        <v>2023602</v>
      </c>
      <c r="L235" s="191" t="s">
        <v>634</v>
      </c>
      <c r="O235" s="176" t="b">
        <f>L235=F235</f>
        <v>1</v>
      </c>
    </row>
    <row r="236" spans="1:15" s="191" customFormat="1" ht="15.4" customHeight="1">
      <c r="A236" s="366">
        <v>68012</v>
      </c>
      <c r="B236" s="366">
        <v>7</v>
      </c>
      <c r="C236" s="366">
        <v>2</v>
      </c>
      <c r="D236" s="366">
        <v>6</v>
      </c>
      <c r="E236" s="366">
        <v>62768012</v>
      </c>
      <c r="F236" s="367" t="s">
        <v>581</v>
      </c>
      <c r="G236" s="206">
        <v>92140</v>
      </c>
      <c r="H236" s="206">
        <v>37933</v>
      </c>
      <c r="I236" s="206">
        <f t="shared" si="13"/>
        <v>54207</v>
      </c>
      <c r="J236" s="206">
        <v>136973</v>
      </c>
      <c r="L236" s="191" t="s">
        <v>581</v>
      </c>
      <c r="O236" s="176" t="b">
        <f>L236=F236</f>
        <v>1</v>
      </c>
    </row>
    <row r="237" spans="1:15" s="191" customFormat="1" ht="15.4" customHeight="1">
      <c r="A237" s="366">
        <v>68013</v>
      </c>
      <c r="B237" s="366">
        <v>7</v>
      </c>
      <c r="C237" s="366">
        <v>2</v>
      </c>
      <c r="D237" s="366">
        <v>6</v>
      </c>
      <c r="E237" s="366">
        <v>62768013</v>
      </c>
      <c r="F237" s="367" t="s">
        <v>1583</v>
      </c>
      <c r="G237" s="206">
        <v>767863</v>
      </c>
      <c r="H237" s="206">
        <v>761749</v>
      </c>
      <c r="I237" s="206">
        <f t="shared" si="13"/>
        <v>6114</v>
      </c>
      <c r="J237" s="206">
        <v>492378</v>
      </c>
      <c r="L237" s="191" t="s">
        <v>349</v>
      </c>
      <c r="O237" s="176" t="b">
        <f>L237=F237</f>
        <v>0</v>
      </c>
    </row>
    <row r="238" spans="1:15" s="191" customFormat="1" ht="15.4" customHeight="1">
      <c r="A238" s="366">
        <v>68014</v>
      </c>
      <c r="B238" s="366">
        <v>7</v>
      </c>
      <c r="C238" s="366">
        <v>2</v>
      </c>
      <c r="D238" s="366">
        <v>6</v>
      </c>
      <c r="E238" s="366"/>
      <c r="F238" s="367" t="s">
        <v>2414</v>
      </c>
      <c r="G238" s="206">
        <v>15175</v>
      </c>
      <c r="H238" s="206">
        <v>14320</v>
      </c>
      <c r="I238" s="206">
        <f t="shared" si="13"/>
        <v>855</v>
      </c>
      <c r="J238" s="206">
        <v>10100</v>
      </c>
      <c r="O238" s="176"/>
    </row>
    <row r="239" spans="1:15" s="191" customFormat="1" ht="15.4" customHeight="1">
      <c r="A239" s="366">
        <v>68015</v>
      </c>
      <c r="B239" s="366">
        <v>7</v>
      </c>
      <c r="C239" s="366">
        <v>2</v>
      </c>
      <c r="D239" s="366">
        <v>6</v>
      </c>
      <c r="E239" s="366">
        <v>62768015</v>
      </c>
      <c r="F239" s="367" t="s">
        <v>1752</v>
      </c>
      <c r="G239" s="206">
        <v>90000</v>
      </c>
      <c r="H239" s="206">
        <v>64276</v>
      </c>
      <c r="I239" s="206">
        <f t="shared" si="13"/>
        <v>25724</v>
      </c>
      <c r="J239" s="206">
        <v>145323</v>
      </c>
      <c r="L239" s="191" t="s">
        <v>350</v>
      </c>
      <c r="O239" s="176" t="b">
        <f>L239=F239</f>
        <v>0</v>
      </c>
    </row>
    <row r="240" spans="1:15" s="191" customFormat="1" ht="15.4" customHeight="1">
      <c r="A240" s="366">
        <v>68016</v>
      </c>
      <c r="B240" s="366">
        <v>7</v>
      </c>
      <c r="C240" s="366">
        <v>2</v>
      </c>
      <c r="D240" s="366">
        <v>6</v>
      </c>
      <c r="E240" s="366"/>
      <c r="F240" s="367" t="s">
        <v>2415</v>
      </c>
      <c r="G240" s="206">
        <v>72324</v>
      </c>
      <c r="H240" s="206">
        <v>29435</v>
      </c>
      <c r="I240" s="206">
        <f t="shared" si="13"/>
        <v>42889</v>
      </c>
      <c r="J240" s="206">
        <v>5465</v>
      </c>
      <c r="O240" s="176"/>
    </row>
    <row r="241" spans="1:15" s="191" customFormat="1" ht="30" customHeight="1">
      <c r="A241" s="399">
        <v>68017</v>
      </c>
      <c r="B241" s="399">
        <v>7</v>
      </c>
      <c r="C241" s="399">
        <v>2</v>
      </c>
      <c r="D241" s="399">
        <v>6</v>
      </c>
      <c r="E241" s="399"/>
      <c r="F241" s="493" t="s">
        <v>2436</v>
      </c>
      <c r="G241" s="622">
        <v>0</v>
      </c>
      <c r="H241" s="622">
        <v>0</v>
      </c>
      <c r="I241" s="622">
        <f t="shared" si="13"/>
        <v>0</v>
      </c>
      <c r="J241" s="206">
        <v>1436728</v>
      </c>
      <c r="O241" s="176"/>
    </row>
    <row r="242" spans="1:15" s="191" customFormat="1" ht="15.4" customHeight="1">
      <c r="A242" s="366">
        <v>68018</v>
      </c>
      <c r="B242" s="366">
        <v>7</v>
      </c>
      <c r="C242" s="366">
        <v>2</v>
      </c>
      <c r="D242" s="366">
        <v>6</v>
      </c>
      <c r="E242" s="366"/>
      <c r="F242" s="484" t="s">
        <v>2437</v>
      </c>
      <c r="G242" s="622">
        <v>0</v>
      </c>
      <c r="H242" s="206">
        <v>770150</v>
      </c>
      <c r="I242" s="206">
        <f t="shared" si="13"/>
        <v>-770150</v>
      </c>
      <c r="J242" s="206">
        <v>821438</v>
      </c>
      <c r="O242" s="176"/>
    </row>
    <row r="243" spans="1:15" s="191" customFormat="1" ht="15.4" customHeight="1">
      <c r="A243" s="366">
        <v>68019</v>
      </c>
      <c r="B243" s="366">
        <v>7</v>
      </c>
      <c r="C243" s="366">
        <v>2</v>
      </c>
      <c r="D243" s="366">
        <v>6</v>
      </c>
      <c r="E243" s="366"/>
      <c r="F243" s="484" t="s">
        <v>2438</v>
      </c>
      <c r="G243" s="622">
        <v>0</v>
      </c>
      <c r="H243" s="622">
        <v>0</v>
      </c>
      <c r="I243" s="622">
        <f t="shared" si="13"/>
        <v>0</v>
      </c>
      <c r="J243" s="206">
        <v>1885288</v>
      </c>
      <c r="O243" s="176"/>
    </row>
    <row r="244" spans="1:15" s="191" customFormat="1" ht="15.4" customHeight="1">
      <c r="A244" s="366">
        <v>68031</v>
      </c>
      <c r="B244" s="366">
        <v>7</v>
      </c>
      <c r="C244" s="366">
        <v>2</v>
      </c>
      <c r="D244" s="366">
        <v>6</v>
      </c>
      <c r="E244" s="366">
        <v>62768031</v>
      </c>
      <c r="F244" s="367" t="s">
        <v>349</v>
      </c>
      <c r="G244" s="206">
        <v>2378783</v>
      </c>
      <c r="H244" s="206">
        <v>2132226</v>
      </c>
      <c r="I244" s="206">
        <f t="shared" si="13"/>
        <v>246557</v>
      </c>
      <c r="J244" s="206">
        <v>3013666</v>
      </c>
      <c r="L244" s="191" t="s">
        <v>351</v>
      </c>
      <c r="O244" s="176" t="b">
        <f>L244=F244</f>
        <v>0</v>
      </c>
    </row>
    <row r="245" spans="1:15" s="191" customFormat="1" ht="15.4" customHeight="1">
      <c r="A245" s="366">
        <v>68032</v>
      </c>
      <c r="B245" s="366">
        <v>7</v>
      </c>
      <c r="C245" s="366">
        <v>2</v>
      </c>
      <c r="D245" s="366">
        <v>6</v>
      </c>
      <c r="E245" s="366">
        <v>62768032</v>
      </c>
      <c r="F245" s="367" t="s">
        <v>1582</v>
      </c>
      <c r="G245" s="206">
        <v>65960</v>
      </c>
      <c r="H245" s="206">
        <v>87495</v>
      </c>
      <c r="I245" s="206">
        <f t="shared" si="13"/>
        <v>-21535</v>
      </c>
      <c r="J245" s="206">
        <v>124412</v>
      </c>
      <c r="L245" s="191" t="s">
        <v>352</v>
      </c>
      <c r="O245" s="176" t="b">
        <f>L245=F245</f>
        <v>0</v>
      </c>
    </row>
    <row r="246" spans="1:15" s="191" customFormat="1" ht="15.4" customHeight="1">
      <c r="A246" s="366">
        <v>68034</v>
      </c>
      <c r="B246" s="366">
        <v>7</v>
      </c>
      <c r="C246" s="366">
        <v>2</v>
      </c>
      <c r="D246" s="366">
        <v>6</v>
      </c>
      <c r="E246" s="366"/>
      <c r="F246" s="367" t="s">
        <v>2416</v>
      </c>
      <c r="G246" s="206">
        <v>455000</v>
      </c>
      <c r="H246" s="206">
        <v>454170</v>
      </c>
      <c r="I246" s="206">
        <f t="shared" si="13"/>
        <v>830</v>
      </c>
      <c r="J246" s="206">
        <v>65388</v>
      </c>
      <c r="O246" s="176"/>
    </row>
    <row r="247" spans="1:15" s="191" customFormat="1" ht="15.4" customHeight="1">
      <c r="A247" s="366">
        <v>73012</v>
      </c>
      <c r="B247" s="366">
        <v>7</v>
      </c>
      <c r="C247" s="366">
        <v>2</v>
      </c>
      <c r="D247" s="366">
        <v>6</v>
      </c>
      <c r="E247" s="366">
        <v>62773012</v>
      </c>
      <c r="F247" s="367" t="s">
        <v>1581</v>
      </c>
      <c r="G247" s="206">
        <v>26500</v>
      </c>
      <c r="H247" s="206">
        <v>27041</v>
      </c>
      <c r="I247" s="206">
        <f t="shared" si="13"/>
        <v>-541</v>
      </c>
      <c r="J247" s="206">
        <v>2680</v>
      </c>
      <c r="L247" s="191" t="s">
        <v>635</v>
      </c>
      <c r="O247" s="176" t="b">
        <f>L247=F247</f>
        <v>0</v>
      </c>
    </row>
    <row r="248" spans="1:15" s="191" customFormat="1" ht="15.4" customHeight="1">
      <c r="A248" s="366">
        <v>73059</v>
      </c>
      <c r="B248" s="366">
        <v>7</v>
      </c>
      <c r="C248" s="366">
        <v>2</v>
      </c>
      <c r="D248" s="366">
        <v>6</v>
      </c>
      <c r="E248" s="366">
        <v>62773059</v>
      </c>
      <c r="F248" s="367" t="s">
        <v>350</v>
      </c>
      <c r="G248" s="206">
        <v>1640891</v>
      </c>
      <c r="H248" s="206">
        <v>1273603</v>
      </c>
      <c r="I248" s="206">
        <f t="shared" si="13"/>
        <v>367288</v>
      </c>
      <c r="J248" s="206">
        <v>2611464</v>
      </c>
      <c r="L248" s="191" t="s">
        <v>353</v>
      </c>
      <c r="O248" s="176" t="b">
        <f>L248=F248</f>
        <v>0</v>
      </c>
    </row>
    <row r="249" spans="1:15" s="191" customFormat="1" ht="15.4" customHeight="1">
      <c r="A249" s="366">
        <v>73061</v>
      </c>
      <c r="B249" s="366">
        <v>7</v>
      </c>
      <c r="C249" s="366">
        <v>2</v>
      </c>
      <c r="D249" s="366">
        <v>6</v>
      </c>
      <c r="E249" s="366"/>
      <c r="F249" s="367" t="s">
        <v>2493</v>
      </c>
      <c r="G249" s="622">
        <v>0</v>
      </c>
      <c r="H249" s="206">
        <v>11500</v>
      </c>
      <c r="I249" s="206">
        <f t="shared" ref="I249" si="21">G249-H249</f>
        <v>-11500</v>
      </c>
      <c r="J249" s="622">
        <v>0</v>
      </c>
      <c r="O249" s="176"/>
    </row>
    <row r="250" spans="1:15" s="191" customFormat="1" ht="15.4" customHeight="1">
      <c r="A250" s="366">
        <v>81981</v>
      </c>
      <c r="B250" s="366">
        <v>7</v>
      </c>
      <c r="C250" s="366">
        <v>2</v>
      </c>
      <c r="D250" s="366">
        <v>6</v>
      </c>
      <c r="E250" s="366"/>
      <c r="F250" s="367" t="s">
        <v>2417</v>
      </c>
      <c r="G250" s="206">
        <v>5124455</v>
      </c>
      <c r="H250" s="206">
        <v>4922294</v>
      </c>
      <c r="I250" s="206">
        <f t="shared" si="13"/>
        <v>202161</v>
      </c>
      <c r="J250" s="206">
        <v>5668437</v>
      </c>
      <c r="O250" s="176"/>
    </row>
    <row r="251" spans="1:15" s="191" customFormat="1" ht="15.4" customHeight="1">
      <c r="A251" s="366">
        <v>81982</v>
      </c>
      <c r="B251" s="366">
        <v>7</v>
      </c>
      <c r="C251" s="366">
        <v>2</v>
      </c>
      <c r="D251" s="366">
        <v>6</v>
      </c>
      <c r="E251" s="366"/>
      <c r="F251" s="367" t="s">
        <v>2418</v>
      </c>
      <c r="G251" s="206">
        <v>50000</v>
      </c>
      <c r="H251" s="206">
        <v>9107</v>
      </c>
      <c r="I251" s="206">
        <f t="shared" si="13"/>
        <v>40893</v>
      </c>
      <c r="J251" s="206">
        <v>24053</v>
      </c>
      <c r="O251" s="176"/>
    </row>
    <row r="252" spans="1:15" s="191" customFormat="1" ht="15.4" customHeight="1">
      <c r="A252" s="366">
        <v>81983</v>
      </c>
      <c r="B252" s="366">
        <v>7</v>
      </c>
      <c r="C252" s="366">
        <v>2</v>
      </c>
      <c r="D252" s="366">
        <v>6</v>
      </c>
      <c r="E252" s="366"/>
      <c r="F252" s="367" t="s">
        <v>2419</v>
      </c>
      <c r="G252" s="206">
        <v>68993</v>
      </c>
      <c r="H252" s="206">
        <v>181700</v>
      </c>
      <c r="I252" s="206">
        <f t="shared" si="13"/>
        <v>-112707</v>
      </c>
      <c r="J252" s="206">
        <v>152938</v>
      </c>
      <c r="O252" s="176"/>
    </row>
    <row r="253" spans="1:15" s="191" customFormat="1" ht="16.5" hidden="1" customHeight="1">
      <c r="A253" s="366">
        <v>81984</v>
      </c>
      <c r="B253" s="366">
        <v>7</v>
      </c>
      <c r="C253" s="366">
        <v>2</v>
      </c>
      <c r="D253" s="366">
        <v>6</v>
      </c>
      <c r="E253" s="366"/>
      <c r="F253" s="367" t="s">
        <v>2464</v>
      </c>
      <c r="G253" s="206"/>
      <c r="H253" s="206"/>
      <c r="I253" s="206">
        <f t="shared" si="13"/>
        <v>0</v>
      </c>
      <c r="J253" s="206">
        <v>0</v>
      </c>
      <c r="O253" s="176"/>
    </row>
    <row r="254" spans="1:15" s="191" customFormat="1" ht="15.4" customHeight="1">
      <c r="A254" s="366">
        <v>81985</v>
      </c>
      <c r="B254" s="366">
        <v>7</v>
      </c>
      <c r="C254" s="366">
        <v>2</v>
      </c>
      <c r="D254" s="366">
        <v>6</v>
      </c>
      <c r="E254" s="366"/>
      <c r="F254" s="367" t="s">
        <v>2439</v>
      </c>
      <c r="G254" s="206">
        <v>1530800</v>
      </c>
      <c r="H254" s="206">
        <v>2090118</v>
      </c>
      <c r="I254" s="206">
        <f t="shared" si="13"/>
        <v>-559318</v>
      </c>
      <c r="J254" s="206">
        <v>2045594</v>
      </c>
      <c r="O254" s="176"/>
    </row>
    <row r="255" spans="1:15" s="191" customFormat="1" ht="15.4" customHeight="1">
      <c r="A255" s="366">
        <v>81986</v>
      </c>
      <c r="B255" s="366">
        <v>7</v>
      </c>
      <c r="C255" s="366">
        <v>2</v>
      </c>
      <c r="D255" s="366">
        <v>6</v>
      </c>
      <c r="E255" s="366"/>
      <c r="F255" s="367" t="s">
        <v>2440</v>
      </c>
      <c r="G255" s="206">
        <v>610184</v>
      </c>
      <c r="H255" s="206">
        <v>923271</v>
      </c>
      <c r="I255" s="206">
        <f t="shared" si="13"/>
        <v>-313087</v>
      </c>
      <c r="J255" s="206">
        <v>557918</v>
      </c>
      <c r="O255" s="176"/>
    </row>
    <row r="256" spans="1:15" s="191" customFormat="1" ht="15.4" customHeight="1">
      <c r="A256" s="366">
        <v>81987</v>
      </c>
      <c r="B256" s="366">
        <v>7</v>
      </c>
      <c r="C256" s="366">
        <v>2</v>
      </c>
      <c r="D256" s="366">
        <v>6</v>
      </c>
      <c r="E256" s="366"/>
      <c r="F256" s="367" t="s">
        <v>2494</v>
      </c>
      <c r="G256" s="622">
        <v>0</v>
      </c>
      <c r="H256" s="206">
        <v>12445</v>
      </c>
      <c r="I256" s="206">
        <f t="shared" si="13"/>
        <v>-12445</v>
      </c>
      <c r="J256" s="622">
        <v>0</v>
      </c>
      <c r="O256" s="176"/>
    </row>
    <row r="257" spans="1:15" s="191" customFormat="1" ht="15.4" customHeight="1">
      <c r="A257" s="366">
        <v>81991</v>
      </c>
      <c r="B257" s="366">
        <v>7</v>
      </c>
      <c r="C257" s="366">
        <v>2</v>
      </c>
      <c r="D257" s="366">
        <v>6</v>
      </c>
      <c r="E257" s="366">
        <v>62781991</v>
      </c>
      <c r="F257" s="367" t="s">
        <v>351</v>
      </c>
      <c r="G257" s="206">
        <v>320000</v>
      </c>
      <c r="H257" s="206">
        <v>337853</v>
      </c>
      <c r="I257" s="206">
        <f t="shared" si="13"/>
        <v>-17853</v>
      </c>
      <c r="J257" s="206">
        <v>316330</v>
      </c>
      <c r="L257" s="191" t="s">
        <v>354</v>
      </c>
      <c r="O257" s="176" t="b">
        <f t="shared" ref="O257:O284" si="22">L257=F257</f>
        <v>0</v>
      </c>
    </row>
    <row r="258" spans="1:15" s="191" customFormat="1" ht="15.4" customHeight="1">
      <c r="A258" s="366">
        <v>81992</v>
      </c>
      <c r="B258" s="366">
        <v>7</v>
      </c>
      <c r="C258" s="366">
        <v>2</v>
      </c>
      <c r="D258" s="366">
        <v>6</v>
      </c>
      <c r="E258" s="366">
        <v>62781992</v>
      </c>
      <c r="F258" s="367" t="s">
        <v>352</v>
      </c>
      <c r="G258" s="206">
        <v>16035000</v>
      </c>
      <c r="H258" s="206">
        <v>14534022</v>
      </c>
      <c r="I258" s="206">
        <f t="shared" si="13"/>
        <v>1500978</v>
      </c>
      <c r="J258" s="206">
        <v>22972826</v>
      </c>
      <c r="L258" s="191" t="s">
        <v>355</v>
      </c>
      <c r="O258" s="176" t="b">
        <f t="shared" si="22"/>
        <v>0</v>
      </c>
    </row>
    <row r="259" spans="1:15" s="191" customFormat="1" ht="15.4" customHeight="1">
      <c r="A259" s="366">
        <v>81996</v>
      </c>
      <c r="B259" s="366">
        <v>7</v>
      </c>
      <c r="C259" s="366">
        <v>2</v>
      </c>
      <c r="D259" s="366">
        <v>6</v>
      </c>
      <c r="E259" s="366">
        <v>62781996</v>
      </c>
      <c r="F259" s="367" t="s">
        <v>1875</v>
      </c>
      <c r="G259" s="206">
        <v>5275545</v>
      </c>
      <c r="H259" s="206">
        <v>5299242</v>
      </c>
      <c r="I259" s="206">
        <f t="shared" si="13"/>
        <v>-23697</v>
      </c>
      <c r="J259" s="206">
        <v>4882438</v>
      </c>
      <c r="L259" s="191" t="s">
        <v>353</v>
      </c>
      <c r="O259" s="176" t="b">
        <f t="shared" si="22"/>
        <v>0</v>
      </c>
    </row>
    <row r="260" spans="1:15" s="191" customFormat="1" ht="15.4" customHeight="1">
      <c r="A260" s="366">
        <v>81997</v>
      </c>
      <c r="B260" s="366">
        <v>7</v>
      </c>
      <c r="C260" s="366">
        <v>2</v>
      </c>
      <c r="D260" s="366">
        <v>6</v>
      </c>
      <c r="E260" s="366">
        <v>62781997</v>
      </c>
      <c r="F260" s="367" t="s">
        <v>353</v>
      </c>
      <c r="G260" s="206">
        <v>1568237</v>
      </c>
      <c r="H260" s="206">
        <v>1513686</v>
      </c>
      <c r="I260" s="206">
        <f t="shared" si="13"/>
        <v>54551</v>
      </c>
      <c r="J260" s="206">
        <v>2401093</v>
      </c>
      <c r="L260" s="191" t="s">
        <v>456</v>
      </c>
      <c r="O260" s="176" t="b">
        <f t="shared" si="22"/>
        <v>0</v>
      </c>
    </row>
    <row r="261" spans="1:15" s="191" customFormat="1" ht="15.4" customHeight="1">
      <c r="A261" s="366">
        <v>81998</v>
      </c>
      <c r="B261" s="366">
        <v>7</v>
      </c>
      <c r="C261" s="366">
        <v>2</v>
      </c>
      <c r="D261" s="366">
        <v>6</v>
      </c>
      <c r="E261" s="366">
        <v>62781998</v>
      </c>
      <c r="F261" s="367" t="s">
        <v>1626</v>
      </c>
      <c r="G261" s="206">
        <v>3006162</v>
      </c>
      <c r="H261" s="206">
        <v>3164130</v>
      </c>
      <c r="I261" s="206">
        <f t="shared" si="13"/>
        <v>-157968</v>
      </c>
      <c r="J261" s="206">
        <v>3009806</v>
      </c>
      <c r="L261" s="191" t="s">
        <v>356</v>
      </c>
      <c r="O261" s="176" t="b">
        <f t="shared" si="22"/>
        <v>0</v>
      </c>
    </row>
    <row r="262" spans="1:15" s="191" customFormat="1" ht="15.4" customHeight="1">
      <c r="A262" s="366">
        <v>99991</v>
      </c>
      <c r="B262" s="366">
        <v>7</v>
      </c>
      <c r="C262" s="366">
        <v>2</v>
      </c>
      <c r="D262" s="366">
        <v>6</v>
      </c>
      <c r="E262" s="366">
        <v>62799991</v>
      </c>
      <c r="F262" s="367" t="s">
        <v>1367</v>
      </c>
      <c r="G262" s="622">
        <v>0</v>
      </c>
      <c r="H262" s="206">
        <v>844</v>
      </c>
      <c r="I262" s="206">
        <f t="shared" si="13"/>
        <v>-844</v>
      </c>
      <c r="J262" s="206">
        <v>7205</v>
      </c>
      <c r="L262" s="191" t="s">
        <v>1366</v>
      </c>
      <c r="O262" s="176" t="b">
        <f t="shared" si="22"/>
        <v>0</v>
      </c>
    </row>
    <row r="263" spans="1:15" s="191" customFormat="1" ht="15.4" customHeight="1">
      <c r="A263" s="366">
        <v>99993</v>
      </c>
      <c r="B263" s="366">
        <v>7</v>
      </c>
      <c r="C263" s="366">
        <v>2</v>
      </c>
      <c r="D263" s="366">
        <v>6</v>
      </c>
      <c r="E263" s="366">
        <v>62799993</v>
      </c>
      <c r="F263" s="367" t="s">
        <v>1580</v>
      </c>
      <c r="G263" s="206">
        <v>6805000</v>
      </c>
      <c r="H263" s="206">
        <v>11152582</v>
      </c>
      <c r="I263" s="206">
        <f t="shared" si="13"/>
        <v>-4347582</v>
      </c>
      <c r="J263" s="206">
        <v>9190856</v>
      </c>
      <c r="L263" s="191" t="s">
        <v>357</v>
      </c>
      <c r="O263" s="176" t="b">
        <f t="shared" si="22"/>
        <v>0</v>
      </c>
    </row>
    <row r="264" spans="1:15" s="176" customFormat="1" ht="15.4" customHeight="1">
      <c r="A264" s="368"/>
      <c r="B264" s="368"/>
      <c r="C264" s="368">
        <v>3</v>
      </c>
      <c r="D264" s="368">
        <v>6</v>
      </c>
      <c r="E264" s="366">
        <v>63</v>
      </c>
      <c r="F264" s="184" t="s">
        <v>2345</v>
      </c>
      <c r="G264" s="620">
        <f>G265+G268+G276+G297+G306+G316+G320+G323</f>
        <v>119780414</v>
      </c>
      <c r="H264" s="620">
        <f>H265+H268+H276+H297+H306+H316+H320+H323</f>
        <v>133504935</v>
      </c>
      <c r="I264" s="620">
        <f>G264-H264</f>
        <v>-13724521</v>
      </c>
      <c r="J264" s="620">
        <f>J265+J268+J276+J297+J306+J316+J320+J323</f>
        <v>149706143</v>
      </c>
      <c r="L264" s="176" t="s">
        <v>456</v>
      </c>
      <c r="O264" s="176" t="b">
        <f t="shared" si="22"/>
        <v>1</v>
      </c>
    </row>
    <row r="265" spans="1:15" s="176" customFormat="1" ht="15.4" customHeight="1">
      <c r="A265" s="368"/>
      <c r="B265" s="368">
        <v>1</v>
      </c>
      <c r="C265" s="368">
        <v>3</v>
      </c>
      <c r="D265" s="368">
        <v>6</v>
      </c>
      <c r="E265" s="366">
        <v>631</v>
      </c>
      <c r="F265" s="184" t="s">
        <v>356</v>
      </c>
      <c r="G265" s="620">
        <f>SUM(G266:G267)</f>
        <v>379646</v>
      </c>
      <c r="H265" s="620">
        <f>SUM(H266:H267)</f>
        <v>521634</v>
      </c>
      <c r="I265" s="620">
        <f>G265-H265</f>
        <v>-141988</v>
      </c>
      <c r="J265" s="620">
        <f>SUM(J266:J267)</f>
        <v>569751</v>
      </c>
      <c r="L265" s="176" t="s">
        <v>356</v>
      </c>
      <c r="O265" s="176" t="b">
        <f t="shared" si="22"/>
        <v>1</v>
      </c>
    </row>
    <row r="266" spans="1:15" s="191" customFormat="1" ht="15.4" customHeight="1">
      <c r="A266" s="366">
        <v>75011</v>
      </c>
      <c r="B266" s="366">
        <v>1</v>
      </c>
      <c r="C266" s="366">
        <v>3</v>
      </c>
      <c r="D266" s="366">
        <v>6</v>
      </c>
      <c r="E266" s="366">
        <v>63175011</v>
      </c>
      <c r="F266" s="367" t="s">
        <v>1366</v>
      </c>
      <c r="G266" s="206">
        <v>245875</v>
      </c>
      <c r="H266" s="206">
        <v>413534</v>
      </c>
      <c r="I266" s="206">
        <f t="shared" ref="I266:I338" si="23">G266-H266</f>
        <v>-167659</v>
      </c>
      <c r="J266" s="206">
        <v>414806</v>
      </c>
      <c r="L266" s="191" t="s">
        <v>358</v>
      </c>
      <c r="O266" s="176" t="b">
        <f t="shared" si="22"/>
        <v>0</v>
      </c>
    </row>
    <row r="267" spans="1:15" s="191" customFormat="1" ht="15.4" customHeight="1">
      <c r="A267" s="366">
        <v>75019</v>
      </c>
      <c r="B267" s="366">
        <v>1</v>
      </c>
      <c r="C267" s="366">
        <v>3</v>
      </c>
      <c r="D267" s="366">
        <v>6</v>
      </c>
      <c r="E267" s="366">
        <v>63175019</v>
      </c>
      <c r="F267" s="367" t="s">
        <v>1579</v>
      </c>
      <c r="G267" s="206">
        <v>133771</v>
      </c>
      <c r="H267" s="206">
        <v>108100</v>
      </c>
      <c r="I267" s="206">
        <f t="shared" si="23"/>
        <v>25671</v>
      </c>
      <c r="J267" s="206">
        <v>154945</v>
      </c>
      <c r="L267" s="191" t="s">
        <v>503</v>
      </c>
      <c r="O267" s="176" t="b">
        <f t="shared" si="22"/>
        <v>1</v>
      </c>
    </row>
    <row r="268" spans="1:15" s="176" customFormat="1" ht="15.4" customHeight="1">
      <c r="A268" s="368"/>
      <c r="B268" s="368">
        <v>2</v>
      </c>
      <c r="C268" s="368">
        <v>3</v>
      </c>
      <c r="D268" s="368">
        <v>6</v>
      </c>
      <c r="E268" s="366">
        <v>632</v>
      </c>
      <c r="F268" s="184" t="s">
        <v>359</v>
      </c>
      <c r="G268" s="620">
        <f>SUM(G269:G275)</f>
        <v>7424286</v>
      </c>
      <c r="H268" s="620">
        <f>SUM(H269:H275)</f>
        <v>7486738</v>
      </c>
      <c r="I268" s="620">
        <f t="shared" si="23"/>
        <v>-62452</v>
      </c>
      <c r="J268" s="620">
        <f>SUM(J269:J275)</f>
        <v>18504079</v>
      </c>
      <c r="L268" s="176" t="s">
        <v>359</v>
      </c>
      <c r="O268" s="176" t="b">
        <f t="shared" si="22"/>
        <v>1</v>
      </c>
    </row>
    <row r="269" spans="1:15" s="191" customFormat="1" ht="15.4" customHeight="1">
      <c r="A269" s="366">
        <v>75021</v>
      </c>
      <c r="B269" s="366">
        <v>2</v>
      </c>
      <c r="C269" s="366">
        <v>3</v>
      </c>
      <c r="D269" s="366">
        <v>6</v>
      </c>
      <c r="E269" s="366">
        <v>63275021</v>
      </c>
      <c r="F269" s="367" t="s">
        <v>636</v>
      </c>
      <c r="G269" s="206">
        <v>80250</v>
      </c>
      <c r="H269" s="206">
        <v>617261</v>
      </c>
      <c r="I269" s="206">
        <f t="shared" si="23"/>
        <v>-537011</v>
      </c>
      <c r="J269" s="206">
        <v>393595</v>
      </c>
      <c r="L269" s="191" t="s">
        <v>359</v>
      </c>
      <c r="O269" s="176" t="b">
        <f t="shared" si="22"/>
        <v>0</v>
      </c>
    </row>
    <row r="270" spans="1:15" s="191" customFormat="1" ht="15.4" customHeight="1">
      <c r="A270" s="366">
        <v>75022</v>
      </c>
      <c r="B270" s="366">
        <v>2</v>
      </c>
      <c r="C270" s="366">
        <v>3</v>
      </c>
      <c r="D270" s="366">
        <v>6</v>
      </c>
      <c r="E270" s="366">
        <v>63275022</v>
      </c>
      <c r="F270" s="367" t="s">
        <v>637</v>
      </c>
      <c r="G270" s="206">
        <v>4018001</v>
      </c>
      <c r="H270" s="206">
        <v>4679731</v>
      </c>
      <c r="I270" s="206">
        <f t="shared" si="23"/>
        <v>-661730</v>
      </c>
      <c r="J270" s="206">
        <v>5584568</v>
      </c>
      <c r="L270" s="191" t="s">
        <v>636</v>
      </c>
      <c r="O270" s="176" t="b">
        <f t="shared" si="22"/>
        <v>0</v>
      </c>
    </row>
    <row r="271" spans="1:15" s="191" customFormat="1" ht="15.4" customHeight="1">
      <c r="A271" s="366">
        <v>75023</v>
      </c>
      <c r="B271" s="366">
        <v>2</v>
      </c>
      <c r="C271" s="366">
        <v>3</v>
      </c>
      <c r="D271" s="366">
        <v>6</v>
      </c>
      <c r="E271" s="366">
        <v>63275023</v>
      </c>
      <c r="F271" s="367" t="s">
        <v>360</v>
      </c>
      <c r="G271" s="206">
        <v>50000</v>
      </c>
      <c r="H271" s="206">
        <v>61386</v>
      </c>
      <c r="I271" s="206">
        <f t="shared" si="23"/>
        <v>-11386</v>
      </c>
      <c r="J271" s="206">
        <v>320918</v>
      </c>
      <c r="L271" s="191" t="s">
        <v>637</v>
      </c>
      <c r="O271" s="176" t="b">
        <f t="shared" si="22"/>
        <v>0</v>
      </c>
    </row>
    <row r="272" spans="1:15" s="191" customFormat="1" ht="15.4" customHeight="1">
      <c r="A272" s="366">
        <v>75024</v>
      </c>
      <c r="B272" s="366">
        <v>2</v>
      </c>
      <c r="C272" s="366">
        <v>3</v>
      </c>
      <c r="D272" s="366">
        <v>6</v>
      </c>
      <c r="E272" s="366">
        <v>63275024</v>
      </c>
      <c r="F272" s="367" t="s">
        <v>361</v>
      </c>
      <c r="G272" s="206">
        <v>2900000</v>
      </c>
      <c r="H272" s="206">
        <v>1624492</v>
      </c>
      <c r="I272" s="206">
        <f t="shared" si="23"/>
        <v>1275508</v>
      </c>
      <c r="J272" s="206">
        <v>10710013</v>
      </c>
      <c r="L272" s="191" t="s">
        <v>360</v>
      </c>
      <c r="O272" s="176" t="b">
        <f t="shared" si="22"/>
        <v>0</v>
      </c>
    </row>
    <row r="273" spans="1:15" s="191" customFormat="1" ht="15.4" customHeight="1">
      <c r="A273" s="366">
        <v>75025</v>
      </c>
      <c r="B273" s="366">
        <v>2</v>
      </c>
      <c r="C273" s="366">
        <v>3</v>
      </c>
      <c r="D273" s="366">
        <v>6</v>
      </c>
      <c r="E273" s="366">
        <v>63275025</v>
      </c>
      <c r="F273" s="367" t="s">
        <v>638</v>
      </c>
      <c r="G273" s="206">
        <v>372035</v>
      </c>
      <c r="H273" s="206">
        <v>480644</v>
      </c>
      <c r="I273" s="206">
        <f t="shared" si="23"/>
        <v>-108609</v>
      </c>
      <c r="J273" s="206">
        <v>1479690</v>
      </c>
      <c r="L273" s="191" t="s">
        <v>361</v>
      </c>
      <c r="O273" s="176" t="b">
        <f t="shared" si="22"/>
        <v>0</v>
      </c>
    </row>
    <row r="274" spans="1:15" s="191" customFormat="1" ht="16.899999999999999" hidden="1" customHeight="1">
      <c r="A274" s="366">
        <v>75026</v>
      </c>
      <c r="B274" s="366">
        <v>2</v>
      </c>
      <c r="C274" s="366">
        <v>3</v>
      </c>
      <c r="D274" s="366">
        <v>6</v>
      </c>
      <c r="E274" s="366">
        <v>63275026</v>
      </c>
      <c r="F274" s="367" t="s">
        <v>361</v>
      </c>
      <c r="G274" s="206"/>
      <c r="H274" s="206"/>
      <c r="I274" s="206">
        <f t="shared" si="23"/>
        <v>0</v>
      </c>
      <c r="J274" s="206"/>
      <c r="L274" s="191" t="s">
        <v>638</v>
      </c>
      <c r="O274" s="176" t="b">
        <f t="shared" si="22"/>
        <v>0</v>
      </c>
    </row>
    <row r="275" spans="1:15" s="191" customFormat="1" ht="15.4" customHeight="1">
      <c r="A275" s="366">
        <v>75029</v>
      </c>
      <c r="B275" s="366">
        <v>2</v>
      </c>
      <c r="C275" s="366">
        <v>3</v>
      </c>
      <c r="D275" s="366">
        <v>6</v>
      </c>
      <c r="E275" s="366">
        <v>63275029</v>
      </c>
      <c r="F275" s="367" t="s">
        <v>362</v>
      </c>
      <c r="G275" s="206">
        <v>4000</v>
      </c>
      <c r="H275" s="206">
        <v>23224</v>
      </c>
      <c r="I275" s="206">
        <f t="shared" si="23"/>
        <v>-19224</v>
      </c>
      <c r="J275" s="206">
        <v>15295</v>
      </c>
      <c r="L275" s="191" t="s">
        <v>361</v>
      </c>
      <c r="O275" s="176" t="b">
        <f t="shared" si="22"/>
        <v>0</v>
      </c>
    </row>
    <row r="276" spans="1:15" s="176" customFormat="1" ht="15.4" customHeight="1">
      <c r="A276" s="368"/>
      <c r="B276" s="368">
        <v>3</v>
      </c>
      <c r="C276" s="368">
        <v>3</v>
      </c>
      <c r="D276" s="368">
        <v>6</v>
      </c>
      <c r="E276" s="366">
        <v>633</v>
      </c>
      <c r="F276" s="184" t="s">
        <v>1753</v>
      </c>
      <c r="G276" s="620">
        <f>SUM(G277:G296)</f>
        <v>17114661</v>
      </c>
      <c r="H276" s="620">
        <f>SUM(H277:H296)</f>
        <v>16804870</v>
      </c>
      <c r="I276" s="620">
        <f>G276-H276</f>
        <v>309791</v>
      </c>
      <c r="J276" s="620">
        <f>SUM(J277:J296)</f>
        <v>17762474</v>
      </c>
      <c r="L276" s="176" t="s">
        <v>363</v>
      </c>
      <c r="O276" s="176" t="b">
        <f t="shared" si="22"/>
        <v>0</v>
      </c>
    </row>
    <row r="277" spans="1:15" s="191" customFormat="1" ht="15.4" customHeight="1">
      <c r="A277" s="366">
        <v>75032</v>
      </c>
      <c r="B277" s="366">
        <v>3</v>
      </c>
      <c r="C277" s="366">
        <v>3</v>
      </c>
      <c r="D277" s="366">
        <v>6</v>
      </c>
      <c r="E277" s="366">
        <v>63375032</v>
      </c>
      <c r="F277" s="367" t="s">
        <v>504</v>
      </c>
      <c r="G277" s="206">
        <v>2113347</v>
      </c>
      <c r="H277" s="206">
        <v>2271834</v>
      </c>
      <c r="I277" s="206">
        <f t="shared" si="23"/>
        <v>-158487</v>
      </c>
      <c r="J277" s="206">
        <v>1826979</v>
      </c>
      <c r="L277" s="191" t="s">
        <v>362</v>
      </c>
      <c r="O277" s="176" t="b">
        <f t="shared" si="22"/>
        <v>0</v>
      </c>
    </row>
    <row r="278" spans="1:15" s="191" customFormat="1" ht="15.4" customHeight="1">
      <c r="A278" s="366">
        <v>75035</v>
      </c>
      <c r="B278" s="366">
        <v>3</v>
      </c>
      <c r="C278" s="366">
        <v>3</v>
      </c>
      <c r="D278" s="366">
        <v>6</v>
      </c>
      <c r="E278" s="366">
        <v>63375035</v>
      </c>
      <c r="F278" s="367" t="s">
        <v>2507</v>
      </c>
      <c r="G278" s="206">
        <v>1710000</v>
      </c>
      <c r="H278" s="206">
        <v>1463853</v>
      </c>
      <c r="I278" s="206">
        <f t="shared" si="23"/>
        <v>246147</v>
      </c>
      <c r="J278" s="206">
        <v>1652325</v>
      </c>
      <c r="L278" s="191" t="s">
        <v>363</v>
      </c>
      <c r="O278" s="176" t="b">
        <f t="shared" si="22"/>
        <v>0</v>
      </c>
    </row>
    <row r="279" spans="1:15" s="191" customFormat="1" ht="15.4" customHeight="1">
      <c r="A279" s="366">
        <v>75041</v>
      </c>
      <c r="B279" s="366">
        <v>3</v>
      </c>
      <c r="C279" s="366">
        <v>3</v>
      </c>
      <c r="D279" s="366">
        <v>6</v>
      </c>
      <c r="E279" s="366">
        <v>63375041</v>
      </c>
      <c r="F279" s="367" t="s">
        <v>367</v>
      </c>
      <c r="G279" s="206">
        <v>664078</v>
      </c>
      <c r="H279" s="206">
        <v>1110575</v>
      </c>
      <c r="I279" s="206">
        <f t="shared" si="23"/>
        <v>-446497</v>
      </c>
      <c r="J279" s="206">
        <v>914103</v>
      </c>
      <c r="L279" s="191" t="s">
        <v>364</v>
      </c>
      <c r="O279" s="176" t="b">
        <f t="shared" si="22"/>
        <v>0</v>
      </c>
    </row>
    <row r="280" spans="1:15" s="191" customFormat="1" ht="15.4" customHeight="1">
      <c r="A280" s="366">
        <v>75042</v>
      </c>
      <c r="B280" s="366">
        <v>3</v>
      </c>
      <c r="C280" s="366">
        <v>3</v>
      </c>
      <c r="D280" s="366">
        <v>6</v>
      </c>
      <c r="E280" s="366">
        <v>63375042</v>
      </c>
      <c r="F280" s="367" t="s">
        <v>511</v>
      </c>
      <c r="G280" s="206">
        <v>6521</v>
      </c>
      <c r="H280" s="206">
        <v>3565</v>
      </c>
      <c r="I280" s="206">
        <f t="shared" si="23"/>
        <v>2956</v>
      </c>
      <c r="J280" s="206">
        <v>17535</v>
      </c>
      <c r="L280" s="191" t="s">
        <v>365</v>
      </c>
      <c r="O280" s="176" t="b">
        <f t="shared" si="22"/>
        <v>0</v>
      </c>
    </row>
    <row r="281" spans="1:15" s="191" customFormat="1" ht="15.4" customHeight="1">
      <c r="A281" s="366">
        <v>75051</v>
      </c>
      <c r="B281" s="366">
        <v>3</v>
      </c>
      <c r="C281" s="366">
        <v>3</v>
      </c>
      <c r="D281" s="366">
        <v>6</v>
      </c>
      <c r="E281" s="366">
        <v>63375051</v>
      </c>
      <c r="F281" s="367" t="s">
        <v>368</v>
      </c>
      <c r="G281" s="206">
        <v>920376</v>
      </c>
      <c r="H281" s="206">
        <v>1089158</v>
      </c>
      <c r="I281" s="206">
        <f t="shared" si="23"/>
        <v>-168782</v>
      </c>
      <c r="J281" s="206">
        <v>1944616</v>
      </c>
      <c r="L281" s="191" t="s">
        <v>366</v>
      </c>
      <c r="O281" s="176" t="b">
        <f t="shared" si="22"/>
        <v>0</v>
      </c>
    </row>
    <row r="282" spans="1:15" s="191" customFormat="1" ht="15.4" customHeight="1">
      <c r="A282" s="366">
        <v>75081</v>
      </c>
      <c r="B282" s="366">
        <v>3</v>
      </c>
      <c r="C282" s="366">
        <v>3</v>
      </c>
      <c r="D282" s="366">
        <v>6</v>
      </c>
      <c r="E282" s="366">
        <v>63375081</v>
      </c>
      <c r="F282" s="367" t="s">
        <v>1578</v>
      </c>
      <c r="G282" s="206">
        <v>17094</v>
      </c>
      <c r="H282" s="206">
        <v>9574</v>
      </c>
      <c r="I282" s="206">
        <f t="shared" si="23"/>
        <v>7520</v>
      </c>
      <c r="J282" s="206">
        <v>23332</v>
      </c>
      <c r="L282" s="191" t="s">
        <v>504</v>
      </c>
      <c r="O282" s="176" t="b">
        <f t="shared" si="22"/>
        <v>0</v>
      </c>
    </row>
    <row r="283" spans="1:15" s="191" customFormat="1" ht="15.4" customHeight="1">
      <c r="A283" s="366">
        <v>75991</v>
      </c>
      <c r="B283" s="366">
        <v>3</v>
      </c>
      <c r="C283" s="366">
        <v>3</v>
      </c>
      <c r="D283" s="366">
        <v>6</v>
      </c>
      <c r="E283" s="366">
        <v>63375991</v>
      </c>
      <c r="F283" s="367" t="s">
        <v>1627</v>
      </c>
      <c r="G283" s="622">
        <v>0</v>
      </c>
      <c r="H283" s="622">
        <v>0</v>
      </c>
      <c r="I283" s="622">
        <f t="shared" si="23"/>
        <v>0</v>
      </c>
      <c r="J283" s="206">
        <v>950</v>
      </c>
      <c r="L283" s="191" t="s">
        <v>639</v>
      </c>
      <c r="O283" s="176" t="b">
        <f t="shared" si="22"/>
        <v>0</v>
      </c>
    </row>
    <row r="284" spans="1:15" s="191" customFormat="1" ht="15.4" customHeight="1">
      <c r="A284" s="366">
        <v>75999</v>
      </c>
      <c r="B284" s="366">
        <v>3</v>
      </c>
      <c r="C284" s="366">
        <v>3</v>
      </c>
      <c r="D284" s="366">
        <v>6</v>
      </c>
      <c r="E284" s="366">
        <v>63375999</v>
      </c>
      <c r="F284" s="367" t="s">
        <v>370</v>
      </c>
      <c r="G284" s="206">
        <v>605766</v>
      </c>
      <c r="H284" s="206">
        <v>913746</v>
      </c>
      <c r="I284" s="206">
        <f t="shared" si="23"/>
        <v>-307980</v>
      </c>
      <c r="J284" s="206">
        <v>822799</v>
      </c>
      <c r="L284" s="191" t="s">
        <v>367</v>
      </c>
      <c r="O284" s="176" t="b">
        <f t="shared" si="22"/>
        <v>0</v>
      </c>
    </row>
    <row r="285" spans="1:15" s="191" customFormat="1" ht="15.4" customHeight="1">
      <c r="A285" s="366">
        <v>81996</v>
      </c>
      <c r="B285" s="366">
        <v>3</v>
      </c>
      <c r="C285" s="366">
        <v>3</v>
      </c>
      <c r="D285" s="366">
        <v>6</v>
      </c>
      <c r="E285" s="366">
        <v>63381996</v>
      </c>
      <c r="F285" s="367" t="s">
        <v>2451</v>
      </c>
      <c r="G285" s="206">
        <v>50000</v>
      </c>
      <c r="H285" s="206">
        <v>718</v>
      </c>
      <c r="I285" s="206">
        <f t="shared" si="23"/>
        <v>49282</v>
      </c>
      <c r="J285" s="206">
        <v>5185</v>
      </c>
      <c r="O285" s="176"/>
    </row>
    <row r="286" spans="1:15" s="191" customFormat="1" ht="15.4" customHeight="1">
      <c r="A286" s="366">
        <v>99012</v>
      </c>
      <c r="B286" s="366">
        <v>3</v>
      </c>
      <c r="C286" s="366">
        <v>3</v>
      </c>
      <c r="D286" s="366">
        <v>6</v>
      </c>
      <c r="E286" s="366">
        <v>63399012</v>
      </c>
      <c r="F286" s="367" t="s">
        <v>640</v>
      </c>
      <c r="G286" s="206">
        <v>131</v>
      </c>
      <c r="H286" s="206">
        <v>88032</v>
      </c>
      <c r="I286" s="206">
        <f t="shared" ref="I286:I295" si="24">G286-H286</f>
        <v>-87901</v>
      </c>
      <c r="J286" s="206">
        <v>278749</v>
      </c>
      <c r="L286" s="191" t="s">
        <v>511</v>
      </c>
      <c r="O286" s="176" t="b">
        <f>L286=F286</f>
        <v>0</v>
      </c>
    </row>
    <row r="287" spans="1:15" s="191" customFormat="1" ht="15.4" customHeight="1">
      <c r="A287" s="366">
        <v>99013</v>
      </c>
      <c r="B287" s="366">
        <v>3</v>
      </c>
      <c r="C287" s="366">
        <v>3</v>
      </c>
      <c r="D287" s="366">
        <v>6</v>
      </c>
      <c r="E287" s="366">
        <v>63399013</v>
      </c>
      <c r="F287" s="367" t="s">
        <v>371</v>
      </c>
      <c r="G287" s="622">
        <v>0</v>
      </c>
      <c r="H287" s="206">
        <v>87</v>
      </c>
      <c r="I287" s="206">
        <f t="shared" si="24"/>
        <v>-87</v>
      </c>
      <c r="J287" s="206">
        <v>241</v>
      </c>
      <c r="L287" s="191" t="s">
        <v>368</v>
      </c>
      <c r="O287" s="176" t="b">
        <f>L287=F287</f>
        <v>0</v>
      </c>
    </row>
    <row r="288" spans="1:15" s="191" customFormat="1" ht="15.4" customHeight="1">
      <c r="A288" s="366">
        <v>99014</v>
      </c>
      <c r="B288" s="366">
        <v>3</v>
      </c>
      <c r="C288" s="366">
        <v>3</v>
      </c>
      <c r="D288" s="366">
        <v>6</v>
      </c>
      <c r="E288" s="366"/>
      <c r="F288" s="367" t="s">
        <v>2420</v>
      </c>
      <c r="G288" s="206">
        <v>10621</v>
      </c>
      <c r="H288" s="206">
        <v>11616</v>
      </c>
      <c r="I288" s="206">
        <f t="shared" si="24"/>
        <v>-995</v>
      </c>
      <c r="J288" s="206">
        <v>245</v>
      </c>
      <c r="O288" s="176"/>
    </row>
    <row r="289" spans="1:15" s="191" customFormat="1" ht="15.4" customHeight="1">
      <c r="A289" s="366">
        <v>99016</v>
      </c>
      <c r="B289" s="366">
        <v>3</v>
      </c>
      <c r="C289" s="366">
        <v>3</v>
      </c>
      <c r="D289" s="366">
        <v>6</v>
      </c>
      <c r="E289" s="366"/>
      <c r="F289" s="367" t="s">
        <v>2421</v>
      </c>
      <c r="G289" s="206">
        <v>18178</v>
      </c>
      <c r="H289" s="206">
        <v>77865</v>
      </c>
      <c r="I289" s="206">
        <f t="shared" si="24"/>
        <v>-59687</v>
      </c>
      <c r="J289" s="206">
        <v>6838</v>
      </c>
      <c r="O289" s="176"/>
    </row>
    <row r="290" spans="1:15" s="191" customFormat="1" ht="15.4" customHeight="1">
      <c r="A290" s="366">
        <v>99017</v>
      </c>
      <c r="B290" s="366">
        <v>3</v>
      </c>
      <c r="C290" s="366">
        <v>3</v>
      </c>
      <c r="D290" s="366">
        <v>6</v>
      </c>
      <c r="E290" s="366"/>
      <c r="F290" s="367" t="s">
        <v>2422</v>
      </c>
      <c r="G290" s="206">
        <v>117339</v>
      </c>
      <c r="H290" s="206">
        <v>408910</v>
      </c>
      <c r="I290" s="206">
        <f t="shared" si="24"/>
        <v>-291571</v>
      </c>
      <c r="J290" s="206">
        <v>30869</v>
      </c>
      <c r="O290" s="176"/>
    </row>
    <row r="291" spans="1:15" s="191" customFormat="1" ht="15.4" customHeight="1">
      <c r="A291" s="366">
        <v>99018</v>
      </c>
      <c r="B291" s="366">
        <v>3</v>
      </c>
      <c r="C291" s="366">
        <v>3</v>
      </c>
      <c r="D291" s="366">
        <v>6</v>
      </c>
      <c r="E291" s="366"/>
      <c r="F291" s="367" t="s">
        <v>2423</v>
      </c>
      <c r="G291" s="206">
        <v>187219</v>
      </c>
      <c r="H291" s="206">
        <v>172981</v>
      </c>
      <c r="I291" s="206">
        <f t="shared" si="24"/>
        <v>14238</v>
      </c>
      <c r="J291" s="206">
        <v>8612</v>
      </c>
      <c r="O291" s="176"/>
    </row>
    <row r="292" spans="1:15" s="191" customFormat="1" ht="15.4" customHeight="1">
      <c r="A292" s="366">
        <v>99019</v>
      </c>
      <c r="B292" s="366">
        <v>3</v>
      </c>
      <c r="C292" s="366">
        <v>3</v>
      </c>
      <c r="D292" s="366">
        <v>6</v>
      </c>
      <c r="E292" s="366"/>
      <c r="F292" s="367" t="s">
        <v>2452</v>
      </c>
      <c r="G292" s="206">
        <v>374672</v>
      </c>
      <c r="H292" s="206">
        <v>417929</v>
      </c>
      <c r="I292" s="206">
        <f t="shared" si="24"/>
        <v>-43257</v>
      </c>
      <c r="J292" s="206">
        <v>224323</v>
      </c>
      <c r="O292" s="176"/>
    </row>
    <row r="293" spans="1:15" s="191" customFormat="1" ht="15.4" customHeight="1">
      <c r="A293" s="366">
        <v>99042</v>
      </c>
      <c r="B293" s="366">
        <v>3</v>
      </c>
      <c r="C293" s="366">
        <v>3</v>
      </c>
      <c r="D293" s="366">
        <v>6</v>
      </c>
      <c r="E293" s="366">
        <v>63399042</v>
      </c>
      <c r="F293" s="367" t="s">
        <v>1577</v>
      </c>
      <c r="G293" s="206">
        <v>841319</v>
      </c>
      <c r="H293" s="206">
        <v>965590</v>
      </c>
      <c r="I293" s="206">
        <f t="shared" si="24"/>
        <v>-124271</v>
      </c>
      <c r="J293" s="206">
        <v>391785</v>
      </c>
      <c r="L293" s="191" t="s">
        <v>369</v>
      </c>
      <c r="O293" s="176" t="b">
        <f t="shared" ref="O293:O301" si="25">L293=F293</f>
        <v>0</v>
      </c>
    </row>
    <row r="294" spans="1:15" s="191" customFormat="1" ht="15.4" customHeight="1">
      <c r="A294" s="366">
        <v>99043</v>
      </c>
      <c r="B294" s="366">
        <v>3</v>
      </c>
      <c r="C294" s="366">
        <v>3</v>
      </c>
      <c r="D294" s="366">
        <v>6</v>
      </c>
      <c r="E294" s="366">
        <v>63399043</v>
      </c>
      <c r="F294" s="367" t="s">
        <v>582</v>
      </c>
      <c r="G294" s="622">
        <v>0</v>
      </c>
      <c r="H294" s="206">
        <v>168701</v>
      </c>
      <c r="I294" s="206">
        <f t="shared" si="24"/>
        <v>-168701</v>
      </c>
      <c r="J294" s="622">
        <v>0</v>
      </c>
      <c r="L294" s="191" t="s">
        <v>370</v>
      </c>
      <c r="O294" s="176" t="b">
        <f t="shared" si="25"/>
        <v>0</v>
      </c>
    </row>
    <row r="295" spans="1:15" s="191" customFormat="1" ht="15.4" customHeight="1">
      <c r="A295" s="366">
        <v>99993</v>
      </c>
      <c r="B295" s="366">
        <v>3</v>
      </c>
      <c r="C295" s="366">
        <v>3</v>
      </c>
      <c r="D295" s="366">
        <v>6</v>
      </c>
      <c r="E295" s="366">
        <v>63399993</v>
      </c>
      <c r="F295" s="367" t="s">
        <v>373</v>
      </c>
      <c r="G295" s="206">
        <v>9477000</v>
      </c>
      <c r="H295" s="206">
        <v>7622812</v>
      </c>
      <c r="I295" s="206">
        <f t="shared" si="24"/>
        <v>1854188</v>
      </c>
      <c r="J295" s="206">
        <v>9611574</v>
      </c>
      <c r="L295" s="191" t="s">
        <v>640</v>
      </c>
      <c r="O295" s="176" t="b">
        <f t="shared" si="25"/>
        <v>0</v>
      </c>
    </row>
    <row r="296" spans="1:15" s="191" customFormat="1" ht="15.4" customHeight="1">
      <c r="A296" s="366">
        <v>99995</v>
      </c>
      <c r="B296" s="366">
        <v>3</v>
      </c>
      <c r="C296" s="366">
        <v>3</v>
      </c>
      <c r="D296" s="366">
        <v>6</v>
      </c>
      <c r="E296" s="366">
        <v>63399995</v>
      </c>
      <c r="F296" s="367" t="s">
        <v>641</v>
      </c>
      <c r="G296" s="206">
        <v>1000</v>
      </c>
      <c r="H296" s="206">
        <v>7324</v>
      </c>
      <c r="I296" s="206">
        <f t="shared" si="23"/>
        <v>-6324</v>
      </c>
      <c r="J296" s="206">
        <v>1414</v>
      </c>
      <c r="L296" s="191" t="s">
        <v>371</v>
      </c>
      <c r="O296" s="176" t="b">
        <f t="shared" si="25"/>
        <v>0</v>
      </c>
    </row>
    <row r="297" spans="1:15" s="176" customFormat="1" ht="15.4" customHeight="1">
      <c r="A297" s="368"/>
      <c r="B297" s="368">
        <v>4</v>
      </c>
      <c r="C297" s="368">
        <v>3</v>
      </c>
      <c r="D297" s="368">
        <v>6</v>
      </c>
      <c r="E297" s="366">
        <v>634</v>
      </c>
      <c r="F297" s="184" t="s">
        <v>374</v>
      </c>
      <c r="G297" s="620">
        <f>SUM(G298:G305)</f>
        <v>4706656</v>
      </c>
      <c r="H297" s="620">
        <f>SUM(H298:H305)</f>
        <v>3847288</v>
      </c>
      <c r="I297" s="620">
        <f>G297-H297</f>
        <v>859368</v>
      </c>
      <c r="J297" s="620">
        <f>SUM(J298:J305)</f>
        <v>5393106</v>
      </c>
      <c r="L297" s="176" t="s">
        <v>374</v>
      </c>
      <c r="O297" s="176" t="b">
        <f t="shared" si="25"/>
        <v>1</v>
      </c>
    </row>
    <row r="298" spans="1:15" s="191" customFormat="1" ht="15.4" customHeight="1">
      <c r="A298" s="366">
        <v>72031</v>
      </c>
      <c r="B298" s="366">
        <v>4</v>
      </c>
      <c r="C298" s="366">
        <v>3</v>
      </c>
      <c r="D298" s="366">
        <v>6</v>
      </c>
      <c r="E298" s="366">
        <v>63472031</v>
      </c>
      <c r="F298" s="367" t="s">
        <v>1584</v>
      </c>
      <c r="G298" s="622">
        <v>0</v>
      </c>
      <c r="H298" s="622">
        <v>0</v>
      </c>
      <c r="I298" s="622">
        <f t="shared" si="23"/>
        <v>0</v>
      </c>
      <c r="J298" s="206">
        <v>93</v>
      </c>
      <c r="L298" s="191" t="s">
        <v>372</v>
      </c>
      <c r="O298" s="176" t="b">
        <f t="shared" si="25"/>
        <v>0</v>
      </c>
    </row>
    <row r="299" spans="1:15" s="191" customFormat="1" ht="15.4" customHeight="1">
      <c r="A299" s="366">
        <v>74011</v>
      </c>
      <c r="B299" s="366">
        <v>4</v>
      </c>
      <c r="C299" s="366">
        <v>3</v>
      </c>
      <c r="D299" s="366">
        <v>6</v>
      </c>
      <c r="E299" s="366">
        <v>63474011</v>
      </c>
      <c r="F299" s="367" t="s">
        <v>375</v>
      </c>
      <c r="G299" s="206">
        <v>223</v>
      </c>
      <c r="H299" s="206">
        <v>222</v>
      </c>
      <c r="I299" s="206">
        <f t="shared" si="23"/>
        <v>1</v>
      </c>
      <c r="J299" s="206">
        <v>600</v>
      </c>
      <c r="L299" s="191" t="s">
        <v>582</v>
      </c>
      <c r="O299" s="176" t="b">
        <f t="shared" si="25"/>
        <v>0</v>
      </c>
    </row>
    <row r="300" spans="1:15" s="191" customFormat="1" ht="15.4" customHeight="1">
      <c r="A300" s="366">
        <v>74012</v>
      </c>
      <c r="B300" s="366">
        <v>4</v>
      </c>
      <c r="C300" s="366">
        <v>3</v>
      </c>
      <c r="D300" s="366">
        <v>6</v>
      </c>
      <c r="E300" s="366">
        <v>63474012</v>
      </c>
      <c r="F300" s="367" t="s">
        <v>376</v>
      </c>
      <c r="G300" s="206">
        <v>1355381</v>
      </c>
      <c r="H300" s="206">
        <v>1444761</v>
      </c>
      <c r="I300" s="206">
        <f t="shared" si="23"/>
        <v>-89380</v>
      </c>
      <c r="J300" s="206">
        <v>1579395</v>
      </c>
      <c r="L300" s="191" t="s">
        <v>373</v>
      </c>
      <c r="O300" s="176" t="b">
        <f t="shared" si="25"/>
        <v>0</v>
      </c>
    </row>
    <row r="301" spans="1:15" s="191" customFormat="1" ht="15.4" customHeight="1">
      <c r="A301" s="366">
        <v>74013</v>
      </c>
      <c r="B301" s="366">
        <v>4</v>
      </c>
      <c r="C301" s="366">
        <v>3</v>
      </c>
      <c r="D301" s="366">
        <v>6</v>
      </c>
      <c r="E301" s="366">
        <v>63474013</v>
      </c>
      <c r="F301" s="367" t="s">
        <v>377</v>
      </c>
      <c r="G301" s="206">
        <v>713216</v>
      </c>
      <c r="H301" s="206">
        <v>640000</v>
      </c>
      <c r="I301" s="206">
        <f t="shared" si="23"/>
        <v>73216</v>
      </c>
      <c r="J301" s="206">
        <v>832107</v>
      </c>
      <c r="L301" s="191" t="s">
        <v>641</v>
      </c>
      <c r="O301" s="176" t="b">
        <f t="shared" si="25"/>
        <v>0</v>
      </c>
    </row>
    <row r="302" spans="1:15" s="191" customFormat="1" ht="15.4" customHeight="1">
      <c r="A302" s="366">
        <v>74014</v>
      </c>
      <c r="B302" s="366">
        <v>4</v>
      </c>
      <c r="C302" s="366">
        <v>3</v>
      </c>
      <c r="D302" s="366">
        <v>6</v>
      </c>
      <c r="E302" s="366">
        <v>63474014</v>
      </c>
      <c r="F302" s="367" t="s">
        <v>1754</v>
      </c>
      <c r="G302" s="206">
        <v>1290000</v>
      </c>
      <c r="H302" s="206">
        <v>438427</v>
      </c>
      <c r="I302" s="206">
        <f t="shared" si="23"/>
        <v>851573</v>
      </c>
      <c r="J302" s="206">
        <v>1341845</v>
      </c>
      <c r="O302" s="176"/>
    </row>
    <row r="303" spans="1:15" s="191" customFormat="1" ht="15.4" customHeight="1">
      <c r="A303" s="366">
        <v>74023</v>
      </c>
      <c r="B303" s="366">
        <v>4</v>
      </c>
      <c r="C303" s="366">
        <v>3</v>
      </c>
      <c r="D303" s="366">
        <v>6</v>
      </c>
      <c r="E303" s="366">
        <v>63474023</v>
      </c>
      <c r="F303" s="367" t="s">
        <v>1755</v>
      </c>
      <c r="G303" s="206">
        <v>1109164</v>
      </c>
      <c r="H303" s="206">
        <v>1089463</v>
      </c>
      <c r="I303" s="206">
        <f t="shared" si="23"/>
        <v>19701</v>
      </c>
      <c r="J303" s="206">
        <v>1407084</v>
      </c>
      <c r="L303" s="191" t="s">
        <v>374</v>
      </c>
      <c r="O303" s="176" t="b">
        <f>L303=F303</f>
        <v>0</v>
      </c>
    </row>
    <row r="304" spans="1:15" s="191" customFormat="1" ht="15.4" customHeight="1">
      <c r="A304" s="366">
        <v>74024</v>
      </c>
      <c r="B304" s="366">
        <v>4</v>
      </c>
      <c r="C304" s="366">
        <v>3</v>
      </c>
      <c r="D304" s="366">
        <v>6</v>
      </c>
      <c r="E304" s="366"/>
      <c r="F304" s="367" t="s">
        <v>2424</v>
      </c>
      <c r="G304" s="622">
        <v>0</v>
      </c>
      <c r="H304" s="622">
        <v>0</v>
      </c>
      <c r="I304" s="622">
        <f t="shared" si="23"/>
        <v>0</v>
      </c>
      <c r="J304" s="206">
        <v>3818</v>
      </c>
      <c r="O304" s="176"/>
    </row>
    <row r="305" spans="1:15" s="191" customFormat="1" ht="15.4" customHeight="1">
      <c r="A305" s="366">
        <v>74991</v>
      </c>
      <c r="B305" s="366">
        <v>4</v>
      </c>
      <c r="C305" s="366">
        <v>3</v>
      </c>
      <c r="D305" s="366">
        <v>6</v>
      </c>
      <c r="E305" s="366">
        <v>63474991</v>
      </c>
      <c r="F305" s="367" t="s">
        <v>379</v>
      </c>
      <c r="G305" s="206">
        <v>238672</v>
      </c>
      <c r="H305" s="206">
        <v>234415</v>
      </c>
      <c r="I305" s="206">
        <f t="shared" si="23"/>
        <v>4257</v>
      </c>
      <c r="J305" s="206">
        <v>228164</v>
      </c>
      <c r="L305" s="191" t="s">
        <v>346</v>
      </c>
      <c r="O305" s="176" t="b">
        <f t="shared" ref="O305:O314" si="26">L305=F305</f>
        <v>0</v>
      </c>
    </row>
    <row r="306" spans="1:15" s="176" customFormat="1" ht="15.4" customHeight="1">
      <c r="A306" s="368"/>
      <c r="B306" s="368">
        <v>5</v>
      </c>
      <c r="C306" s="368">
        <v>3</v>
      </c>
      <c r="D306" s="368">
        <v>6</v>
      </c>
      <c r="E306" s="366">
        <v>635</v>
      </c>
      <c r="F306" s="184" t="s">
        <v>380</v>
      </c>
      <c r="G306" s="620">
        <f>SUM(G307:G315)</f>
        <v>86521519</v>
      </c>
      <c r="H306" s="620">
        <f>SUM(H307:H315)</f>
        <v>102566925</v>
      </c>
      <c r="I306" s="620">
        <f>G306-H306</f>
        <v>-16045406</v>
      </c>
      <c r="J306" s="620">
        <f>SUM(J307:J315)</f>
        <v>103681486</v>
      </c>
      <c r="L306" s="176" t="s">
        <v>380</v>
      </c>
      <c r="O306" s="176" t="b">
        <f t="shared" si="26"/>
        <v>1</v>
      </c>
    </row>
    <row r="307" spans="1:15" s="191" customFormat="1" ht="15.4" customHeight="1">
      <c r="A307" s="366">
        <v>75061</v>
      </c>
      <c r="B307" s="366">
        <v>5</v>
      </c>
      <c r="C307" s="366">
        <v>3</v>
      </c>
      <c r="D307" s="366">
        <v>6</v>
      </c>
      <c r="E307" s="366">
        <v>63575061</v>
      </c>
      <c r="F307" s="367" t="s">
        <v>381</v>
      </c>
      <c r="G307" s="206">
        <v>59566148</v>
      </c>
      <c r="H307" s="206">
        <v>65646066</v>
      </c>
      <c r="I307" s="206">
        <f t="shared" si="23"/>
        <v>-6079918</v>
      </c>
      <c r="J307" s="206">
        <v>70628163</v>
      </c>
      <c r="L307" s="191" t="s">
        <v>375</v>
      </c>
      <c r="O307" s="176" t="b">
        <f t="shared" si="26"/>
        <v>0</v>
      </c>
    </row>
    <row r="308" spans="1:15" s="191" customFormat="1" ht="15.4" customHeight="1">
      <c r="A308" s="366">
        <v>75062</v>
      </c>
      <c r="B308" s="366">
        <v>5</v>
      </c>
      <c r="C308" s="366">
        <v>3</v>
      </c>
      <c r="D308" s="366">
        <v>6</v>
      </c>
      <c r="E308" s="366">
        <v>63575062</v>
      </c>
      <c r="F308" s="367" t="s">
        <v>1756</v>
      </c>
      <c r="G308" s="206">
        <v>14367119</v>
      </c>
      <c r="H308" s="206">
        <v>20384052</v>
      </c>
      <c r="I308" s="206">
        <f t="shared" si="23"/>
        <v>-6016933</v>
      </c>
      <c r="J308" s="206">
        <v>18623664</v>
      </c>
      <c r="L308" s="191" t="s">
        <v>376</v>
      </c>
      <c r="O308" s="176" t="b">
        <f t="shared" si="26"/>
        <v>0</v>
      </c>
    </row>
    <row r="309" spans="1:15" s="191" customFormat="1" ht="15.4" customHeight="1">
      <c r="A309" s="366">
        <v>75063</v>
      </c>
      <c r="B309" s="366">
        <v>5</v>
      </c>
      <c r="C309" s="366">
        <v>3</v>
      </c>
      <c r="D309" s="366">
        <v>6</v>
      </c>
      <c r="E309" s="366">
        <v>63575063</v>
      </c>
      <c r="F309" s="367" t="s">
        <v>383</v>
      </c>
      <c r="G309" s="206">
        <v>1476000</v>
      </c>
      <c r="H309" s="206">
        <v>835871</v>
      </c>
      <c r="I309" s="206">
        <f t="shared" si="23"/>
        <v>640129</v>
      </c>
      <c r="J309" s="206">
        <v>950253</v>
      </c>
      <c r="L309" s="191" t="s">
        <v>377</v>
      </c>
      <c r="O309" s="176" t="b">
        <f t="shared" si="26"/>
        <v>0</v>
      </c>
    </row>
    <row r="310" spans="1:15" s="191" customFormat="1" ht="15.4" customHeight="1">
      <c r="A310" s="366">
        <v>75064</v>
      </c>
      <c r="B310" s="366">
        <v>5</v>
      </c>
      <c r="C310" s="366">
        <v>3</v>
      </c>
      <c r="D310" s="366">
        <v>6</v>
      </c>
      <c r="E310" s="366">
        <v>63575064</v>
      </c>
      <c r="F310" s="367" t="s">
        <v>384</v>
      </c>
      <c r="G310" s="206">
        <v>8971405</v>
      </c>
      <c r="H310" s="206">
        <v>13920463</v>
      </c>
      <c r="I310" s="206">
        <f t="shared" si="23"/>
        <v>-4949058</v>
      </c>
      <c r="J310" s="206">
        <v>11718672</v>
      </c>
      <c r="L310" s="191" t="s">
        <v>378</v>
      </c>
      <c r="O310" s="176" t="b">
        <f t="shared" si="26"/>
        <v>0</v>
      </c>
    </row>
    <row r="311" spans="1:15" s="191" customFormat="1" ht="15.4" customHeight="1">
      <c r="A311" s="366">
        <v>75065</v>
      </c>
      <c r="B311" s="366">
        <v>5</v>
      </c>
      <c r="C311" s="366">
        <v>3</v>
      </c>
      <c r="D311" s="366">
        <v>6</v>
      </c>
      <c r="E311" s="366">
        <v>63575065</v>
      </c>
      <c r="F311" s="367" t="s">
        <v>512</v>
      </c>
      <c r="G311" s="206">
        <v>850000</v>
      </c>
      <c r="H311" s="206">
        <v>667867</v>
      </c>
      <c r="I311" s="206">
        <f t="shared" si="23"/>
        <v>182133</v>
      </c>
      <c r="J311" s="206">
        <v>855747</v>
      </c>
      <c r="L311" s="191" t="s">
        <v>379</v>
      </c>
      <c r="O311" s="176" t="b">
        <f t="shared" si="26"/>
        <v>0</v>
      </c>
    </row>
    <row r="312" spans="1:15" s="191" customFormat="1" ht="15.4" customHeight="1">
      <c r="A312" s="366">
        <v>75066</v>
      </c>
      <c r="B312" s="366">
        <v>5</v>
      </c>
      <c r="C312" s="366">
        <v>3</v>
      </c>
      <c r="D312" s="366">
        <v>6</v>
      </c>
      <c r="E312" s="366">
        <v>63575066</v>
      </c>
      <c r="F312" s="367" t="s">
        <v>1757</v>
      </c>
      <c r="G312" s="206">
        <v>1141847</v>
      </c>
      <c r="H312" s="206">
        <v>875905</v>
      </c>
      <c r="I312" s="206">
        <f t="shared" si="23"/>
        <v>265942</v>
      </c>
      <c r="J312" s="206">
        <v>768527</v>
      </c>
      <c r="L312" s="191" t="s">
        <v>380</v>
      </c>
      <c r="O312" s="176" t="b">
        <f t="shared" si="26"/>
        <v>0</v>
      </c>
    </row>
    <row r="313" spans="1:15" s="191" customFormat="1" ht="15.4" customHeight="1">
      <c r="A313" s="366">
        <v>75067</v>
      </c>
      <c r="B313" s="366">
        <v>5</v>
      </c>
      <c r="C313" s="366">
        <v>3</v>
      </c>
      <c r="D313" s="366">
        <v>6</v>
      </c>
      <c r="E313" s="366">
        <v>63575067</v>
      </c>
      <c r="F313" s="367" t="s">
        <v>514</v>
      </c>
      <c r="G313" s="206">
        <v>21000</v>
      </c>
      <c r="H313" s="206">
        <v>14219</v>
      </c>
      <c r="I313" s="206">
        <f t="shared" si="23"/>
        <v>6781</v>
      </c>
      <c r="J313" s="206">
        <v>33773</v>
      </c>
      <c r="L313" s="191" t="s">
        <v>381</v>
      </c>
      <c r="O313" s="176" t="b">
        <f t="shared" si="26"/>
        <v>0</v>
      </c>
    </row>
    <row r="314" spans="1:15" s="191" customFormat="1" ht="15.4" customHeight="1">
      <c r="A314" s="366">
        <v>75068</v>
      </c>
      <c r="B314" s="366">
        <v>5</v>
      </c>
      <c r="C314" s="366">
        <v>3</v>
      </c>
      <c r="D314" s="366">
        <v>6</v>
      </c>
      <c r="E314" s="366">
        <v>63575068</v>
      </c>
      <c r="F314" s="367" t="s">
        <v>515</v>
      </c>
      <c r="G314" s="206">
        <v>128000</v>
      </c>
      <c r="H314" s="206">
        <v>98233</v>
      </c>
      <c r="I314" s="206">
        <f t="shared" si="23"/>
        <v>29767</v>
      </c>
      <c r="J314" s="206">
        <v>102687</v>
      </c>
      <c r="L314" s="191" t="s">
        <v>382</v>
      </c>
      <c r="O314" s="176" t="b">
        <f t="shared" si="26"/>
        <v>0</v>
      </c>
    </row>
    <row r="315" spans="1:15" s="191" customFormat="1" ht="15.4" customHeight="1">
      <c r="A315" s="366">
        <v>75069</v>
      </c>
      <c r="B315" s="366">
        <v>5</v>
      </c>
      <c r="C315" s="366">
        <v>3</v>
      </c>
      <c r="D315" s="366">
        <v>6</v>
      </c>
      <c r="E315" s="366"/>
      <c r="F315" s="367" t="s">
        <v>2495</v>
      </c>
      <c r="G315" s="622">
        <v>0</v>
      </c>
      <c r="H315" s="206">
        <v>124249</v>
      </c>
      <c r="I315" s="206">
        <f t="shared" si="23"/>
        <v>-124249</v>
      </c>
      <c r="J315" s="622">
        <v>0</v>
      </c>
      <c r="O315" s="176"/>
    </row>
    <row r="316" spans="1:15" s="176" customFormat="1" ht="15.4" customHeight="1">
      <c r="A316" s="368"/>
      <c r="B316" s="368">
        <v>6</v>
      </c>
      <c r="C316" s="368">
        <v>3</v>
      </c>
      <c r="D316" s="368">
        <v>6</v>
      </c>
      <c r="E316" s="366">
        <v>636</v>
      </c>
      <c r="F316" s="184" t="s">
        <v>385</v>
      </c>
      <c r="G316" s="620">
        <f>SUM(G317:G319)</f>
        <v>333663</v>
      </c>
      <c r="H316" s="620">
        <f>SUM(H317:H319)</f>
        <v>308666</v>
      </c>
      <c r="I316" s="620">
        <f>G316-H316</f>
        <v>24997</v>
      </c>
      <c r="J316" s="620">
        <f>SUM(J317:J319)</f>
        <v>607487</v>
      </c>
      <c r="L316" s="176" t="s">
        <v>385</v>
      </c>
      <c r="O316" s="176" t="b">
        <f t="shared" ref="O316:O359" si="27">L316=F316</f>
        <v>1</v>
      </c>
    </row>
    <row r="317" spans="1:15" s="191" customFormat="1" ht="15.4" customHeight="1">
      <c r="A317" s="366">
        <v>75071</v>
      </c>
      <c r="B317" s="366">
        <v>6</v>
      </c>
      <c r="C317" s="366">
        <v>3</v>
      </c>
      <c r="D317" s="366">
        <v>6</v>
      </c>
      <c r="E317" s="366">
        <v>63675071</v>
      </c>
      <c r="F317" s="367" t="s">
        <v>386</v>
      </c>
      <c r="G317" s="206">
        <v>15600</v>
      </c>
      <c r="H317" s="206">
        <v>6793</v>
      </c>
      <c r="I317" s="206">
        <f t="shared" si="23"/>
        <v>8807</v>
      </c>
      <c r="J317" s="206">
        <v>36960</v>
      </c>
      <c r="L317" s="191" t="s">
        <v>383</v>
      </c>
      <c r="O317" s="176" t="b">
        <f t="shared" si="27"/>
        <v>0</v>
      </c>
    </row>
    <row r="318" spans="1:15" s="191" customFormat="1" ht="16.5" hidden="1" customHeight="1">
      <c r="A318" s="366">
        <v>75072</v>
      </c>
      <c r="B318" s="366">
        <v>6</v>
      </c>
      <c r="C318" s="366">
        <v>3</v>
      </c>
      <c r="D318" s="366">
        <v>6</v>
      </c>
      <c r="E318" s="366">
        <v>63675072</v>
      </c>
      <c r="F318" s="367" t="s">
        <v>387</v>
      </c>
      <c r="G318" s="206"/>
      <c r="H318" s="206"/>
      <c r="I318" s="206">
        <f>G318-H318</f>
        <v>0</v>
      </c>
      <c r="J318" s="206">
        <v>0</v>
      </c>
      <c r="L318" s="191" t="s">
        <v>384</v>
      </c>
      <c r="O318" s="176" t="b">
        <f t="shared" si="27"/>
        <v>0</v>
      </c>
    </row>
    <row r="319" spans="1:15" s="191" customFormat="1" ht="15.4" customHeight="1">
      <c r="A319" s="366">
        <v>75073</v>
      </c>
      <c r="B319" s="366">
        <v>6</v>
      </c>
      <c r="C319" s="366">
        <v>3</v>
      </c>
      <c r="D319" s="366">
        <v>6</v>
      </c>
      <c r="E319" s="366">
        <v>63675073</v>
      </c>
      <c r="F319" s="367" t="s">
        <v>388</v>
      </c>
      <c r="G319" s="206">
        <v>318063</v>
      </c>
      <c r="H319" s="206">
        <v>301873</v>
      </c>
      <c r="I319" s="206">
        <f t="shared" si="23"/>
        <v>16190</v>
      </c>
      <c r="J319" s="206">
        <v>570527</v>
      </c>
      <c r="L319" s="191" t="s">
        <v>512</v>
      </c>
      <c r="O319" s="176" t="b">
        <f t="shared" si="27"/>
        <v>0</v>
      </c>
    </row>
    <row r="320" spans="1:15" s="176" customFormat="1" ht="15.4" customHeight="1">
      <c r="A320" s="368"/>
      <c r="B320" s="368">
        <v>7</v>
      </c>
      <c r="C320" s="368">
        <v>3</v>
      </c>
      <c r="D320" s="368">
        <v>6</v>
      </c>
      <c r="E320" s="366">
        <v>637</v>
      </c>
      <c r="F320" s="184" t="s">
        <v>703</v>
      </c>
      <c r="G320" s="620">
        <f>G321+G322</f>
        <v>47746</v>
      </c>
      <c r="H320" s="620">
        <f>H321+H322</f>
        <v>26659</v>
      </c>
      <c r="I320" s="620">
        <f>G320-H320</f>
        <v>21087</v>
      </c>
      <c r="J320" s="620">
        <f>J321+J322</f>
        <v>49792</v>
      </c>
      <c r="L320" s="176" t="s">
        <v>703</v>
      </c>
      <c r="O320" s="176" t="b">
        <f t="shared" si="27"/>
        <v>1</v>
      </c>
    </row>
    <row r="321" spans="1:15" s="191" customFormat="1" ht="15.4" customHeight="1">
      <c r="A321" s="366">
        <v>75041</v>
      </c>
      <c r="B321" s="366">
        <v>7</v>
      </c>
      <c r="C321" s="366">
        <v>3</v>
      </c>
      <c r="D321" s="366">
        <v>6</v>
      </c>
      <c r="E321" s="366">
        <v>63775041</v>
      </c>
      <c r="F321" s="367" t="s">
        <v>367</v>
      </c>
      <c r="G321" s="622">
        <v>20000</v>
      </c>
      <c r="H321" s="206">
        <v>896</v>
      </c>
      <c r="I321" s="206">
        <f t="shared" si="23"/>
        <v>19104</v>
      </c>
      <c r="J321" s="206">
        <v>5179</v>
      </c>
      <c r="L321" s="191" t="s">
        <v>513</v>
      </c>
      <c r="O321" s="176" t="b">
        <f t="shared" si="27"/>
        <v>0</v>
      </c>
    </row>
    <row r="322" spans="1:15" s="191" customFormat="1" ht="15.4" customHeight="1">
      <c r="A322" s="366">
        <v>75061</v>
      </c>
      <c r="B322" s="366">
        <v>7</v>
      </c>
      <c r="C322" s="366">
        <v>3</v>
      </c>
      <c r="D322" s="366">
        <v>6</v>
      </c>
      <c r="E322" s="366">
        <v>63775061</v>
      </c>
      <c r="F322" s="367" t="s">
        <v>381</v>
      </c>
      <c r="G322" s="206">
        <v>27746</v>
      </c>
      <c r="H322" s="206">
        <v>25763</v>
      </c>
      <c r="I322" s="206">
        <f t="shared" si="23"/>
        <v>1983</v>
      </c>
      <c r="J322" s="206">
        <v>44613</v>
      </c>
      <c r="L322" s="191" t="s">
        <v>514</v>
      </c>
      <c r="O322" s="176" t="b">
        <f t="shared" si="27"/>
        <v>0</v>
      </c>
    </row>
    <row r="323" spans="1:15" s="176" customFormat="1" ht="15.4" customHeight="1">
      <c r="A323" s="368"/>
      <c r="B323" s="368">
        <v>9</v>
      </c>
      <c r="C323" s="368">
        <v>3</v>
      </c>
      <c r="D323" s="368">
        <v>6</v>
      </c>
      <c r="E323" s="366">
        <v>639</v>
      </c>
      <c r="F323" s="184" t="s">
        <v>295</v>
      </c>
      <c r="G323" s="620">
        <f>SUM(G324:G326)</f>
        <v>3252237</v>
      </c>
      <c r="H323" s="620">
        <f>SUM(H324:H326)</f>
        <v>1942155</v>
      </c>
      <c r="I323" s="620">
        <f t="shared" si="23"/>
        <v>1310082</v>
      </c>
      <c r="J323" s="620">
        <f>SUM(J324:J326)</f>
        <v>3137968</v>
      </c>
      <c r="L323" s="176" t="s">
        <v>295</v>
      </c>
      <c r="O323" s="176" t="b">
        <f t="shared" si="27"/>
        <v>1</v>
      </c>
    </row>
    <row r="324" spans="1:15" s="191" customFormat="1" ht="15.4" customHeight="1">
      <c r="A324" s="366">
        <v>99991</v>
      </c>
      <c r="B324" s="366">
        <v>9</v>
      </c>
      <c r="C324" s="366">
        <v>3</v>
      </c>
      <c r="D324" s="366">
        <v>6</v>
      </c>
      <c r="E324" s="366">
        <v>63999991</v>
      </c>
      <c r="F324" s="367" t="s">
        <v>1367</v>
      </c>
      <c r="G324" s="206">
        <v>1692873</v>
      </c>
      <c r="H324" s="206">
        <v>1287786</v>
      </c>
      <c r="I324" s="206">
        <f t="shared" si="23"/>
        <v>405087</v>
      </c>
      <c r="J324" s="206">
        <v>1592997</v>
      </c>
      <c r="L324" s="191" t="s">
        <v>515</v>
      </c>
      <c r="O324" s="176" t="b">
        <f t="shared" si="27"/>
        <v>0</v>
      </c>
    </row>
    <row r="325" spans="1:15" s="191" customFormat="1" ht="15.4" customHeight="1">
      <c r="A325" s="366">
        <v>99994</v>
      </c>
      <c r="B325" s="366">
        <v>9</v>
      </c>
      <c r="C325" s="366">
        <v>3</v>
      </c>
      <c r="D325" s="366">
        <v>6</v>
      </c>
      <c r="E325" s="366">
        <v>63999994</v>
      </c>
      <c r="F325" s="367" t="s">
        <v>643</v>
      </c>
      <c r="G325" s="206">
        <v>1200000</v>
      </c>
      <c r="H325" s="206">
        <v>330710</v>
      </c>
      <c r="I325" s="206">
        <f t="shared" si="23"/>
        <v>869290</v>
      </c>
      <c r="J325" s="206">
        <v>1032825</v>
      </c>
      <c r="L325" s="191" t="s">
        <v>385</v>
      </c>
      <c r="O325" s="176" t="b">
        <f t="shared" si="27"/>
        <v>0</v>
      </c>
    </row>
    <row r="326" spans="1:15" s="191" customFormat="1" ht="15.4" customHeight="1">
      <c r="A326" s="366">
        <v>99998</v>
      </c>
      <c r="B326" s="366">
        <v>9</v>
      </c>
      <c r="C326" s="366">
        <v>3</v>
      </c>
      <c r="D326" s="366">
        <v>6</v>
      </c>
      <c r="E326" s="366">
        <v>63999998</v>
      </c>
      <c r="F326" s="367" t="s">
        <v>1576</v>
      </c>
      <c r="G326" s="206">
        <v>359364</v>
      </c>
      <c r="H326" s="206">
        <v>323659</v>
      </c>
      <c r="I326" s="206">
        <f t="shared" si="23"/>
        <v>35705</v>
      </c>
      <c r="J326" s="206">
        <v>512146</v>
      </c>
      <c r="L326" s="191" t="s">
        <v>386</v>
      </c>
      <c r="O326" s="176" t="b">
        <f t="shared" si="27"/>
        <v>0</v>
      </c>
    </row>
    <row r="327" spans="1:15" s="176" customFormat="1" ht="15.4" customHeight="1">
      <c r="A327" s="368"/>
      <c r="B327" s="368"/>
      <c r="C327" s="368">
        <v>4</v>
      </c>
      <c r="D327" s="368">
        <v>6</v>
      </c>
      <c r="E327" s="366">
        <v>64</v>
      </c>
      <c r="F327" s="184" t="s">
        <v>389</v>
      </c>
      <c r="G327" s="620">
        <f>G328+G340+G342+G364+G394+G396+G400</f>
        <v>16074359</v>
      </c>
      <c r="H327" s="620">
        <f>H328+H340+H342+H364+H394+H396+H400</f>
        <v>15132187</v>
      </c>
      <c r="I327" s="620">
        <f t="shared" si="23"/>
        <v>942172</v>
      </c>
      <c r="J327" s="620">
        <f>J328+J340+J342+J362+J364+J394+J396+J400</f>
        <v>26213208</v>
      </c>
      <c r="L327" s="176" t="s">
        <v>389</v>
      </c>
      <c r="O327" s="176" t="b">
        <f t="shared" si="27"/>
        <v>1</v>
      </c>
    </row>
    <row r="328" spans="1:15" s="176" customFormat="1" ht="15.4" customHeight="1">
      <c r="A328" s="368"/>
      <c r="B328" s="368">
        <v>1</v>
      </c>
      <c r="C328" s="368">
        <v>4</v>
      </c>
      <c r="D328" s="368">
        <v>6</v>
      </c>
      <c r="E328" s="366">
        <v>641</v>
      </c>
      <c r="F328" s="184" t="s">
        <v>644</v>
      </c>
      <c r="G328" s="620">
        <f>SUM(G329:G339)</f>
        <v>613380</v>
      </c>
      <c r="H328" s="620">
        <f>SUM(H329:H339)</f>
        <v>1241873</v>
      </c>
      <c r="I328" s="620">
        <f t="shared" si="23"/>
        <v>-628493</v>
      </c>
      <c r="J328" s="620">
        <f>SUM(J329:J339)</f>
        <v>2577515</v>
      </c>
      <c r="L328" s="176" t="s">
        <v>644</v>
      </c>
      <c r="O328" s="176" t="b">
        <f t="shared" si="27"/>
        <v>1</v>
      </c>
    </row>
    <row r="329" spans="1:15" s="191" customFormat="1" ht="16.899999999999999" hidden="1" customHeight="1">
      <c r="A329" s="366">
        <v>17012</v>
      </c>
      <c r="B329" s="366">
        <v>1</v>
      </c>
      <c r="C329" s="366">
        <v>4</v>
      </c>
      <c r="D329" s="366">
        <v>6</v>
      </c>
      <c r="E329" s="366">
        <v>64117012</v>
      </c>
      <c r="F329" s="367" t="s">
        <v>390</v>
      </c>
      <c r="G329" s="206">
        <v>0</v>
      </c>
      <c r="H329" s="206">
        <v>0</v>
      </c>
      <c r="I329" s="206">
        <f t="shared" si="23"/>
        <v>0</v>
      </c>
      <c r="J329" s="206">
        <v>0</v>
      </c>
      <c r="L329" s="191" t="s">
        <v>387</v>
      </c>
      <c r="O329" s="176" t="b">
        <f t="shared" si="27"/>
        <v>0</v>
      </c>
    </row>
    <row r="330" spans="1:15" s="191" customFormat="1" ht="16.899999999999999" hidden="1" customHeight="1">
      <c r="A330" s="366">
        <v>17022</v>
      </c>
      <c r="B330" s="366">
        <v>1</v>
      </c>
      <c r="C330" s="366">
        <v>4</v>
      </c>
      <c r="D330" s="366">
        <v>6</v>
      </c>
      <c r="E330" s="366">
        <v>64117022</v>
      </c>
      <c r="F330" s="367" t="s">
        <v>645</v>
      </c>
      <c r="G330" s="206"/>
      <c r="H330" s="206"/>
      <c r="I330" s="206">
        <f t="shared" si="23"/>
        <v>0</v>
      </c>
      <c r="J330" s="206">
        <v>0</v>
      </c>
      <c r="L330" s="191" t="s">
        <v>388</v>
      </c>
      <c r="O330" s="176" t="b">
        <f t="shared" si="27"/>
        <v>0</v>
      </c>
    </row>
    <row r="331" spans="1:15" s="191" customFormat="1" ht="16.899999999999999" hidden="1" customHeight="1">
      <c r="A331" s="366">
        <v>17082</v>
      </c>
      <c r="B331" s="366">
        <v>1</v>
      </c>
      <c r="C331" s="366">
        <v>4</v>
      </c>
      <c r="D331" s="366">
        <v>6</v>
      </c>
      <c r="E331" s="366">
        <v>64117082</v>
      </c>
      <c r="F331" s="367" t="s">
        <v>394</v>
      </c>
      <c r="G331" s="206"/>
      <c r="H331" s="206"/>
      <c r="I331" s="206">
        <f t="shared" si="23"/>
        <v>0</v>
      </c>
      <c r="J331" s="206">
        <v>0</v>
      </c>
      <c r="L331" s="191" t="s">
        <v>703</v>
      </c>
      <c r="O331" s="176" t="b">
        <f t="shared" si="27"/>
        <v>0</v>
      </c>
    </row>
    <row r="332" spans="1:15" s="191" customFormat="1" ht="16.899999999999999" hidden="1" customHeight="1">
      <c r="A332" s="366">
        <v>17092</v>
      </c>
      <c r="B332" s="366">
        <v>1</v>
      </c>
      <c r="C332" s="366">
        <v>4</v>
      </c>
      <c r="D332" s="366">
        <v>6</v>
      </c>
      <c r="E332" s="366">
        <v>64117092</v>
      </c>
      <c r="F332" s="367" t="s">
        <v>395</v>
      </c>
      <c r="G332" s="206"/>
      <c r="H332" s="206"/>
      <c r="I332" s="206">
        <f t="shared" si="23"/>
        <v>0</v>
      </c>
      <c r="J332" s="206">
        <v>0</v>
      </c>
      <c r="L332" s="191" t="s">
        <v>367</v>
      </c>
      <c r="O332" s="176" t="b">
        <f t="shared" si="27"/>
        <v>0</v>
      </c>
    </row>
    <row r="333" spans="1:15" s="191" customFormat="1" ht="15.4" customHeight="1">
      <c r="A333" s="366">
        <v>19022</v>
      </c>
      <c r="B333" s="366">
        <v>1</v>
      </c>
      <c r="C333" s="366">
        <v>4</v>
      </c>
      <c r="D333" s="366">
        <v>6</v>
      </c>
      <c r="E333" s="366">
        <v>64119022</v>
      </c>
      <c r="F333" s="367" t="s">
        <v>645</v>
      </c>
      <c r="G333" s="206">
        <v>89300</v>
      </c>
      <c r="H333" s="206">
        <v>172922</v>
      </c>
      <c r="I333" s="206">
        <f t="shared" si="23"/>
        <v>-83622</v>
      </c>
      <c r="J333" s="206">
        <v>854820</v>
      </c>
      <c r="L333" s="191" t="s">
        <v>381</v>
      </c>
      <c r="O333" s="176" t="b">
        <f t="shared" si="27"/>
        <v>0</v>
      </c>
    </row>
    <row r="334" spans="1:15" s="191" customFormat="1" ht="15.4" customHeight="1">
      <c r="A334" s="366">
        <v>19023</v>
      </c>
      <c r="B334" s="366">
        <v>1</v>
      </c>
      <c r="C334" s="366">
        <v>4</v>
      </c>
      <c r="D334" s="366">
        <v>6</v>
      </c>
      <c r="E334" s="366">
        <v>64119023</v>
      </c>
      <c r="F334" s="367" t="s">
        <v>704</v>
      </c>
      <c r="G334" s="622">
        <v>0</v>
      </c>
      <c r="H334" s="622">
        <v>0</v>
      </c>
      <c r="I334" s="622">
        <f t="shared" si="23"/>
        <v>0</v>
      </c>
      <c r="J334" s="206">
        <v>630</v>
      </c>
      <c r="L334" s="191" t="s">
        <v>295</v>
      </c>
      <c r="O334" s="176" t="b">
        <f t="shared" si="27"/>
        <v>0</v>
      </c>
    </row>
    <row r="335" spans="1:15" s="191" customFormat="1" ht="15.4" customHeight="1">
      <c r="A335" s="366">
        <v>19024</v>
      </c>
      <c r="B335" s="366">
        <v>1</v>
      </c>
      <c r="C335" s="366">
        <v>4</v>
      </c>
      <c r="D335" s="366">
        <v>6</v>
      </c>
      <c r="E335" s="366">
        <v>64119024</v>
      </c>
      <c r="F335" s="367" t="s">
        <v>1758</v>
      </c>
      <c r="G335" s="206">
        <v>200000</v>
      </c>
      <c r="H335" s="206">
        <v>67679</v>
      </c>
      <c r="I335" s="206">
        <f t="shared" si="23"/>
        <v>132321</v>
      </c>
      <c r="J335" s="206">
        <v>398014</v>
      </c>
      <c r="L335" s="191" t="s">
        <v>642</v>
      </c>
      <c r="O335" s="176" t="b">
        <f t="shared" si="27"/>
        <v>0</v>
      </c>
    </row>
    <row r="336" spans="1:15" s="191" customFormat="1" ht="16.899999999999999" hidden="1" customHeight="1">
      <c r="A336" s="366">
        <v>19025</v>
      </c>
      <c r="B336" s="366">
        <v>1</v>
      </c>
      <c r="C336" s="366">
        <v>4</v>
      </c>
      <c r="D336" s="366">
        <v>6</v>
      </c>
      <c r="E336" s="366">
        <v>64119025</v>
      </c>
      <c r="F336" s="367" t="s">
        <v>1575</v>
      </c>
      <c r="G336" s="206"/>
      <c r="H336" s="206"/>
      <c r="I336" s="206">
        <f t="shared" si="23"/>
        <v>0</v>
      </c>
      <c r="J336" s="206"/>
      <c r="L336" s="191" t="s">
        <v>643</v>
      </c>
      <c r="O336" s="176" t="b">
        <f t="shared" si="27"/>
        <v>0</v>
      </c>
    </row>
    <row r="337" spans="1:15" s="191" customFormat="1" ht="15.4" customHeight="1">
      <c r="A337" s="366">
        <v>19026</v>
      </c>
      <c r="B337" s="366">
        <v>1</v>
      </c>
      <c r="C337" s="366">
        <v>4</v>
      </c>
      <c r="D337" s="366">
        <v>6</v>
      </c>
      <c r="E337" s="366">
        <v>64119026</v>
      </c>
      <c r="F337" s="367" t="s">
        <v>706</v>
      </c>
      <c r="G337" s="206">
        <v>7903</v>
      </c>
      <c r="H337" s="206">
        <v>7852</v>
      </c>
      <c r="I337" s="206">
        <f t="shared" si="23"/>
        <v>51</v>
      </c>
      <c r="J337" s="206">
        <v>24</v>
      </c>
      <c r="L337" s="191" t="s">
        <v>733</v>
      </c>
      <c r="O337" s="176" t="b">
        <f t="shared" si="27"/>
        <v>0</v>
      </c>
    </row>
    <row r="338" spans="1:15" s="191" customFormat="1" ht="15.4" customHeight="1">
      <c r="A338" s="366">
        <v>19111</v>
      </c>
      <c r="B338" s="366">
        <v>1</v>
      </c>
      <c r="C338" s="366">
        <v>4</v>
      </c>
      <c r="D338" s="366">
        <v>6</v>
      </c>
      <c r="E338" s="366">
        <v>64119111</v>
      </c>
      <c r="F338" s="367" t="s">
        <v>707</v>
      </c>
      <c r="G338" s="206">
        <v>314000</v>
      </c>
      <c r="H338" s="206">
        <v>990676</v>
      </c>
      <c r="I338" s="206">
        <f t="shared" si="23"/>
        <v>-676676</v>
      </c>
      <c r="J338" s="206">
        <v>1322542</v>
      </c>
      <c r="L338" s="191" t="s">
        <v>389</v>
      </c>
      <c r="O338" s="176" t="b">
        <f t="shared" si="27"/>
        <v>0</v>
      </c>
    </row>
    <row r="339" spans="1:15" s="191" customFormat="1" ht="15.4" customHeight="1">
      <c r="A339" s="366">
        <v>98011</v>
      </c>
      <c r="B339" s="366">
        <v>1</v>
      </c>
      <c r="C339" s="366">
        <v>4</v>
      </c>
      <c r="D339" s="366">
        <v>6</v>
      </c>
      <c r="E339" s="366">
        <v>64198011</v>
      </c>
      <c r="F339" s="367" t="s">
        <v>421</v>
      </c>
      <c r="G339" s="206">
        <v>2177</v>
      </c>
      <c r="H339" s="206">
        <v>2744</v>
      </c>
      <c r="I339" s="206">
        <f t="shared" ref="I339:I410" si="28">G339-H339</f>
        <v>-567</v>
      </c>
      <c r="J339" s="206">
        <v>1485</v>
      </c>
      <c r="L339" s="191" t="s">
        <v>644</v>
      </c>
      <c r="O339" s="176" t="b">
        <f t="shared" si="27"/>
        <v>0</v>
      </c>
    </row>
    <row r="340" spans="1:15" s="176" customFormat="1" ht="16.899999999999999" hidden="1" customHeight="1">
      <c r="A340" s="368"/>
      <c r="B340" s="368">
        <v>2</v>
      </c>
      <c r="C340" s="368">
        <v>4</v>
      </c>
      <c r="D340" s="368">
        <v>6</v>
      </c>
      <c r="E340" s="366">
        <v>642</v>
      </c>
      <c r="F340" s="184" t="s">
        <v>397</v>
      </c>
      <c r="G340" s="620">
        <f>SUM(G341)</f>
        <v>0</v>
      </c>
      <c r="H340" s="620">
        <f>SUM(H341)</f>
        <v>0</v>
      </c>
      <c r="I340" s="620">
        <f t="shared" si="28"/>
        <v>0</v>
      </c>
      <c r="J340" s="620">
        <f>SUM(J341)</f>
        <v>0</v>
      </c>
      <c r="L340" s="176" t="s">
        <v>397</v>
      </c>
      <c r="O340" s="176" t="b">
        <f t="shared" si="27"/>
        <v>1</v>
      </c>
    </row>
    <row r="341" spans="1:15" s="191" customFormat="1" ht="16.899999999999999" hidden="1" customHeight="1">
      <c r="A341" s="366">
        <v>17022</v>
      </c>
      <c r="B341" s="366">
        <v>2</v>
      </c>
      <c r="C341" s="366">
        <v>4</v>
      </c>
      <c r="D341" s="366">
        <v>6</v>
      </c>
      <c r="E341" s="366">
        <v>64217022</v>
      </c>
      <c r="F341" s="367" t="s">
        <v>645</v>
      </c>
      <c r="G341" s="206"/>
      <c r="H341" s="206"/>
      <c r="I341" s="206">
        <f t="shared" si="28"/>
        <v>0</v>
      </c>
      <c r="J341" s="206">
        <v>0</v>
      </c>
      <c r="L341" s="191" t="s">
        <v>390</v>
      </c>
      <c r="O341" s="176" t="b">
        <f t="shared" si="27"/>
        <v>0</v>
      </c>
    </row>
    <row r="342" spans="1:15" s="176" customFormat="1" ht="15.4" customHeight="1">
      <c r="A342" s="368"/>
      <c r="B342" s="368">
        <v>3</v>
      </c>
      <c r="C342" s="368">
        <v>4</v>
      </c>
      <c r="D342" s="368">
        <v>6</v>
      </c>
      <c r="E342" s="366">
        <v>643</v>
      </c>
      <c r="F342" s="184" t="s">
        <v>646</v>
      </c>
      <c r="G342" s="620">
        <f>SUM(G343:G361)</f>
        <v>3157381</v>
      </c>
      <c r="H342" s="620">
        <f>SUM(H343:H361)</f>
        <v>2441687</v>
      </c>
      <c r="I342" s="620">
        <f t="shared" si="28"/>
        <v>715694</v>
      </c>
      <c r="J342" s="620">
        <f>SUM(J343:J361)</f>
        <v>3633408</v>
      </c>
      <c r="L342" s="176" t="s">
        <v>646</v>
      </c>
      <c r="O342" s="176" t="b">
        <f t="shared" si="27"/>
        <v>1</v>
      </c>
    </row>
    <row r="343" spans="1:15" s="191" customFormat="1" ht="16.899999999999999" hidden="1" customHeight="1">
      <c r="A343" s="366">
        <v>17052</v>
      </c>
      <c r="B343" s="366">
        <v>3</v>
      </c>
      <c r="C343" s="366">
        <v>4</v>
      </c>
      <c r="D343" s="366">
        <v>6</v>
      </c>
      <c r="E343" s="366">
        <v>64317052</v>
      </c>
      <c r="F343" s="367" t="s">
        <v>398</v>
      </c>
      <c r="G343" s="206"/>
      <c r="H343" s="206"/>
      <c r="I343" s="206">
        <f t="shared" si="28"/>
        <v>0</v>
      </c>
      <c r="J343" s="206">
        <v>0</v>
      </c>
      <c r="L343" s="191" t="s">
        <v>645</v>
      </c>
      <c r="O343" s="176" t="b">
        <f t="shared" si="27"/>
        <v>0</v>
      </c>
    </row>
    <row r="344" spans="1:15" s="191" customFormat="1" ht="16.899999999999999" hidden="1" customHeight="1">
      <c r="A344" s="366">
        <v>17053</v>
      </c>
      <c r="B344" s="366">
        <v>3</v>
      </c>
      <c r="C344" s="366">
        <v>4</v>
      </c>
      <c r="D344" s="366">
        <v>6</v>
      </c>
      <c r="E344" s="366">
        <v>64317053</v>
      </c>
      <c r="F344" s="367" t="s">
        <v>399</v>
      </c>
      <c r="G344" s="206"/>
      <c r="H344" s="206"/>
      <c r="I344" s="206">
        <f t="shared" si="28"/>
        <v>0</v>
      </c>
      <c r="J344" s="206">
        <v>0</v>
      </c>
      <c r="L344" s="191" t="s">
        <v>560</v>
      </c>
      <c r="O344" s="176" t="b">
        <f t="shared" si="27"/>
        <v>0</v>
      </c>
    </row>
    <row r="345" spans="1:15" s="191" customFormat="1" ht="16.899999999999999" hidden="1" customHeight="1">
      <c r="A345" s="366">
        <v>17054</v>
      </c>
      <c r="B345" s="366">
        <v>3</v>
      </c>
      <c r="C345" s="366">
        <v>4</v>
      </c>
      <c r="D345" s="366">
        <v>6</v>
      </c>
      <c r="E345" s="366">
        <v>64317054</v>
      </c>
      <c r="F345" s="367" t="s">
        <v>400</v>
      </c>
      <c r="G345" s="206"/>
      <c r="H345" s="206"/>
      <c r="I345" s="206">
        <f t="shared" si="28"/>
        <v>0</v>
      </c>
      <c r="J345" s="206">
        <v>0</v>
      </c>
      <c r="L345" s="191" t="s">
        <v>392</v>
      </c>
      <c r="O345" s="176" t="b">
        <f t="shared" si="27"/>
        <v>0</v>
      </c>
    </row>
    <row r="346" spans="1:15" s="191" customFormat="1" ht="16.5" hidden="1" customHeight="1">
      <c r="A346" s="366">
        <v>17062</v>
      </c>
      <c r="B346" s="366">
        <v>3</v>
      </c>
      <c r="C346" s="366">
        <v>4</v>
      </c>
      <c r="D346" s="366">
        <v>6</v>
      </c>
      <c r="E346" s="366">
        <v>64317062</v>
      </c>
      <c r="F346" s="367" t="s">
        <v>401</v>
      </c>
      <c r="G346" s="206"/>
      <c r="H346" s="206"/>
      <c r="I346" s="206">
        <f t="shared" si="28"/>
        <v>0</v>
      </c>
      <c r="J346" s="206">
        <v>0</v>
      </c>
      <c r="L346" s="191" t="s">
        <v>393</v>
      </c>
      <c r="O346" s="176" t="b">
        <f t="shared" si="27"/>
        <v>0</v>
      </c>
    </row>
    <row r="347" spans="1:15" s="191" customFormat="1" ht="15.4" customHeight="1">
      <c r="A347" s="366">
        <v>19201</v>
      </c>
      <c r="B347" s="366">
        <v>3</v>
      </c>
      <c r="C347" s="366">
        <v>4</v>
      </c>
      <c r="D347" s="366">
        <v>6</v>
      </c>
      <c r="E347" s="366">
        <v>64319201</v>
      </c>
      <c r="F347" s="367" t="s">
        <v>1574</v>
      </c>
      <c r="G347" s="206">
        <v>142003</v>
      </c>
      <c r="H347" s="206">
        <v>100965</v>
      </c>
      <c r="I347" s="206">
        <f t="shared" si="28"/>
        <v>41038</v>
      </c>
      <c r="J347" s="206">
        <v>179403</v>
      </c>
      <c r="L347" s="191" t="s">
        <v>394</v>
      </c>
      <c r="O347" s="176" t="b">
        <f t="shared" si="27"/>
        <v>0</v>
      </c>
    </row>
    <row r="348" spans="1:15" s="191" customFormat="1" ht="15.4" customHeight="1">
      <c r="A348" s="366">
        <v>19202</v>
      </c>
      <c r="B348" s="366">
        <v>3</v>
      </c>
      <c r="C348" s="366">
        <v>4</v>
      </c>
      <c r="D348" s="366">
        <v>6</v>
      </c>
      <c r="E348" s="366">
        <v>64319202</v>
      </c>
      <c r="F348" s="367" t="s">
        <v>1573</v>
      </c>
      <c r="G348" s="206">
        <v>134589</v>
      </c>
      <c r="H348" s="206">
        <v>61566</v>
      </c>
      <c r="I348" s="206">
        <f t="shared" si="28"/>
        <v>73023</v>
      </c>
      <c r="J348" s="206">
        <v>33233</v>
      </c>
      <c r="L348" s="191" t="s">
        <v>395</v>
      </c>
      <c r="O348" s="176" t="b">
        <f t="shared" si="27"/>
        <v>0</v>
      </c>
    </row>
    <row r="349" spans="1:15" s="191" customFormat="1" ht="15.4" customHeight="1">
      <c r="A349" s="366">
        <v>19203</v>
      </c>
      <c r="B349" s="366">
        <v>3</v>
      </c>
      <c r="C349" s="366">
        <v>4</v>
      </c>
      <c r="D349" s="366">
        <v>6</v>
      </c>
      <c r="E349" s="366">
        <v>64319203</v>
      </c>
      <c r="F349" s="367" t="s">
        <v>1572</v>
      </c>
      <c r="G349" s="206">
        <v>82080</v>
      </c>
      <c r="H349" s="206">
        <v>56315</v>
      </c>
      <c r="I349" s="206">
        <f t="shared" si="28"/>
        <v>25765</v>
      </c>
      <c r="J349" s="206">
        <v>95773</v>
      </c>
      <c r="L349" s="191" t="s">
        <v>396</v>
      </c>
      <c r="O349" s="176" t="b">
        <f t="shared" si="27"/>
        <v>0</v>
      </c>
    </row>
    <row r="350" spans="1:15" s="191" customFormat="1" ht="15.4" customHeight="1">
      <c r="A350" s="366">
        <v>19204</v>
      </c>
      <c r="B350" s="366">
        <v>3</v>
      </c>
      <c r="C350" s="366">
        <v>4</v>
      </c>
      <c r="D350" s="366">
        <v>6</v>
      </c>
      <c r="E350" s="366">
        <v>64319204</v>
      </c>
      <c r="F350" s="367" t="s">
        <v>1571</v>
      </c>
      <c r="G350" s="206">
        <v>405321</v>
      </c>
      <c r="H350" s="206">
        <v>176006</v>
      </c>
      <c r="I350" s="206">
        <f t="shared" si="28"/>
        <v>229315</v>
      </c>
      <c r="J350" s="206">
        <v>1349122</v>
      </c>
      <c r="O350" s="176" t="b">
        <f t="shared" si="27"/>
        <v>0</v>
      </c>
    </row>
    <row r="351" spans="1:15" s="191" customFormat="1" ht="15.4" customHeight="1">
      <c r="A351" s="366">
        <v>19205</v>
      </c>
      <c r="B351" s="366">
        <v>3</v>
      </c>
      <c r="C351" s="366">
        <v>4</v>
      </c>
      <c r="D351" s="366">
        <v>6</v>
      </c>
      <c r="E351" s="366">
        <v>64319205</v>
      </c>
      <c r="F351" s="367" t="s">
        <v>1570</v>
      </c>
      <c r="G351" s="206">
        <v>1126459</v>
      </c>
      <c r="H351" s="206">
        <v>1123319</v>
      </c>
      <c r="I351" s="206">
        <f t="shared" si="28"/>
        <v>3140</v>
      </c>
      <c r="J351" s="206">
        <v>1136320</v>
      </c>
      <c r="L351" s="191" t="s">
        <v>704</v>
      </c>
      <c r="O351" s="176" t="b">
        <f t="shared" si="27"/>
        <v>0</v>
      </c>
    </row>
    <row r="352" spans="1:15" s="191" customFormat="1" ht="15.4" customHeight="1">
      <c r="A352" s="366">
        <v>19206</v>
      </c>
      <c r="B352" s="366">
        <v>3</v>
      </c>
      <c r="C352" s="366">
        <v>4</v>
      </c>
      <c r="D352" s="366">
        <v>6</v>
      </c>
      <c r="E352" s="366">
        <v>64319206</v>
      </c>
      <c r="F352" s="367" t="s">
        <v>1569</v>
      </c>
      <c r="G352" s="206">
        <v>55598</v>
      </c>
      <c r="H352" s="206">
        <v>46276</v>
      </c>
      <c r="I352" s="206">
        <f t="shared" si="28"/>
        <v>9322</v>
      </c>
      <c r="J352" s="206">
        <v>113642</v>
      </c>
      <c r="L352" s="191" t="s">
        <v>705</v>
      </c>
      <c r="O352" s="176" t="b">
        <f t="shared" si="27"/>
        <v>0</v>
      </c>
    </row>
    <row r="353" spans="1:15" s="191" customFormat="1" ht="15.4" customHeight="1">
      <c r="A353" s="366">
        <v>19207</v>
      </c>
      <c r="B353" s="366">
        <v>3</v>
      </c>
      <c r="C353" s="366">
        <v>4</v>
      </c>
      <c r="D353" s="366">
        <v>6</v>
      </c>
      <c r="E353" s="366">
        <v>64319207</v>
      </c>
      <c r="F353" s="367" t="s">
        <v>1568</v>
      </c>
      <c r="G353" s="206">
        <v>481147</v>
      </c>
      <c r="H353" s="206">
        <v>698748</v>
      </c>
      <c r="I353" s="206">
        <f t="shared" si="28"/>
        <v>-217601</v>
      </c>
      <c r="J353" s="206">
        <v>383854</v>
      </c>
      <c r="L353" s="191" t="s">
        <v>706</v>
      </c>
      <c r="O353" s="176" t="b">
        <f t="shared" si="27"/>
        <v>0</v>
      </c>
    </row>
    <row r="354" spans="1:15" s="191" customFormat="1" ht="15.4" customHeight="1">
      <c r="A354" s="366">
        <v>19208</v>
      </c>
      <c r="B354" s="366">
        <v>3</v>
      </c>
      <c r="C354" s="366">
        <v>4</v>
      </c>
      <c r="D354" s="366">
        <v>6</v>
      </c>
      <c r="E354" s="366">
        <v>64319208</v>
      </c>
      <c r="F354" s="367" t="s">
        <v>1567</v>
      </c>
      <c r="G354" s="206">
        <v>88535</v>
      </c>
      <c r="H354" s="206">
        <v>44075</v>
      </c>
      <c r="I354" s="206">
        <f t="shared" si="28"/>
        <v>44460</v>
      </c>
      <c r="J354" s="206">
        <v>124575</v>
      </c>
      <c r="L354" s="191" t="s">
        <v>462</v>
      </c>
      <c r="O354" s="176" t="b">
        <f t="shared" si="27"/>
        <v>0</v>
      </c>
    </row>
    <row r="355" spans="1:15" s="191" customFormat="1" ht="15.4" customHeight="1">
      <c r="A355" s="366">
        <v>19209</v>
      </c>
      <c r="B355" s="366">
        <v>3</v>
      </c>
      <c r="C355" s="366">
        <v>4</v>
      </c>
      <c r="D355" s="366">
        <v>6</v>
      </c>
      <c r="E355" s="366">
        <v>64319209</v>
      </c>
      <c r="F355" s="367" t="s">
        <v>1566</v>
      </c>
      <c r="G355" s="206">
        <v>19679</v>
      </c>
      <c r="H355" s="206">
        <v>10488</v>
      </c>
      <c r="I355" s="206">
        <f t="shared" si="28"/>
        <v>9191</v>
      </c>
      <c r="J355" s="206">
        <v>37324</v>
      </c>
      <c r="L355" s="191" t="s">
        <v>516</v>
      </c>
      <c r="O355" s="176" t="b">
        <f t="shared" si="27"/>
        <v>0</v>
      </c>
    </row>
    <row r="356" spans="1:15" s="191" customFormat="1" ht="15.4" customHeight="1">
      <c r="A356" s="366">
        <v>19211</v>
      </c>
      <c r="B356" s="366">
        <v>3</v>
      </c>
      <c r="C356" s="366">
        <v>4</v>
      </c>
      <c r="D356" s="366">
        <v>6</v>
      </c>
      <c r="E356" s="366">
        <v>64319211</v>
      </c>
      <c r="F356" s="367" t="s">
        <v>1565</v>
      </c>
      <c r="G356" s="206">
        <v>500</v>
      </c>
      <c r="H356" s="622">
        <v>0</v>
      </c>
      <c r="I356" s="206">
        <f t="shared" si="28"/>
        <v>500</v>
      </c>
      <c r="J356" s="206">
        <v>1552</v>
      </c>
      <c r="L356" s="191" t="s">
        <v>707</v>
      </c>
      <c r="O356" s="176" t="b">
        <f t="shared" si="27"/>
        <v>0</v>
      </c>
    </row>
    <row r="357" spans="1:15" s="191" customFormat="1" ht="15.4" customHeight="1">
      <c r="A357" s="366">
        <v>19212</v>
      </c>
      <c r="B357" s="366">
        <v>3</v>
      </c>
      <c r="C357" s="366">
        <v>4</v>
      </c>
      <c r="D357" s="366">
        <v>6</v>
      </c>
      <c r="E357" s="366">
        <v>64319212</v>
      </c>
      <c r="F357" s="367" t="s">
        <v>1564</v>
      </c>
      <c r="G357" s="206">
        <v>542941</v>
      </c>
      <c r="H357" s="206">
        <v>45245</v>
      </c>
      <c r="I357" s="206">
        <f t="shared" si="28"/>
        <v>497696</v>
      </c>
      <c r="J357" s="206">
        <v>97003</v>
      </c>
      <c r="L357" s="191" t="s">
        <v>421</v>
      </c>
      <c r="O357" s="176" t="b">
        <f t="shared" si="27"/>
        <v>0</v>
      </c>
    </row>
    <row r="358" spans="1:15" s="191" customFormat="1" ht="15.4" customHeight="1">
      <c r="A358" s="366">
        <v>19213</v>
      </c>
      <c r="B358" s="366">
        <v>3</v>
      </c>
      <c r="C358" s="366">
        <v>4</v>
      </c>
      <c r="D358" s="366">
        <v>6</v>
      </c>
      <c r="E358" s="366">
        <v>64319213</v>
      </c>
      <c r="F358" s="367" t="s">
        <v>1563</v>
      </c>
      <c r="G358" s="206">
        <v>4118</v>
      </c>
      <c r="H358" s="206">
        <v>1326</v>
      </c>
      <c r="I358" s="206">
        <f t="shared" si="28"/>
        <v>2792</v>
      </c>
      <c r="J358" s="206">
        <v>7975</v>
      </c>
      <c r="L358" s="191" t="s">
        <v>397</v>
      </c>
      <c r="O358" s="176" t="b">
        <f t="shared" si="27"/>
        <v>0</v>
      </c>
    </row>
    <row r="359" spans="1:15" s="191" customFormat="1" ht="15.4" customHeight="1">
      <c r="A359" s="366">
        <v>19214</v>
      </c>
      <c r="B359" s="366">
        <v>3</v>
      </c>
      <c r="C359" s="366">
        <v>4</v>
      </c>
      <c r="D359" s="366">
        <v>6</v>
      </c>
      <c r="E359" s="366">
        <v>64319214</v>
      </c>
      <c r="F359" s="367" t="s">
        <v>1562</v>
      </c>
      <c r="G359" s="206">
        <v>1500</v>
      </c>
      <c r="H359" s="206">
        <v>29461</v>
      </c>
      <c r="I359" s="206">
        <f t="shared" si="28"/>
        <v>-27961</v>
      </c>
      <c r="J359" s="206">
        <v>12280</v>
      </c>
      <c r="L359" s="191" t="s">
        <v>390</v>
      </c>
      <c r="O359" s="176" t="b">
        <f t="shared" si="27"/>
        <v>0</v>
      </c>
    </row>
    <row r="360" spans="1:15" s="191" customFormat="1" ht="15.4" customHeight="1">
      <c r="A360" s="366">
        <v>19215</v>
      </c>
      <c r="B360" s="366">
        <v>3</v>
      </c>
      <c r="C360" s="366">
        <v>4</v>
      </c>
      <c r="D360" s="366">
        <v>6</v>
      </c>
      <c r="E360" s="366"/>
      <c r="F360" s="367" t="s">
        <v>2425</v>
      </c>
      <c r="G360" s="206">
        <v>1000</v>
      </c>
      <c r="H360" s="622">
        <v>0</v>
      </c>
      <c r="I360" s="206">
        <f t="shared" si="28"/>
        <v>1000</v>
      </c>
      <c r="J360" s="206">
        <v>813</v>
      </c>
      <c r="O360" s="176"/>
    </row>
    <row r="361" spans="1:15" s="191" customFormat="1" ht="15.4" customHeight="1">
      <c r="A361" s="366">
        <v>98012</v>
      </c>
      <c r="B361" s="366">
        <v>3</v>
      </c>
      <c r="C361" s="366">
        <v>4</v>
      </c>
      <c r="D361" s="366">
        <v>6</v>
      </c>
      <c r="E361" s="366">
        <v>64398012</v>
      </c>
      <c r="F361" s="367" t="s">
        <v>592</v>
      </c>
      <c r="G361" s="206">
        <v>71911</v>
      </c>
      <c r="H361" s="206">
        <v>47897</v>
      </c>
      <c r="I361" s="206">
        <f t="shared" si="28"/>
        <v>24014</v>
      </c>
      <c r="J361" s="206">
        <v>60539</v>
      </c>
      <c r="L361" s="191" t="s">
        <v>391</v>
      </c>
      <c r="O361" s="176" t="b">
        <f t="shared" ref="O361:O372" si="29">L361=F361</f>
        <v>0</v>
      </c>
    </row>
    <row r="362" spans="1:15" s="176" customFormat="1" ht="16.899999999999999" hidden="1" customHeight="1">
      <c r="A362" s="368"/>
      <c r="B362" s="368">
        <v>4</v>
      </c>
      <c r="C362" s="368">
        <v>4</v>
      </c>
      <c r="D362" s="368">
        <v>6</v>
      </c>
      <c r="E362" s="366">
        <v>644</v>
      </c>
      <c r="F362" s="184" t="s">
        <v>402</v>
      </c>
      <c r="G362" s="620">
        <f>SUM(G363)</f>
        <v>0</v>
      </c>
      <c r="H362" s="620">
        <f>SUM(H363)</f>
        <v>0</v>
      </c>
      <c r="I362" s="620">
        <f t="shared" si="28"/>
        <v>0</v>
      </c>
      <c r="J362" s="620">
        <f>SUM(J363)</f>
        <v>0</v>
      </c>
      <c r="L362" s="176" t="s">
        <v>402</v>
      </c>
      <c r="O362" s="176" t="b">
        <f t="shared" si="29"/>
        <v>1</v>
      </c>
    </row>
    <row r="363" spans="1:15" s="191" customFormat="1" ht="16.899999999999999" hidden="1" customHeight="1">
      <c r="A363" s="366">
        <v>17062</v>
      </c>
      <c r="B363" s="366">
        <v>4</v>
      </c>
      <c r="C363" s="366">
        <v>4</v>
      </c>
      <c r="D363" s="366">
        <v>6</v>
      </c>
      <c r="E363" s="366">
        <v>64417062</v>
      </c>
      <c r="F363" s="367" t="s">
        <v>401</v>
      </c>
      <c r="G363" s="206">
        <f>IFERROR(INDEX('Meta 12'!$G$2:$G$401,MATCH('تفصيل المصروفات'!E363,'Meta 12'!$E$2:$E$401,0)),0)</f>
        <v>0</v>
      </c>
      <c r="H363" s="206">
        <v>0</v>
      </c>
      <c r="I363" s="206">
        <f t="shared" si="28"/>
        <v>0</v>
      </c>
      <c r="J363" s="206">
        <v>0</v>
      </c>
      <c r="L363" s="191" t="s">
        <v>393</v>
      </c>
      <c r="O363" s="176" t="b">
        <f t="shared" si="29"/>
        <v>0</v>
      </c>
    </row>
    <row r="364" spans="1:15" s="176" customFormat="1" ht="15.4" customHeight="1">
      <c r="A364" s="368"/>
      <c r="B364" s="368">
        <v>5</v>
      </c>
      <c r="C364" s="368">
        <v>4</v>
      </c>
      <c r="D364" s="368">
        <v>6</v>
      </c>
      <c r="E364" s="366">
        <v>645</v>
      </c>
      <c r="F364" s="184" t="s">
        <v>1759</v>
      </c>
      <c r="G364" s="620">
        <f>SUM(G365:G393)</f>
        <v>12241496</v>
      </c>
      <c r="H364" s="620">
        <f>SUM(H365:H393)</f>
        <v>11431274</v>
      </c>
      <c r="I364" s="620">
        <f t="shared" si="28"/>
        <v>810222</v>
      </c>
      <c r="J364" s="620">
        <f>SUM(J365:J393)</f>
        <v>19944443</v>
      </c>
      <c r="L364" s="176" t="s">
        <v>647</v>
      </c>
      <c r="O364" s="176" t="b">
        <f t="shared" si="29"/>
        <v>0</v>
      </c>
    </row>
    <row r="365" spans="1:15" s="191" customFormat="1" ht="16.899999999999999" hidden="1" customHeight="1">
      <c r="A365" s="366">
        <v>17112</v>
      </c>
      <c r="B365" s="366">
        <v>5</v>
      </c>
      <c r="C365" s="366">
        <v>4</v>
      </c>
      <c r="D365" s="366">
        <v>6</v>
      </c>
      <c r="E365" s="366">
        <v>64517112</v>
      </c>
      <c r="F365" s="367" t="s">
        <v>403</v>
      </c>
      <c r="G365" s="206"/>
      <c r="H365" s="206"/>
      <c r="I365" s="206">
        <f t="shared" si="28"/>
        <v>0</v>
      </c>
      <c r="J365" s="206">
        <v>0</v>
      </c>
      <c r="L365" s="191" t="s">
        <v>394</v>
      </c>
      <c r="O365" s="176" t="b">
        <f t="shared" si="29"/>
        <v>0</v>
      </c>
    </row>
    <row r="366" spans="1:15" s="191" customFormat="1" ht="16.899999999999999" hidden="1" customHeight="1">
      <c r="A366" s="366">
        <v>17122</v>
      </c>
      <c r="B366" s="366">
        <v>5</v>
      </c>
      <c r="C366" s="366">
        <v>4</v>
      </c>
      <c r="D366" s="366">
        <v>6</v>
      </c>
      <c r="E366" s="366">
        <v>64517122</v>
      </c>
      <c r="F366" s="367" t="s">
        <v>404</v>
      </c>
      <c r="G366" s="206"/>
      <c r="H366" s="206"/>
      <c r="I366" s="206">
        <f t="shared" si="28"/>
        <v>0</v>
      </c>
      <c r="J366" s="206">
        <v>0</v>
      </c>
      <c r="L366" s="191" t="s">
        <v>395</v>
      </c>
      <c r="O366" s="176" t="b">
        <f t="shared" si="29"/>
        <v>0</v>
      </c>
    </row>
    <row r="367" spans="1:15" s="191" customFormat="1" ht="16.899999999999999" hidden="1" customHeight="1">
      <c r="A367" s="366">
        <v>17132</v>
      </c>
      <c r="B367" s="366">
        <v>5</v>
      </c>
      <c r="C367" s="366">
        <v>4</v>
      </c>
      <c r="D367" s="366">
        <v>6</v>
      </c>
      <c r="E367" s="366">
        <v>64517132</v>
      </c>
      <c r="F367" s="367" t="s">
        <v>405</v>
      </c>
      <c r="G367" s="206"/>
      <c r="H367" s="206"/>
      <c r="I367" s="206">
        <f t="shared" si="28"/>
        <v>0</v>
      </c>
      <c r="J367" s="206">
        <v>0</v>
      </c>
      <c r="L367" s="191" t="s">
        <v>646</v>
      </c>
      <c r="O367" s="176" t="b">
        <f t="shared" si="29"/>
        <v>0</v>
      </c>
    </row>
    <row r="368" spans="1:15" s="191" customFormat="1" ht="16.899999999999999" hidden="1" customHeight="1">
      <c r="A368" s="366">
        <v>17142</v>
      </c>
      <c r="B368" s="366">
        <v>5</v>
      </c>
      <c r="C368" s="366">
        <v>4</v>
      </c>
      <c r="D368" s="366">
        <v>6</v>
      </c>
      <c r="E368" s="366">
        <v>64517142</v>
      </c>
      <c r="F368" s="367" t="s">
        <v>406</v>
      </c>
      <c r="G368" s="206"/>
      <c r="H368" s="206"/>
      <c r="I368" s="206">
        <f t="shared" si="28"/>
        <v>0</v>
      </c>
      <c r="J368" s="206">
        <v>0</v>
      </c>
      <c r="L368" s="191" t="s">
        <v>398</v>
      </c>
      <c r="O368" s="176" t="b">
        <f t="shared" si="29"/>
        <v>0</v>
      </c>
    </row>
    <row r="369" spans="1:15" s="191" customFormat="1" ht="16.899999999999999" hidden="1" customHeight="1">
      <c r="A369" s="366">
        <v>17152</v>
      </c>
      <c r="B369" s="366">
        <v>5</v>
      </c>
      <c r="C369" s="366">
        <v>4</v>
      </c>
      <c r="D369" s="366">
        <v>6</v>
      </c>
      <c r="E369" s="366">
        <v>64517152</v>
      </c>
      <c r="F369" s="367" t="s">
        <v>480</v>
      </c>
      <c r="G369" s="206"/>
      <c r="H369" s="206"/>
      <c r="I369" s="206">
        <f t="shared" si="28"/>
        <v>0</v>
      </c>
      <c r="J369" s="206">
        <v>0</v>
      </c>
      <c r="L369" s="191" t="s">
        <v>399</v>
      </c>
      <c r="O369" s="176" t="b">
        <f t="shared" si="29"/>
        <v>0</v>
      </c>
    </row>
    <row r="370" spans="1:15" s="191" customFormat="1" ht="16.899999999999999" hidden="1" customHeight="1">
      <c r="A370" s="366">
        <v>17172</v>
      </c>
      <c r="B370" s="366">
        <v>5</v>
      </c>
      <c r="C370" s="366">
        <v>4</v>
      </c>
      <c r="D370" s="366">
        <v>6</v>
      </c>
      <c r="E370" s="366">
        <v>64517172</v>
      </c>
      <c r="F370" s="367" t="s">
        <v>482</v>
      </c>
      <c r="G370" s="206"/>
      <c r="H370" s="206"/>
      <c r="I370" s="206">
        <f t="shared" si="28"/>
        <v>0</v>
      </c>
      <c r="J370" s="206">
        <v>0</v>
      </c>
      <c r="L370" s="191" t="s">
        <v>400</v>
      </c>
      <c r="O370" s="176" t="b">
        <f t="shared" si="29"/>
        <v>0</v>
      </c>
    </row>
    <row r="371" spans="1:15" s="191" customFormat="1" ht="16.899999999999999" hidden="1" customHeight="1">
      <c r="A371" s="366">
        <v>17182</v>
      </c>
      <c r="B371" s="366">
        <v>5</v>
      </c>
      <c r="C371" s="366">
        <v>4</v>
      </c>
      <c r="D371" s="366">
        <v>6</v>
      </c>
      <c r="E371" s="366">
        <v>64517182</v>
      </c>
      <c r="F371" s="367" t="s">
        <v>483</v>
      </c>
      <c r="G371" s="206"/>
      <c r="H371" s="206"/>
      <c r="I371" s="206">
        <f t="shared" si="28"/>
        <v>0</v>
      </c>
      <c r="J371" s="206">
        <v>0</v>
      </c>
      <c r="L371" s="191" t="s">
        <v>401</v>
      </c>
      <c r="O371" s="176" t="b">
        <f t="shared" si="29"/>
        <v>0</v>
      </c>
    </row>
    <row r="372" spans="1:15" s="191" customFormat="1" ht="16.5" hidden="1" customHeight="1">
      <c r="A372" s="366">
        <v>17902</v>
      </c>
      <c r="B372" s="366">
        <v>5</v>
      </c>
      <c r="C372" s="366">
        <v>4</v>
      </c>
      <c r="D372" s="366">
        <v>6</v>
      </c>
      <c r="E372" s="366">
        <v>64517902</v>
      </c>
      <c r="F372" s="367" t="s">
        <v>1690</v>
      </c>
      <c r="G372" s="206"/>
      <c r="H372" s="206"/>
      <c r="I372" s="206">
        <f t="shared" si="28"/>
        <v>0</v>
      </c>
      <c r="J372" s="206">
        <v>0</v>
      </c>
      <c r="L372" s="191" t="s">
        <v>585</v>
      </c>
      <c r="O372" s="176" t="b">
        <f t="shared" si="29"/>
        <v>0</v>
      </c>
    </row>
    <row r="373" spans="1:15" s="191" customFormat="1" ht="15.4" customHeight="1">
      <c r="A373" s="366">
        <v>19049</v>
      </c>
      <c r="B373" s="366">
        <v>5</v>
      </c>
      <c r="C373" s="366">
        <v>4</v>
      </c>
      <c r="D373" s="366">
        <v>6</v>
      </c>
      <c r="E373" s="366">
        <v>64519049</v>
      </c>
      <c r="F373" s="367" t="s">
        <v>1760</v>
      </c>
      <c r="G373" s="206">
        <v>55000</v>
      </c>
      <c r="H373" s="206">
        <v>69932</v>
      </c>
      <c r="I373" s="206">
        <f t="shared" si="28"/>
        <v>-14932</v>
      </c>
      <c r="J373" s="206">
        <v>10817</v>
      </c>
      <c r="O373" s="176"/>
    </row>
    <row r="374" spans="1:15" s="191" customFormat="1" ht="15.4" customHeight="1">
      <c r="A374" s="366">
        <v>19051</v>
      </c>
      <c r="B374" s="366">
        <v>5</v>
      </c>
      <c r="C374" s="366">
        <v>4</v>
      </c>
      <c r="D374" s="366">
        <v>6</v>
      </c>
      <c r="E374" s="366">
        <v>64519051</v>
      </c>
      <c r="F374" s="367" t="s">
        <v>593</v>
      </c>
      <c r="G374" s="206">
        <v>151143</v>
      </c>
      <c r="H374" s="206">
        <v>154578</v>
      </c>
      <c r="I374" s="206">
        <f t="shared" si="28"/>
        <v>-3435</v>
      </c>
      <c r="J374" s="206">
        <v>246033</v>
      </c>
      <c r="L374" s="191" t="s">
        <v>583</v>
      </c>
      <c r="O374" s="176" t="b">
        <f t="shared" ref="O374:O387" si="30">L374=F374</f>
        <v>0</v>
      </c>
    </row>
    <row r="375" spans="1:15" s="191" customFormat="1" ht="15.4" customHeight="1">
      <c r="A375" s="366">
        <v>19052</v>
      </c>
      <c r="B375" s="366">
        <v>5</v>
      </c>
      <c r="C375" s="366">
        <v>4</v>
      </c>
      <c r="D375" s="366">
        <v>6</v>
      </c>
      <c r="E375" s="366">
        <v>64519052</v>
      </c>
      <c r="F375" s="367" t="s">
        <v>594</v>
      </c>
      <c r="G375" s="206">
        <v>290564</v>
      </c>
      <c r="H375" s="206">
        <v>376203</v>
      </c>
      <c r="I375" s="206">
        <f t="shared" si="28"/>
        <v>-85639</v>
      </c>
      <c r="J375" s="206">
        <v>374993</v>
      </c>
      <c r="L375" s="191" t="s">
        <v>584</v>
      </c>
      <c r="O375" s="176" t="b">
        <f t="shared" si="30"/>
        <v>0</v>
      </c>
    </row>
    <row r="376" spans="1:15" s="191" customFormat="1" ht="15.4" customHeight="1">
      <c r="A376" s="366">
        <v>19053</v>
      </c>
      <c r="B376" s="366">
        <v>5</v>
      </c>
      <c r="C376" s="366">
        <v>4</v>
      </c>
      <c r="D376" s="366">
        <v>6</v>
      </c>
      <c r="E376" s="366">
        <v>64519053</v>
      </c>
      <c r="F376" s="367" t="s">
        <v>481</v>
      </c>
      <c r="G376" s="206">
        <v>13005</v>
      </c>
      <c r="H376" s="206">
        <v>722</v>
      </c>
      <c r="I376" s="206">
        <f t="shared" si="28"/>
        <v>12283</v>
      </c>
      <c r="J376" s="206">
        <v>1831</v>
      </c>
      <c r="L376" s="191" t="s">
        <v>586</v>
      </c>
      <c r="O376" s="176" t="b">
        <f t="shared" si="30"/>
        <v>0</v>
      </c>
    </row>
    <row r="377" spans="1:15" s="191" customFormat="1" ht="15.4" customHeight="1">
      <c r="A377" s="366">
        <v>19054</v>
      </c>
      <c r="B377" s="366">
        <v>5</v>
      </c>
      <c r="C377" s="366">
        <v>4</v>
      </c>
      <c r="D377" s="366">
        <v>6</v>
      </c>
      <c r="E377" s="366">
        <v>64519054</v>
      </c>
      <c r="F377" s="367" t="s">
        <v>595</v>
      </c>
      <c r="G377" s="206">
        <v>152020</v>
      </c>
      <c r="H377" s="206">
        <v>107730</v>
      </c>
      <c r="I377" s="206">
        <f t="shared" si="28"/>
        <v>44290</v>
      </c>
      <c r="J377" s="206">
        <v>111155</v>
      </c>
      <c r="L377" s="191" t="s">
        <v>587</v>
      </c>
      <c r="O377" s="176" t="b">
        <f t="shared" si="30"/>
        <v>0</v>
      </c>
    </row>
    <row r="378" spans="1:15" s="191" customFormat="1" ht="15.4" customHeight="1">
      <c r="A378" s="366">
        <v>19055</v>
      </c>
      <c r="B378" s="366">
        <v>5</v>
      </c>
      <c r="C378" s="366">
        <v>4</v>
      </c>
      <c r="D378" s="366">
        <v>6</v>
      </c>
      <c r="E378" s="366">
        <v>64519055</v>
      </c>
      <c r="F378" s="367" t="s">
        <v>596</v>
      </c>
      <c r="G378" s="206">
        <v>892840</v>
      </c>
      <c r="H378" s="206">
        <v>1161304</v>
      </c>
      <c r="I378" s="206">
        <f t="shared" si="28"/>
        <v>-268464</v>
      </c>
      <c r="J378" s="206">
        <v>1259345</v>
      </c>
      <c r="L378" s="191" t="s">
        <v>588</v>
      </c>
      <c r="O378" s="176" t="b">
        <f t="shared" si="30"/>
        <v>0</v>
      </c>
    </row>
    <row r="379" spans="1:15" s="191" customFormat="1" ht="15.4" customHeight="1">
      <c r="A379" s="366">
        <v>19056</v>
      </c>
      <c r="B379" s="366">
        <v>5</v>
      </c>
      <c r="C379" s="366">
        <v>4</v>
      </c>
      <c r="D379" s="366">
        <v>6</v>
      </c>
      <c r="E379" s="366">
        <v>64519056</v>
      </c>
      <c r="F379" s="367" t="s">
        <v>1761</v>
      </c>
      <c r="G379" s="206">
        <v>3141650</v>
      </c>
      <c r="H379" s="206">
        <v>2592650</v>
      </c>
      <c r="I379" s="206">
        <f t="shared" si="28"/>
        <v>549000</v>
      </c>
      <c r="J379" s="206">
        <v>4819732</v>
      </c>
      <c r="L379" s="191" t="s">
        <v>734</v>
      </c>
      <c r="O379" s="176" t="b">
        <f t="shared" si="30"/>
        <v>0</v>
      </c>
    </row>
    <row r="380" spans="1:15" s="191" customFormat="1" ht="15.4" customHeight="1">
      <c r="A380" s="366">
        <v>19057</v>
      </c>
      <c r="B380" s="366">
        <v>5</v>
      </c>
      <c r="C380" s="366">
        <v>4</v>
      </c>
      <c r="D380" s="366">
        <v>6</v>
      </c>
      <c r="E380" s="366">
        <v>64519057</v>
      </c>
      <c r="F380" s="367" t="s">
        <v>597</v>
      </c>
      <c r="G380" s="206">
        <v>936110</v>
      </c>
      <c r="H380" s="206">
        <v>1268882</v>
      </c>
      <c r="I380" s="206">
        <f t="shared" si="28"/>
        <v>-332772</v>
      </c>
      <c r="J380" s="206">
        <v>1500410</v>
      </c>
      <c r="L380" s="191" t="s">
        <v>589</v>
      </c>
      <c r="O380" s="176" t="b">
        <f t="shared" si="30"/>
        <v>0</v>
      </c>
    </row>
    <row r="381" spans="1:15" s="191" customFormat="1" ht="15.4" customHeight="1">
      <c r="A381" s="366">
        <v>19058</v>
      </c>
      <c r="B381" s="366">
        <v>5</v>
      </c>
      <c r="C381" s="366">
        <v>4</v>
      </c>
      <c r="D381" s="366">
        <v>6</v>
      </c>
      <c r="E381" s="366">
        <v>64519058</v>
      </c>
      <c r="F381" s="367" t="s">
        <v>406</v>
      </c>
      <c r="G381" s="206">
        <v>784820</v>
      </c>
      <c r="H381" s="206">
        <v>877984</v>
      </c>
      <c r="I381" s="206">
        <f t="shared" si="28"/>
        <v>-93164</v>
      </c>
      <c r="J381" s="206">
        <v>979151</v>
      </c>
      <c r="L381" s="191" t="s">
        <v>590</v>
      </c>
      <c r="O381" s="176" t="b">
        <f t="shared" si="30"/>
        <v>0</v>
      </c>
    </row>
    <row r="382" spans="1:15" s="191" customFormat="1" ht="15.4" customHeight="1">
      <c r="A382" s="366">
        <v>19061</v>
      </c>
      <c r="B382" s="366">
        <v>5</v>
      </c>
      <c r="C382" s="366">
        <v>4</v>
      </c>
      <c r="D382" s="366">
        <v>6</v>
      </c>
      <c r="E382" s="366">
        <v>64519061</v>
      </c>
      <c r="F382" s="367" t="s">
        <v>710</v>
      </c>
      <c r="G382" s="206">
        <v>6160</v>
      </c>
      <c r="H382" s="206">
        <v>1157</v>
      </c>
      <c r="I382" s="206">
        <f t="shared" si="28"/>
        <v>5003</v>
      </c>
      <c r="J382" s="206">
        <v>5230</v>
      </c>
      <c r="L382" s="191" t="s">
        <v>708</v>
      </c>
      <c r="O382" s="176" t="b">
        <f t="shared" si="30"/>
        <v>0</v>
      </c>
    </row>
    <row r="383" spans="1:15" s="191" customFormat="1" ht="15.4" customHeight="1">
      <c r="A383" s="366">
        <v>19062</v>
      </c>
      <c r="B383" s="366">
        <v>5</v>
      </c>
      <c r="C383" s="366">
        <v>4</v>
      </c>
      <c r="D383" s="366">
        <v>6</v>
      </c>
      <c r="E383" s="366">
        <v>64519062</v>
      </c>
      <c r="F383" s="367" t="s">
        <v>598</v>
      </c>
      <c r="G383" s="622">
        <v>0</v>
      </c>
      <c r="H383" s="206">
        <v>32</v>
      </c>
      <c r="I383" s="206">
        <f t="shared" si="28"/>
        <v>-32</v>
      </c>
      <c r="J383" s="206">
        <v>551</v>
      </c>
      <c r="L383" s="191" t="s">
        <v>591</v>
      </c>
      <c r="O383" s="176" t="b">
        <f t="shared" si="30"/>
        <v>0</v>
      </c>
    </row>
    <row r="384" spans="1:15" s="191" customFormat="1" ht="15.4" customHeight="1">
      <c r="A384" s="366">
        <v>19063</v>
      </c>
      <c r="B384" s="366">
        <v>5</v>
      </c>
      <c r="C384" s="366">
        <v>4</v>
      </c>
      <c r="D384" s="366">
        <v>6</v>
      </c>
      <c r="E384" s="366">
        <v>64519063</v>
      </c>
      <c r="F384" s="367" t="s">
        <v>599</v>
      </c>
      <c r="G384" s="206">
        <v>12316</v>
      </c>
      <c r="H384" s="206">
        <v>42515</v>
      </c>
      <c r="I384" s="206">
        <f t="shared" si="28"/>
        <v>-30199</v>
      </c>
      <c r="J384" s="206">
        <v>20471</v>
      </c>
      <c r="L384" s="191" t="s">
        <v>735</v>
      </c>
      <c r="O384" s="176" t="b">
        <f t="shared" si="30"/>
        <v>0</v>
      </c>
    </row>
    <row r="385" spans="1:15" s="191" customFormat="1" ht="15.4" customHeight="1">
      <c r="A385" s="366">
        <v>19064</v>
      </c>
      <c r="B385" s="366">
        <v>5</v>
      </c>
      <c r="C385" s="366">
        <v>4</v>
      </c>
      <c r="D385" s="366">
        <v>6</v>
      </c>
      <c r="E385" s="366">
        <v>64519064</v>
      </c>
      <c r="F385" s="367" t="s">
        <v>600</v>
      </c>
      <c r="G385" s="206">
        <v>250935</v>
      </c>
      <c r="H385" s="206">
        <v>760023</v>
      </c>
      <c r="I385" s="206">
        <f t="shared" si="28"/>
        <v>-509088</v>
      </c>
      <c r="J385" s="206">
        <v>531521</v>
      </c>
      <c r="L385" s="191" t="s">
        <v>709</v>
      </c>
      <c r="O385" s="176" t="b">
        <f t="shared" si="30"/>
        <v>0</v>
      </c>
    </row>
    <row r="386" spans="1:15" s="191" customFormat="1" ht="15.4" customHeight="1">
      <c r="A386" s="366">
        <v>19065</v>
      </c>
      <c r="B386" s="366">
        <v>5</v>
      </c>
      <c r="C386" s="366">
        <v>4</v>
      </c>
      <c r="D386" s="366">
        <v>6</v>
      </c>
      <c r="E386" s="366">
        <v>64519065</v>
      </c>
      <c r="F386" s="367" t="s">
        <v>601</v>
      </c>
      <c r="G386" s="206">
        <v>100000</v>
      </c>
      <c r="H386" s="206">
        <v>4372</v>
      </c>
      <c r="I386" s="206">
        <f t="shared" si="28"/>
        <v>95628</v>
      </c>
      <c r="J386" s="622">
        <v>0</v>
      </c>
      <c r="L386" s="191" t="s">
        <v>592</v>
      </c>
      <c r="O386" s="176" t="b">
        <f t="shared" si="30"/>
        <v>0</v>
      </c>
    </row>
    <row r="387" spans="1:15" s="191" customFormat="1" ht="15.4" customHeight="1">
      <c r="A387" s="366">
        <v>19066</v>
      </c>
      <c r="B387" s="366">
        <v>5</v>
      </c>
      <c r="C387" s="366">
        <v>4</v>
      </c>
      <c r="D387" s="366">
        <v>6</v>
      </c>
      <c r="E387" s="366">
        <v>64519066</v>
      </c>
      <c r="F387" s="367" t="s">
        <v>484</v>
      </c>
      <c r="G387" s="206">
        <v>131341</v>
      </c>
      <c r="H387" s="206">
        <v>109604</v>
      </c>
      <c r="I387" s="206">
        <f t="shared" si="28"/>
        <v>21737</v>
      </c>
      <c r="J387" s="206">
        <v>152647</v>
      </c>
      <c r="L387" s="191" t="s">
        <v>402</v>
      </c>
      <c r="O387" s="176" t="b">
        <f t="shared" si="30"/>
        <v>0</v>
      </c>
    </row>
    <row r="388" spans="1:15" s="191" customFormat="1" ht="15.4" customHeight="1">
      <c r="A388" s="366">
        <v>19068</v>
      </c>
      <c r="B388" s="366">
        <v>5</v>
      </c>
      <c r="C388" s="366">
        <v>4</v>
      </c>
      <c r="D388" s="366">
        <v>6</v>
      </c>
      <c r="E388" s="366"/>
      <c r="F388" s="367" t="s">
        <v>2496</v>
      </c>
      <c r="G388" s="206">
        <v>19700</v>
      </c>
      <c r="H388" s="622">
        <v>0</v>
      </c>
      <c r="I388" s="206">
        <f t="shared" ref="I388" si="31">G388-H388</f>
        <v>19700</v>
      </c>
      <c r="J388" s="622">
        <v>0</v>
      </c>
      <c r="O388" s="176"/>
    </row>
    <row r="389" spans="1:15" s="191" customFormat="1" ht="15.4" customHeight="1">
      <c r="A389" s="366">
        <v>19069</v>
      </c>
      <c r="B389" s="366">
        <v>5</v>
      </c>
      <c r="C389" s="366">
        <v>4</v>
      </c>
      <c r="D389" s="366">
        <v>6</v>
      </c>
      <c r="E389" s="366"/>
      <c r="F389" s="367" t="s">
        <v>2424</v>
      </c>
      <c r="G389" s="622">
        <v>0</v>
      </c>
      <c r="H389" s="622">
        <v>0</v>
      </c>
      <c r="I389" s="622">
        <f t="shared" si="28"/>
        <v>0</v>
      </c>
      <c r="J389" s="206">
        <v>2500</v>
      </c>
      <c r="O389" s="176"/>
    </row>
    <row r="390" spans="1:15" s="191" customFormat="1" ht="15.4" customHeight="1">
      <c r="A390" s="366">
        <v>19081</v>
      </c>
      <c r="B390" s="366">
        <v>5</v>
      </c>
      <c r="C390" s="366">
        <v>4</v>
      </c>
      <c r="D390" s="366">
        <v>6</v>
      </c>
      <c r="E390" s="366"/>
      <c r="F390" s="367" t="s">
        <v>2426</v>
      </c>
      <c r="G390" s="206">
        <v>5000000</v>
      </c>
      <c r="H390" s="206">
        <v>3745006</v>
      </c>
      <c r="I390" s="206">
        <f t="shared" si="28"/>
        <v>1254994</v>
      </c>
      <c r="J390" s="206">
        <v>6814629</v>
      </c>
      <c r="O390" s="176"/>
    </row>
    <row r="391" spans="1:15" s="191" customFormat="1" ht="15.4" customHeight="1">
      <c r="A391" s="366">
        <v>19082</v>
      </c>
      <c r="B391" s="366">
        <v>5</v>
      </c>
      <c r="C391" s="366">
        <v>4</v>
      </c>
      <c r="D391" s="366">
        <v>6</v>
      </c>
      <c r="E391" s="366"/>
      <c r="F391" s="367" t="s">
        <v>2453</v>
      </c>
      <c r="G391" s="622">
        <v>0</v>
      </c>
      <c r="H391" s="206">
        <v>15781</v>
      </c>
      <c r="I391" s="206">
        <f t="shared" si="28"/>
        <v>-15781</v>
      </c>
      <c r="J391" s="206">
        <v>1985000</v>
      </c>
      <c r="O391" s="176"/>
    </row>
    <row r="392" spans="1:15" s="191" customFormat="1" ht="15.4" customHeight="1">
      <c r="A392" s="366">
        <v>19083</v>
      </c>
      <c r="B392" s="366">
        <v>5</v>
      </c>
      <c r="C392" s="366">
        <v>4</v>
      </c>
      <c r="D392" s="366">
        <v>6</v>
      </c>
      <c r="E392" s="366"/>
      <c r="F392" s="367" t="s">
        <v>2454</v>
      </c>
      <c r="G392" s="206">
        <v>100000</v>
      </c>
      <c r="H392" s="622">
        <v>0</v>
      </c>
      <c r="I392" s="206">
        <f t="shared" si="28"/>
        <v>100000</v>
      </c>
      <c r="J392" s="206">
        <v>700000</v>
      </c>
      <c r="O392" s="176"/>
    </row>
    <row r="393" spans="1:15" s="191" customFormat="1" ht="15.4" customHeight="1">
      <c r="A393" s="366">
        <v>98011</v>
      </c>
      <c r="B393" s="366">
        <v>5</v>
      </c>
      <c r="C393" s="366">
        <v>4</v>
      </c>
      <c r="D393" s="366">
        <v>6</v>
      </c>
      <c r="E393" s="366">
        <v>64598011</v>
      </c>
      <c r="F393" s="367" t="s">
        <v>421</v>
      </c>
      <c r="G393" s="206">
        <v>203892</v>
      </c>
      <c r="H393" s="206">
        <v>142799</v>
      </c>
      <c r="I393" s="206">
        <f t="shared" si="28"/>
        <v>61093</v>
      </c>
      <c r="J393" s="206">
        <v>428427</v>
      </c>
      <c r="L393" s="191" t="s">
        <v>398</v>
      </c>
      <c r="O393" s="176" t="b">
        <f>L393=F393</f>
        <v>0</v>
      </c>
    </row>
    <row r="394" spans="1:15" s="176" customFormat="1" ht="16.899999999999999" hidden="1" customHeight="1">
      <c r="A394" s="368"/>
      <c r="B394" s="368">
        <v>6</v>
      </c>
      <c r="C394" s="368">
        <v>4</v>
      </c>
      <c r="D394" s="368">
        <v>6</v>
      </c>
      <c r="E394" s="366">
        <v>646</v>
      </c>
      <c r="F394" s="184" t="s">
        <v>407</v>
      </c>
      <c r="G394" s="620">
        <f>SUM(G395)</f>
        <v>0</v>
      </c>
      <c r="H394" s="620">
        <f>SUM(H395)</f>
        <v>0</v>
      </c>
      <c r="I394" s="620">
        <f t="shared" si="28"/>
        <v>0</v>
      </c>
      <c r="J394" s="620">
        <f>SUM(J395)</f>
        <v>0</v>
      </c>
      <c r="L394" s="176" t="s">
        <v>407</v>
      </c>
      <c r="O394" s="176" t="b">
        <f>L394=F394</f>
        <v>1</v>
      </c>
    </row>
    <row r="395" spans="1:15" s="191" customFormat="1" ht="16.899999999999999" hidden="1" customHeight="1">
      <c r="A395" s="366">
        <v>17172</v>
      </c>
      <c r="B395" s="366">
        <v>6</v>
      </c>
      <c r="C395" s="366">
        <v>4</v>
      </c>
      <c r="D395" s="366">
        <v>6</v>
      </c>
      <c r="E395" s="366">
        <v>64617172</v>
      </c>
      <c r="F395" s="367" t="s">
        <v>482</v>
      </c>
      <c r="G395" s="206"/>
      <c r="H395" s="206">
        <f>INDEX('Meta 12'!$H$2:$H$401,MATCH('تفصيل المصروفات'!E395,'Meta 12'!$E$2:$E$401,0))</f>
        <v>0</v>
      </c>
      <c r="I395" s="206">
        <f t="shared" si="28"/>
        <v>0</v>
      </c>
      <c r="J395" s="206">
        <v>0</v>
      </c>
      <c r="L395" s="191" t="s">
        <v>399</v>
      </c>
      <c r="O395" s="176" t="b">
        <f>L395=F395</f>
        <v>0</v>
      </c>
    </row>
    <row r="396" spans="1:15" s="176" customFormat="1" ht="15.4" customHeight="1">
      <c r="A396" s="368"/>
      <c r="B396" s="368">
        <v>7</v>
      </c>
      <c r="C396" s="368">
        <v>4</v>
      </c>
      <c r="D396" s="368">
        <v>6</v>
      </c>
      <c r="E396" s="366">
        <v>647</v>
      </c>
      <c r="F396" s="184" t="s">
        <v>1762</v>
      </c>
      <c r="G396" s="620">
        <f>SUM(G397:G399)</f>
        <v>62102</v>
      </c>
      <c r="H396" s="620">
        <f>SUM(H397:H399)</f>
        <v>17353</v>
      </c>
      <c r="I396" s="620">
        <f t="shared" si="28"/>
        <v>44749</v>
      </c>
      <c r="J396" s="620">
        <f>SUM(J397:J399)</f>
        <v>55988</v>
      </c>
      <c r="L396" s="176" t="s">
        <v>410</v>
      </c>
      <c r="O396" s="176" t="b">
        <f>L396=F396</f>
        <v>0</v>
      </c>
    </row>
    <row r="397" spans="1:15" s="191" customFormat="1" ht="16.5" hidden="1" customHeight="1">
      <c r="A397" s="366">
        <v>19059</v>
      </c>
      <c r="B397" s="366">
        <v>7</v>
      </c>
      <c r="C397" s="366">
        <v>4</v>
      </c>
      <c r="D397" s="366">
        <v>6</v>
      </c>
      <c r="E397" s="366">
        <v>64719059</v>
      </c>
      <c r="F397" s="367" t="s">
        <v>1763</v>
      </c>
      <c r="G397" s="206">
        <v>0</v>
      </c>
      <c r="H397" s="206">
        <v>0</v>
      </c>
      <c r="I397" s="206">
        <f t="shared" si="28"/>
        <v>0</v>
      </c>
      <c r="J397" s="206">
        <v>0</v>
      </c>
      <c r="L397" s="191" t="s">
        <v>400</v>
      </c>
      <c r="O397" s="176" t="b">
        <f>L397=F397</f>
        <v>0</v>
      </c>
    </row>
    <row r="398" spans="1:15" s="191" customFormat="1" ht="15.4" customHeight="1">
      <c r="A398" s="366">
        <v>19072</v>
      </c>
      <c r="B398" s="366">
        <v>7</v>
      </c>
      <c r="C398" s="366">
        <v>4</v>
      </c>
      <c r="D398" s="366">
        <v>6</v>
      </c>
      <c r="E398" s="366">
        <v>64719072</v>
      </c>
      <c r="F398" s="367" t="s">
        <v>1764</v>
      </c>
      <c r="G398" s="206">
        <v>15500</v>
      </c>
      <c r="H398" s="206">
        <v>12174</v>
      </c>
      <c r="I398" s="206">
        <f t="shared" si="28"/>
        <v>3326</v>
      </c>
      <c r="J398" s="206">
        <v>4875</v>
      </c>
      <c r="O398" s="176"/>
    </row>
    <row r="399" spans="1:15" s="191" customFormat="1" ht="15.4" customHeight="1">
      <c r="A399" s="366">
        <v>98011</v>
      </c>
      <c r="B399" s="366">
        <v>7</v>
      </c>
      <c r="C399" s="366">
        <v>4</v>
      </c>
      <c r="D399" s="366">
        <v>6</v>
      </c>
      <c r="E399" s="366">
        <v>64798011</v>
      </c>
      <c r="F399" s="367" t="s">
        <v>421</v>
      </c>
      <c r="G399" s="206">
        <v>46602</v>
      </c>
      <c r="H399" s="206">
        <v>5179</v>
      </c>
      <c r="I399" s="206">
        <f t="shared" si="28"/>
        <v>41423</v>
      </c>
      <c r="J399" s="206">
        <v>51113</v>
      </c>
      <c r="L399" s="191" t="s">
        <v>401</v>
      </c>
      <c r="O399" s="176" t="b">
        <f t="shared" ref="O399:O416" si="32">L399=F399</f>
        <v>0</v>
      </c>
    </row>
    <row r="400" spans="1:15" s="176" customFormat="1" ht="15.4" customHeight="1">
      <c r="A400" s="368"/>
      <c r="B400" s="368">
        <v>8</v>
      </c>
      <c r="C400" s="368">
        <v>4</v>
      </c>
      <c r="D400" s="368">
        <v>6</v>
      </c>
      <c r="E400" s="366">
        <v>648</v>
      </c>
      <c r="F400" s="184" t="s">
        <v>411</v>
      </c>
      <c r="G400" s="623">
        <f>SUM(G401:G405)</f>
        <v>0</v>
      </c>
      <c r="H400" s="623">
        <f>SUM(H401:H405)</f>
        <v>0</v>
      </c>
      <c r="I400" s="623">
        <f t="shared" si="28"/>
        <v>0</v>
      </c>
      <c r="J400" s="620">
        <f>SUM(J401:J405)</f>
        <v>1854</v>
      </c>
      <c r="L400" s="176" t="s">
        <v>411</v>
      </c>
      <c r="O400" s="176" t="b">
        <f t="shared" si="32"/>
        <v>1</v>
      </c>
    </row>
    <row r="401" spans="1:15" s="191" customFormat="1" ht="15.4" customHeight="1">
      <c r="A401" s="366">
        <v>19002</v>
      </c>
      <c r="B401" s="366">
        <v>8</v>
      </c>
      <c r="C401" s="366">
        <v>4</v>
      </c>
      <c r="D401" s="366">
        <v>6</v>
      </c>
      <c r="E401" s="366">
        <v>64819002</v>
      </c>
      <c r="F401" s="367" t="s">
        <v>412</v>
      </c>
      <c r="G401" s="622">
        <v>0</v>
      </c>
      <c r="H401" s="622">
        <v>0</v>
      </c>
      <c r="I401" s="622">
        <f t="shared" si="28"/>
        <v>0</v>
      </c>
      <c r="J401" s="206">
        <v>1556</v>
      </c>
      <c r="L401" s="191" t="s">
        <v>647</v>
      </c>
      <c r="O401" s="176" t="b">
        <f t="shared" si="32"/>
        <v>0</v>
      </c>
    </row>
    <row r="402" spans="1:15" s="191" customFormat="1" ht="16.899999999999999" hidden="1" customHeight="1">
      <c r="A402" s="366">
        <v>19103</v>
      </c>
      <c r="B402" s="366">
        <v>8</v>
      </c>
      <c r="C402" s="366">
        <v>4</v>
      </c>
      <c r="D402" s="366">
        <v>6</v>
      </c>
      <c r="E402" s="366">
        <v>64819103</v>
      </c>
      <c r="F402" s="367" t="s">
        <v>413</v>
      </c>
      <c r="G402" s="622"/>
      <c r="H402" s="622"/>
      <c r="I402" s="622">
        <f t="shared" si="28"/>
        <v>0</v>
      </c>
      <c r="J402" s="206"/>
      <c r="L402" s="191" t="s">
        <v>395</v>
      </c>
      <c r="O402" s="176" t="b">
        <f t="shared" si="32"/>
        <v>0</v>
      </c>
    </row>
    <row r="403" spans="1:15" s="191" customFormat="1" ht="16.899999999999999" hidden="1" customHeight="1">
      <c r="A403" s="366">
        <v>19121</v>
      </c>
      <c r="B403" s="366">
        <v>8</v>
      </c>
      <c r="C403" s="366">
        <v>4</v>
      </c>
      <c r="D403" s="366">
        <v>6</v>
      </c>
      <c r="E403" s="366">
        <v>64819121</v>
      </c>
      <c r="F403" s="367" t="s">
        <v>417</v>
      </c>
      <c r="G403" s="622"/>
      <c r="H403" s="622"/>
      <c r="I403" s="622">
        <f t="shared" si="28"/>
        <v>0</v>
      </c>
      <c r="J403" s="206"/>
      <c r="L403" s="191" t="s">
        <v>403</v>
      </c>
      <c r="O403" s="176" t="b">
        <f t="shared" si="32"/>
        <v>0</v>
      </c>
    </row>
    <row r="404" spans="1:15" s="191" customFormat="1" ht="15.4" customHeight="1">
      <c r="A404" s="366">
        <v>98011</v>
      </c>
      <c r="B404" s="366">
        <v>8</v>
      </c>
      <c r="C404" s="366">
        <v>4</v>
      </c>
      <c r="D404" s="366">
        <v>6</v>
      </c>
      <c r="E404" s="366">
        <v>64898011</v>
      </c>
      <c r="F404" s="367" t="s">
        <v>421</v>
      </c>
      <c r="G404" s="622">
        <v>0</v>
      </c>
      <c r="H404" s="622">
        <v>0</v>
      </c>
      <c r="I404" s="622">
        <f t="shared" si="28"/>
        <v>0</v>
      </c>
      <c r="J404" s="206">
        <v>298</v>
      </c>
      <c r="L404" s="191" t="s">
        <v>404</v>
      </c>
      <c r="O404" s="176" t="b">
        <f t="shared" si="32"/>
        <v>0</v>
      </c>
    </row>
    <row r="405" spans="1:15" s="191" customFormat="1" ht="16.899999999999999" hidden="1" customHeight="1">
      <c r="A405" s="366">
        <v>98121</v>
      </c>
      <c r="B405" s="366">
        <v>8</v>
      </c>
      <c r="C405" s="366">
        <v>4</v>
      </c>
      <c r="D405" s="366">
        <v>6</v>
      </c>
      <c r="E405" s="366">
        <v>64898121</v>
      </c>
      <c r="F405" s="367" t="s">
        <v>522</v>
      </c>
      <c r="G405" s="206"/>
      <c r="H405" s="206"/>
      <c r="I405" s="206">
        <f t="shared" si="28"/>
        <v>0</v>
      </c>
      <c r="J405" s="206">
        <v>0</v>
      </c>
      <c r="L405" s="191" t="s">
        <v>405</v>
      </c>
      <c r="O405" s="176" t="b">
        <f t="shared" si="32"/>
        <v>0</v>
      </c>
    </row>
    <row r="406" spans="1:15" s="176" customFormat="1" ht="15.4" customHeight="1">
      <c r="A406" s="368"/>
      <c r="B406" s="368"/>
      <c r="C406" s="368">
        <v>5</v>
      </c>
      <c r="D406" s="368">
        <v>6</v>
      </c>
      <c r="E406" s="366">
        <v>65</v>
      </c>
      <c r="F406" s="184" t="s">
        <v>424</v>
      </c>
      <c r="G406" s="620">
        <f>G407+G434+G456+G466+G482+G497</f>
        <v>37847535</v>
      </c>
      <c r="H406" s="620">
        <f>H407+H434+H456+H466+H482+H497</f>
        <v>49580500</v>
      </c>
      <c r="I406" s="620">
        <f t="shared" si="28"/>
        <v>-11732965</v>
      </c>
      <c r="J406" s="620">
        <f>J407+J434+J456+J466+J482+J497</f>
        <v>49655351</v>
      </c>
      <c r="L406" s="176" t="s">
        <v>424</v>
      </c>
      <c r="O406" s="176" t="b">
        <f t="shared" si="32"/>
        <v>1</v>
      </c>
    </row>
    <row r="407" spans="1:15" s="176" customFormat="1" ht="15.4" customHeight="1">
      <c r="A407" s="368"/>
      <c r="B407" s="368">
        <v>1</v>
      </c>
      <c r="C407" s="368">
        <v>5</v>
      </c>
      <c r="D407" s="368">
        <v>6</v>
      </c>
      <c r="E407" s="366">
        <v>651</v>
      </c>
      <c r="F407" s="184" t="s">
        <v>425</v>
      </c>
      <c r="G407" s="620">
        <f>SUM(G408:G433)</f>
        <v>7853039</v>
      </c>
      <c r="H407" s="620">
        <f>SUM(H408:H433)</f>
        <v>9229351</v>
      </c>
      <c r="I407" s="620">
        <f t="shared" si="28"/>
        <v>-1376312</v>
      </c>
      <c r="J407" s="620">
        <f>SUM(J408:J433)</f>
        <v>9707999</v>
      </c>
      <c r="L407" s="176" t="s">
        <v>425</v>
      </c>
      <c r="O407" s="176" t="b">
        <f t="shared" si="32"/>
        <v>1</v>
      </c>
    </row>
    <row r="408" spans="1:15" s="191" customFormat="1" ht="15.4" customHeight="1">
      <c r="A408" s="366">
        <v>78012</v>
      </c>
      <c r="B408" s="366">
        <v>1</v>
      </c>
      <c r="C408" s="366">
        <v>5</v>
      </c>
      <c r="D408" s="366">
        <v>6</v>
      </c>
      <c r="E408" s="366">
        <v>65178012</v>
      </c>
      <c r="F408" s="367" t="s">
        <v>649</v>
      </c>
      <c r="G408" s="622">
        <v>0</v>
      </c>
      <c r="H408" s="622">
        <v>0</v>
      </c>
      <c r="I408" s="622">
        <f t="shared" si="28"/>
        <v>0</v>
      </c>
      <c r="J408" s="206">
        <v>51</v>
      </c>
      <c r="L408" s="191" t="s">
        <v>406</v>
      </c>
      <c r="O408" s="176" t="b">
        <f t="shared" si="32"/>
        <v>0</v>
      </c>
    </row>
    <row r="409" spans="1:15" s="191" customFormat="1" ht="15.4" customHeight="1">
      <c r="A409" s="366">
        <v>78013</v>
      </c>
      <c r="B409" s="366">
        <v>1</v>
      </c>
      <c r="C409" s="366">
        <v>5</v>
      </c>
      <c r="D409" s="366">
        <v>6</v>
      </c>
      <c r="E409" s="366">
        <v>65178013</v>
      </c>
      <c r="F409" s="367" t="s">
        <v>650</v>
      </c>
      <c r="G409" s="206">
        <v>136</v>
      </c>
      <c r="H409" s="206">
        <v>79619</v>
      </c>
      <c r="I409" s="206">
        <f t="shared" si="28"/>
        <v>-79483</v>
      </c>
      <c r="J409" s="206">
        <v>176440</v>
      </c>
      <c r="L409" s="191" t="s">
        <v>480</v>
      </c>
      <c r="O409" s="176" t="b">
        <f t="shared" si="32"/>
        <v>0</v>
      </c>
    </row>
    <row r="410" spans="1:15" s="191" customFormat="1" ht="15.4" customHeight="1">
      <c r="A410" s="366">
        <v>78017</v>
      </c>
      <c r="B410" s="366">
        <v>1</v>
      </c>
      <c r="C410" s="366">
        <v>5</v>
      </c>
      <c r="D410" s="366">
        <v>6</v>
      </c>
      <c r="E410" s="366">
        <v>65178017</v>
      </c>
      <c r="F410" s="367" t="s">
        <v>651</v>
      </c>
      <c r="G410" s="622">
        <v>0</v>
      </c>
      <c r="H410" s="622">
        <v>0</v>
      </c>
      <c r="I410" s="622">
        <f t="shared" si="28"/>
        <v>0</v>
      </c>
      <c r="J410" s="206">
        <v>3950</v>
      </c>
      <c r="L410" s="191" t="s">
        <v>481</v>
      </c>
      <c r="O410" s="176" t="b">
        <f t="shared" si="32"/>
        <v>0</v>
      </c>
    </row>
    <row r="411" spans="1:15" s="191" customFormat="1" ht="30" customHeight="1">
      <c r="A411" s="399">
        <v>78311</v>
      </c>
      <c r="B411" s="399">
        <v>1</v>
      </c>
      <c r="C411" s="399">
        <v>5</v>
      </c>
      <c r="D411" s="399">
        <v>6</v>
      </c>
      <c r="E411" s="366">
        <v>65178311</v>
      </c>
      <c r="F411" s="493" t="s">
        <v>1558</v>
      </c>
      <c r="G411" s="206">
        <v>4447837</v>
      </c>
      <c r="H411" s="206">
        <v>6154509</v>
      </c>
      <c r="I411" s="206">
        <f t="shared" ref="I411:I481" si="33">G411-H411</f>
        <v>-1706672</v>
      </c>
      <c r="J411" s="206">
        <v>5713998</v>
      </c>
      <c r="L411" s="191" t="s">
        <v>482</v>
      </c>
      <c r="O411" s="176" t="b">
        <f t="shared" si="32"/>
        <v>0</v>
      </c>
    </row>
    <row r="412" spans="1:15" s="191" customFormat="1" ht="30" customHeight="1">
      <c r="A412" s="399">
        <v>78312</v>
      </c>
      <c r="B412" s="399">
        <v>1</v>
      </c>
      <c r="C412" s="399">
        <v>5</v>
      </c>
      <c r="D412" s="399">
        <v>6</v>
      </c>
      <c r="E412" s="366">
        <v>65178312</v>
      </c>
      <c r="F412" s="493" t="s">
        <v>1557</v>
      </c>
      <c r="G412" s="206">
        <v>470553</v>
      </c>
      <c r="H412" s="206">
        <v>198159</v>
      </c>
      <c r="I412" s="206">
        <f t="shared" si="33"/>
        <v>272394</v>
      </c>
      <c r="J412" s="206">
        <v>213373</v>
      </c>
      <c r="L412" s="191" t="s">
        <v>483</v>
      </c>
      <c r="O412" s="176" t="b">
        <f t="shared" si="32"/>
        <v>0</v>
      </c>
    </row>
    <row r="413" spans="1:15" s="191" customFormat="1" ht="30" customHeight="1">
      <c r="A413" s="399">
        <v>78313</v>
      </c>
      <c r="B413" s="399">
        <v>1</v>
      </c>
      <c r="C413" s="399">
        <v>5</v>
      </c>
      <c r="D413" s="399">
        <v>6</v>
      </c>
      <c r="E413" s="366">
        <v>65178313</v>
      </c>
      <c r="F413" s="493" t="s">
        <v>1556</v>
      </c>
      <c r="G413" s="206">
        <v>203029</v>
      </c>
      <c r="H413" s="206">
        <v>95619</v>
      </c>
      <c r="I413" s="206">
        <f t="shared" si="33"/>
        <v>107410</v>
      </c>
      <c r="J413" s="206">
        <v>802791</v>
      </c>
      <c r="L413" s="191" t="s">
        <v>484</v>
      </c>
      <c r="O413" s="176" t="b">
        <f t="shared" si="32"/>
        <v>0</v>
      </c>
    </row>
    <row r="414" spans="1:15" s="191" customFormat="1" ht="30" customHeight="1">
      <c r="A414" s="399">
        <v>78314</v>
      </c>
      <c r="B414" s="399">
        <v>1</v>
      </c>
      <c r="C414" s="399">
        <v>5</v>
      </c>
      <c r="D414" s="399">
        <v>6</v>
      </c>
      <c r="E414" s="366">
        <v>65178314</v>
      </c>
      <c r="F414" s="493" t="s">
        <v>2429</v>
      </c>
      <c r="G414" s="206">
        <v>90907</v>
      </c>
      <c r="H414" s="206">
        <v>166793</v>
      </c>
      <c r="I414" s="206">
        <f t="shared" si="33"/>
        <v>-75886</v>
      </c>
      <c r="J414" s="206">
        <v>83705</v>
      </c>
      <c r="L414" s="191" t="s">
        <v>593</v>
      </c>
      <c r="O414" s="176" t="b">
        <f t="shared" si="32"/>
        <v>0</v>
      </c>
    </row>
    <row r="415" spans="1:15" s="191" customFormat="1" ht="30" customHeight="1">
      <c r="A415" s="399">
        <v>78315</v>
      </c>
      <c r="B415" s="399">
        <v>1</v>
      </c>
      <c r="C415" s="399">
        <v>5</v>
      </c>
      <c r="D415" s="399">
        <v>6</v>
      </c>
      <c r="E415" s="366">
        <v>65178315</v>
      </c>
      <c r="F415" s="493" t="s">
        <v>1555</v>
      </c>
      <c r="G415" s="206">
        <v>695886</v>
      </c>
      <c r="H415" s="206">
        <v>297237</v>
      </c>
      <c r="I415" s="206">
        <f t="shared" si="33"/>
        <v>398649</v>
      </c>
      <c r="J415" s="206">
        <v>244592</v>
      </c>
      <c r="L415" s="191" t="s">
        <v>594</v>
      </c>
      <c r="O415" s="176" t="b">
        <f t="shared" si="32"/>
        <v>0</v>
      </c>
    </row>
    <row r="416" spans="1:15" s="191" customFormat="1" ht="15.4" customHeight="1">
      <c r="A416" s="366">
        <v>78316</v>
      </c>
      <c r="B416" s="366">
        <v>1</v>
      </c>
      <c r="C416" s="366">
        <v>5</v>
      </c>
      <c r="D416" s="366">
        <v>6</v>
      </c>
      <c r="E416" s="366">
        <v>65178316</v>
      </c>
      <c r="F416" s="367" t="s">
        <v>1561</v>
      </c>
      <c r="G416" s="206">
        <v>2132</v>
      </c>
      <c r="H416" s="206">
        <v>1967</v>
      </c>
      <c r="I416" s="206">
        <f t="shared" si="33"/>
        <v>165</v>
      </c>
      <c r="J416" s="206">
        <v>4193</v>
      </c>
      <c r="L416" s="191" t="s">
        <v>481</v>
      </c>
      <c r="O416" s="176" t="b">
        <f t="shared" si="32"/>
        <v>0</v>
      </c>
    </row>
    <row r="417" spans="1:15" s="191" customFormat="1" ht="15.4" customHeight="1">
      <c r="A417" s="366">
        <v>78317</v>
      </c>
      <c r="B417" s="366">
        <v>1</v>
      </c>
      <c r="C417" s="366">
        <v>5</v>
      </c>
      <c r="D417" s="366">
        <v>6</v>
      </c>
      <c r="E417" s="366"/>
      <c r="F417" s="367" t="s">
        <v>2427</v>
      </c>
      <c r="G417" s="206">
        <v>1470</v>
      </c>
      <c r="H417" s="206">
        <v>1470</v>
      </c>
      <c r="I417" s="622">
        <f t="shared" si="33"/>
        <v>0</v>
      </c>
      <c r="J417" s="206">
        <v>3401</v>
      </c>
      <c r="O417" s="176"/>
    </row>
    <row r="418" spans="1:15" s="191" customFormat="1" ht="17.25" hidden="1" customHeight="1">
      <c r="A418" s="366">
        <v>78318</v>
      </c>
      <c r="B418" s="366">
        <v>1</v>
      </c>
      <c r="C418" s="366">
        <v>5</v>
      </c>
      <c r="D418" s="366">
        <v>6</v>
      </c>
      <c r="E418" s="366">
        <v>65178318</v>
      </c>
      <c r="F418" s="367" t="s">
        <v>1560</v>
      </c>
      <c r="G418" s="206"/>
      <c r="H418" s="206"/>
      <c r="I418" s="206">
        <f t="shared" si="33"/>
        <v>0</v>
      </c>
      <c r="J418" s="206"/>
      <c r="L418" s="191" t="s">
        <v>595</v>
      </c>
      <c r="O418" s="176" t="b">
        <f>L418=F418</f>
        <v>0</v>
      </c>
    </row>
    <row r="419" spans="1:15" s="191" customFormat="1" ht="30" customHeight="1">
      <c r="A419" s="399">
        <v>78319</v>
      </c>
      <c r="B419" s="399">
        <v>1</v>
      </c>
      <c r="C419" s="399">
        <v>5</v>
      </c>
      <c r="D419" s="399">
        <v>6</v>
      </c>
      <c r="E419" s="366">
        <v>65178319</v>
      </c>
      <c r="F419" s="484" t="s">
        <v>2430</v>
      </c>
      <c r="G419" s="206">
        <v>31981</v>
      </c>
      <c r="H419" s="206">
        <v>25195</v>
      </c>
      <c r="I419" s="206">
        <f t="shared" si="33"/>
        <v>6786</v>
      </c>
      <c r="J419" s="206">
        <v>38107</v>
      </c>
      <c r="O419" s="176"/>
    </row>
    <row r="420" spans="1:15" s="191" customFormat="1" ht="30" customHeight="1">
      <c r="A420" s="399">
        <v>78320</v>
      </c>
      <c r="B420" s="399">
        <v>1</v>
      </c>
      <c r="C420" s="399">
        <v>5</v>
      </c>
      <c r="D420" s="399">
        <v>6</v>
      </c>
      <c r="E420" s="366">
        <v>65178320</v>
      </c>
      <c r="F420" s="493" t="s">
        <v>1559</v>
      </c>
      <c r="G420" s="206">
        <v>497700</v>
      </c>
      <c r="H420" s="206">
        <v>829935</v>
      </c>
      <c r="I420" s="206">
        <f t="shared" si="33"/>
        <v>-332235</v>
      </c>
      <c r="J420" s="206">
        <v>871752</v>
      </c>
      <c r="L420" s="191" t="s">
        <v>596</v>
      </c>
      <c r="O420" s="176" t="b">
        <f t="shared" ref="O420:O431" si="34">L420=F420</f>
        <v>0</v>
      </c>
    </row>
    <row r="421" spans="1:15" s="191" customFormat="1" ht="15.4" customHeight="1">
      <c r="A421" s="366">
        <v>78321</v>
      </c>
      <c r="B421" s="366">
        <v>1</v>
      </c>
      <c r="C421" s="366">
        <v>5</v>
      </c>
      <c r="D421" s="366">
        <v>6</v>
      </c>
      <c r="E421" s="366">
        <v>65178321</v>
      </c>
      <c r="F421" s="367" t="s">
        <v>2508</v>
      </c>
      <c r="G421" s="206">
        <v>155029</v>
      </c>
      <c r="H421" s="206">
        <v>167607</v>
      </c>
      <c r="I421" s="206">
        <f t="shared" si="33"/>
        <v>-12578</v>
      </c>
      <c r="J421" s="206">
        <v>53328</v>
      </c>
      <c r="L421" s="191" t="s">
        <v>405</v>
      </c>
      <c r="O421" s="176" t="b">
        <f t="shared" si="34"/>
        <v>0</v>
      </c>
    </row>
    <row r="422" spans="1:15" s="191" customFormat="1" ht="30" customHeight="1">
      <c r="A422" s="399">
        <v>78322</v>
      </c>
      <c r="B422" s="399">
        <v>1</v>
      </c>
      <c r="C422" s="399">
        <v>5</v>
      </c>
      <c r="D422" s="399">
        <v>6</v>
      </c>
      <c r="E422" s="366">
        <v>65178322</v>
      </c>
      <c r="F422" s="493" t="s">
        <v>1553</v>
      </c>
      <c r="G422" s="206">
        <v>797288</v>
      </c>
      <c r="H422" s="206">
        <v>860075</v>
      </c>
      <c r="I422" s="206">
        <f t="shared" si="33"/>
        <v>-62787</v>
      </c>
      <c r="J422" s="206">
        <v>788134</v>
      </c>
      <c r="L422" s="191" t="s">
        <v>597</v>
      </c>
      <c r="O422" s="176" t="b">
        <f t="shared" si="34"/>
        <v>0</v>
      </c>
    </row>
    <row r="423" spans="1:15" s="191" customFormat="1" ht="30" customHeight="1">
      <c r="A423" s="399">
        <v>78323</v>
      </c>
      <c r="B423" s="399">
        <v>1</v>
      </c>
      <c r="C423" s="399">
        <v>5</v>
      </c>
      <c r="D423" s="399">
        <v>6</v>
      </c>
      <c r="E423" s="366">
        <v>65178323</v>
      </c>
      <c r="F423" s="493" t="s">
        <v>1552</v>
      </c>
      <c r="G423" s="206">
        <v>147573</v>
      </c>
      <c r="H423" s="206">
        <v>102599</v>
      </c>
      <c r="I423" s="206">
        <f t="shared" si="33"/>
        <v>44974</v>
      </c>
      <c r="J423" s="206">
        <v>194531</v>
      </c>
      <c r="L423" s="191" t="s">
        <v>406</v>
      </c>
      <c r="O423" s="176" t="b">
        <f t="shared" si="34"/>
        <v>0</v>
      </c>
    </row>
    <row r="424" spans="1:15" s="191" customFormat="1" ht="30" customHeight="1">
      <c r="A424" s="399">
        <v>78324</v>
      </c>
      <c r="B424" s="399">
        <v>1</v>
      </c>
      <c r="C424" s="399">
        <v>5</v>
      </c>
      <c r="D424" s="399">
        <v>6</v>
      </c>
      <c r="E424" s="366">
        <v>65178324</v>
      </c>
      <c r="F424" s="493" t="s">
        <v>1551</v>
      </c>
      <c r="G424" s="206">
        <v>104861</v>
      </c>
      <c r="H424" s="206">
        <v>17676</v>
      </c>
      <c r="I424" s="206">
        <f t="shared" si="33"/>
        <v>87185</v>
      </c>
      <c r="J424" s="206">
        <v>157375</v>
      </c>
      <c r="L424" s="191" t="s">
        <v>710</v>
      </c>
      <c r="O424" s="176" t="b">
        <f t="shared" si="34"/>
        <v>0</v>
      </c>
    </row>
    <row r="425" spans="1:15" s="191" customFormat="1" ht="30" customHeight="1">
      <c r="A425" s="399">
        <v>78325</v>
      </c>
      <c r="B425" s="399">
        <v>1</v>
      </c>
      <c r="C425" s="399">
        <v>5</v>
      </c>
      <c r="D425" s="399">
        <v>6</v>
      </c>
      <c r="E425" s="366">
        <v>65178325</v>
      </c>
      <c r="F425" s="493" t="s">
        <v>2431</v>
      </c>
      <c r="G425" s="206">
        <v>67530</v>
      </c>
      <c r="H425" s="206">
        <v>57627</v>
      </c>
      <c r="I425" s="206">
        <f t="shared" si="33"/>
        <v>9903</v>
      </c>
      <c r="J425" s="206">
        <v>73111</v>
      </c>
      <c r="L425" s="191" t="s">
        <v>598</v>
      </c>
      <c r="O425" s="176" t="b">
        <f t="shared" si="34"/>
        <v>0</v>
      </c>
    </row>
    <row r="426" spans="1:15" s="191" customFormat="1" ht="30" customHeight="1">
      <c r="A426" s="399">
        <v>78326</v>
      </c>
      <c r="B426" s="399">
        <v>1</v>
      </c>
      <c r="C426" s="399">
        <v>5</v>
      </c>
      <c r="D426" s="399">
        <v>6</v>
      </c>
      <c r="E426" s="366">
        <v>65178326</v>
      </c>
      <c r="F426" s="493" t="s">
        <v>1550</v>
      </c>
      <c r="G426" s="206">
        <v>113620</v>
      </c>
      <c r="H426" s="206">
        <v>128453</v>
      </c>
      <c r="I426" s="206">
        <f t="shared" si="33"/>
        <v>-14833</v>
      </c>
      <c r="J426" s="206">
        <v>202647</v>
      </c>
      <c r="L426" s="191" t="s">
        <v>599</v>
      </c>
      <c r="O426" s="176" t="b">
        <f t="shared" si="34"/>
        <v>0</v>
      </c>
    </row>
    <row r="427" spans="1:15" s="191" customFormat="1" ht="15.4" customHeight="1">
      <c r="A427" s="366">
        <v>78327</v>
      </c>
      <c r="B427" s="366">
        <v>1</v>
      </c>
      <c r="C427" s="366">
        <v>5</v>
      </c>
      <c r="D427" s="366">
        <v>6</v>
      </c>
      <c r="E427" s="366">
        <v>65178327</v>
      </c>
      <c r="F427" s="367" t="s">
        <v>1549</v>
      </c>
      <c r="G427" s="206">
        <v>6823</v>
      </c>
      <c r="H427" s="206">
        <v>11086</v>
      </c>
      <c r="I427" s="206">
        <f t="shared" si="33"/>
        <v>-4263</v>
      </c>
      <c r="J427" s="206">
        <v>26565</v>
      </c>
      <c r="L427" s="191" t="s">
        <v>600</v>
      </c>
      <c r="O427" s="176" t="b">
        <f t="shared" si="34"/>
        <v>0</v>
      </c>
    </row>
    <row r="428" spans="1:15" s="191" customFormat="1" ht="30" customHeight="1">
      <c r="A428" s="399">
        <v>78328</v>
      </c>
      <c r="B428" s="399">
        <v>1</v>
      </c>
      <c r="C428" s="399">
        <v>5</v>
      </c>
      <c r="D428" s="399">
        <v>6</v>
      </c>
      <c r="E428" s="366">
        <v>65178328</v>
      </c>
      <c r="F428" s="493" t="s">
        <v>1548</v>
      </c>
      <c r="G428" s="622">
        <v>0</v>
      </c>
      <c r="H428" s="622">
        <v>0</v>
      </c>
      <c r="I428" s="622">
        <f t="shared" si="33"/>
        <v>0</v>
      </c>
      <c r="J428" s="206">
        <v>3149</v>
      </c>
      <c r="L428" s="191" t="s">
        <v>601</v>
      </c>
      <c r="O428" s="176" t="b">
        <f t="shared" si="34"/>
        <v>0</v>
      </c>
    </row>
    <row r="429" spans="1:15" s="191" customFormat="1" ht="30" customHeight="1">
      <c r="A429" s="399">
        <v>78329</v>
      </c>
      <c r="B429" s="399">
        <v>1</v>
      </c>
      <c r="C429" s="399">
        <v>5</v>
      </c>
      <c r="D429" s="399">
        <v>6</v>
      </c>
      <c r="E429" s="366">
        <v>65178329</v>
      </c>
      <c r="F429" s="493" t="s">
        <v>1547</v>
      </c>
      <c r="G429" s="206">
        <v>2977</v>
      </c>
      <c r="H429" s="206">
        <v>2977</v>
      </c>
      <c r="I429" s="622">
        <f t="shared" si="33"/>
        <v>0</v>
      </c>
      <c r="J429" s="622">
        <v>0</v>
      </c>
      <c r="L429" s="191" t="s">
        <v>484</v>
      </c>
      <c r="O429" s="176" t="b">
        <f t="shared" si="34"/>
        <v>0</v>
      </c>
    </row>
    <row r="430" spans="1:15" s="191" customFormat="1" ht="30" customHeight="1">
      <c r="A430" s="399">
        <v>78330</v>
      </c>
      <c r="B430" s="399">
        <v>1</v>
      </c>
      <c r="C430" s="399">
        <v>5</v>
      </c>
      <c r="D430" s="399">
        <v>6</v>
      </c>
      <c r="E430" s="366">
        <v>65178330</v>
      </c>
      <c r="F430" s="493" t="s">
        <v>2432</v>
      </c>
      <c r="G430" s="206">
        <v>3932</v>
      </c>
      <c r="H430" s="206">
        <v>2932</v>
      </c>
      <c r="I430" s="206">
        <f t="shared" si="33"/>
        <v>1000</v>
      </c>
      <c r="J430" s="206">
        <v>1425</v>
      </c>
      <c r="L430" s="191" t="s">
        <v>711</v>
      </c>
      <c r="O430" s="176" t="b">
        <f t="shared" si="34"/>
        <v>0</v>
      </c>
    </row>
    <row r="431" spans="1:15" s="191" customFormat="1" ht="30" customHeight="1">
      <c r="A431" s="399">
        <v>78331</v>
      </c>
      <c r="B431" s="399">
        <v>1</v>
      </c>
      <c r="C431" s="399">
        <v>5</v>
      </c>
      <c r="D431" s="399">
        <v>6</v>
      </c>
      <c r="E431" s="366">
        <v>65178331</v>
      </c>
      <c r="F431" s="493" t="s">
        <v>1546</v>
      </c>
      <c r="G431" s="206">
        <v>6494</v>
      </c>
      <c r="H431" s="206">
        <v>22236</v>
      </c>
      <c r="I431" s="206">
        <f t="shared" si="33"/>
        <v>-15742</v>
      </c>
      <c r="J431" s="206">
        <v>50693</v>
      </c>
      <c r="L431" s="191" t="s">
        <v>421</v>
      </c>
      <c r="O431" s="176" t="b">
        <f t="shared" si="34"/>
        <v>0</v>
      </c>
    </row>
    <row r="432" spans="1:15" s="191" customFormat="1" ht="30" customHeight="1">
      <c r="A432" s="399">
        <v>78334</v>
      </c>
      <c r="B432" s="399">
        <v>1</v>
      </c>
      <c r="C432" s="399">
        <v>5</v>
      </c>
      <c r="D432" s="399">
        <v>6</v>
      </c>
      <c r="E432" s="366"/>
      <c r="F432" s="493" t="s">
        <v>2455</v>
      </c>
      <c r="G432" s="206">
        <v>4021</v>
      </c>
      <c r="H432" s="206">
        <v>4320</v>
      </c>
      <c r="I432" s="206">
        <f t="shared" si="33"/>
        <v>-299</v>
      </c>
      <c r="J432" s="206">
        <v>688</v>
      </c>
      <c r="O432" s="176"/>
    </row>
    <row r="433" spans="1:15" s="191" customFormat="1" ht="30" customHeight="1">
      <c r="A433" s="399">
        <v>78335</v>
      </c>
      <c r="B433" s="399">
        <v>1</v>
      </c>
      <c r="C433" s="399">
        <v>5</v>
      </c>
      <c r="D433" s="399">
        <v>6</v>
      </c>
      <c r="E433" s="366"/>
      <c r="F433" s="493" t="s">
        <v>2497</v>
      </c>
      <c r="G433" s="206">
        <v>1260</v>
      </c>
      <c r="H433" s="206">
        <v>1260</v>
      </c>
      <c r="I433" s="622">
        <f t="shared" si="33"/>
        <v>0</v>
      </c>
      <c r="J433" s="622">
        <v>0</v>
      </c>
      <c r="O433" s="176"/>
    </row>
    <row r="434" spans="1:15" s="176" customFormat="1" ht="15.4" customHeight="1">
      <c r="A434" s="368"/>
      <c r="B434" s="368">
        <v>2</v>
      </c>
      <c r="C434" s="368">
        <v>5</v>
      </c>
      <c r="D434" s="368">
        <v>6</v>
      </c>
      <c r="E434" s="366">
        <v>652</v>
      </c>
      <c r="F434" s="184" t="s">
        <v>562</v>
      </c>
      <c r="G434" s="620">
        <f>SUM(G435:G455)</f>
        <v>127866</v>
      </c>
      <c r="H434" s="620">
        <f>SUM(H435:H455)</f>
        <v>84508</v>
      </c>
      <c r="I434" s="620">
        <f t="shared" si="33"/>
        <v>43358</v>
      </c>
      <c r="J434" s="620">
        <f>SUM(J435:J455)</f>
        <v>52368</v>
      </c>
      <c r="L434" s="176" t="s">
        <v>562</v>
      </c>
      <c r="O434" s="176" t="b">
        <f t="shared" ref="O434:O441" si="35">L434=F434</f>
        <v>1</v>
      </c>
    </row>
    <row r="435" spans="1:15" s="191" customFormat="1" ht="17.25" hidden="1" customHeight="1">
      <c r="A435" s="366">
        <v>78012</v>
      </c>
      <c r="B435" s="366">
        <v>2</v>
      </c>
      <c r="C435" s="366">
        <v>5</v>
      </c>
      <c r="D435" s="366">
        <v>6</v>
      </c>
      <c r="E435" s="366">
        <v>65278012</v>
      </c>
      <c r="F435" s="367" t="s">
        <v>649</v>
      </c>
      <c r="G435" s="206">
        <f>IFERROR(INDEX('Meta 12'!$G$2:$G$401,MATCH('تفصيل المصروفات'!E435,'Meta 12'!$E$2:$E$401,0)),0)</f>
        <v>0</v>
      </c>
      <c r="H435" s="206">
        <v>0</v>
      </c>
      <c r="I435" s="206">
        <f t="shared" si="33"/>
        <v>0</v>
      </c>
      <c r="J435" s="206">
        <v>0</v>
      </c>
      <c r="L435" s="191" t="s">
        <v>407</v>
      </c>
      <c r="O435" s="176" t="b">
        <f t="shared" si="35"/>
        <v>0</v>
      </c>
    </row>
    <row r="436" spans="1:15" s="191" customFormat="1" ht="16.5" hidden="1" customHeight="1">
      <c r="A436" s="366">
        <v>78013</v>
      </c>
      <c r="B436" s="366">
        <v>2</v>
      </c>
      <c r="C436" s="366">
        <v>5</v>
      </c>
      <c r="D436" s="366">
        <v>6</v>
      </c>
      <c r="E436" s="366">
        <v>65278013</v>
      </c>
      <c r="F436" s="367" t="s">
        <v>650</v>
      </c>
      <c r="G436" s="206"/>
      <c r="H436" s="206"/>
      <c r="I436" s="206">
        <f t="shared" si="33"/>
        <v>0</v>
      </c>
      <c r="J436" s="206">
        <v>0</v>
      </c>
      <c r="L436" s="191" t="s">
        <v>408</v>
      </c>
      <c r="O436" s="176" t="b">
        <f t="shared" si="35"/>
        <v>0</v>
      </c>
    </row>
    <row r="437" spans="1:15" s="191" customFormat="1" ht="30" customHeight="1">
      <c r="A437" s="399">
        <v>78311</v>
      </c>
      <c r="B437" s="399">
        <v>2</v>
      </c>
      <c r="C437" s="399">
        <v>5</v>
      </c>
      <c r="D437" s="399">
        <v>6</v>
      </c>
      <c r="E437" s="366">
        <v>65278311</v>
      </c>
      <c r="F437" s="493" t="s">
        <v>1558</v>
      </c>
      <c r="G437" s="206">
        <v>24549</v>
      </c>
      <c r="H437" s="206">
        <v>24227</v>
      </c>
      <c r="I437" s="206">
        <f t="shared" si="33"/>
        <v>322</v>
      </c>
      <c r="J437" s="206">
        <v>6544</v>
      </c>
      <c r="L437" s="191" t="s">
        <v>404</v>
      </c>
      <c r="O437" s="176" t="b">
        <f t="shared" si="35"/>
        <v>0</v>
      </c>
    </row>
    <row r="438" spans="1:15" s="191" customFormat="1" ht="30" customHeight="1">
      <c r="A438" s="399">
        <v>78312</v>
      </c>
      <c r="B438" s="399">
        <v>2</v>
      </c>
      <c r="C438" s="399">
        <v>5</v>
      </c>
      <c r="D438" s="399">
        <v>6</v>
      </c>
      <c r="E438" s="366">
        <v>65278312</v>
      </c>
      <c r="F438" s="493" t="s">
        <v>1557</v>
      </c>
      <c r="G438" s="206">
        <v>379</v>
      </c>
      <c r="H438" s="206">
        <v>315</v>
      </c>
      <c r="I438" s="206">
        <f t="shared" si="33"/>
        <v>64</v>
      </c>
      <c r="J438" s="206">
        <v>300</v>
      </c>
      <c r="L438" s="191" t="s">
        <v>406</v>
      </c>
      <c r="O438" s="176" t="b">
        <f t="shared" si="35"/>
        <v>0</v>
      </c>
    </row>
    <row r="439" spans="1:15" s="191" customFormat="1" ht="30" customHeight="1">
      <c r="A439" s="399">
        <v>78313</v>
      </c>
      <c r="B439" s="399">
        <v>2</v>
      </c>
      <c r="C439" s="399">
        <v>5</v>
      </c>
      <c r="D439" s="399">
        <v>6</v>
      </c>
      <c r="E439" s="366">
        <v>65278313</v>
      </c>
      <c r="F439" s="493" t="s">
        <v>1556</v>
      </c>
      <c r="G439" s="206">
        <v>1000</v>
      </c>
      <c r="H439" s="622">
        <v>0</v>
      </c>
      <c r="I439" s="206">
        <f t="shared" si="33"/>
        <v>1000</v>
      </c>
      <c r="J439" s="206">
        <v>907</v>
      </c>
      <c r="L439" s="191" t="s">
        <v>409</v>
      </c>
      <c r="O439" s="176" t="b">
        <f t="shared" si="35"/>
        <v>0</v>
      </c>
    </row>
    <row r="440" spans="1:15" s="191" customFormat="1" ht="30" customHeight="1">
      <c r="A440" s="399">
        <v>78314</v>
      </c>
      <c r="B440" s="399">
        <v>2</v>
      </c>
      <c r="C440" s="399">
        <v>5</v>
      </c>
      <c r="D440" s="399">
        <v>6</v>
      </c>
      <c r="E440" s="366">
        <v>65278314</v>
      </c>
      <c r="F440" s="493" t="s">
        <v>2429</v>
      </c>
      <c r="G440" s="206">
        <v>8715</v>
      </c>
      <c r="H440" s="206">
        <v>15839</v>
      </c>
      <c r="I440" s="206">
        <f t="shared" si="33"/>
        <v>-7124</v>
      </c>
      <c r="J440" s="206">
        <v>2825</v>
      </c>
      <c r="L440" s="191" t="s">
        <v>480</v>
      </c>
      <c r="O440" s="176" t="b">
        <f t="shared" si="35"/>
        <v>0</v>
      </c>
    </row>
    <row r="441" spans="1:15" s="191" customFormat="1" ht="30" customHeight="1">
      <c r="A441" s="399">
        <v>78315</v>
      </c>
      <c r="B441" s="399">
        <v>2</v>
      </c>
      <c r="C441" s="399">
        <v>5</v>
      </c>
      <c r="D441" s="399">
        <v>6</v>
      </c>
      <c r="E441" s="366">
        <v>65278315</v>
      </c>
      <c r="F441" s="493" t="s">
        <v>1555</v>
      </c>
      <c r="G441" s="206">
        <v>1471</v>
      </c>
      <c r="H441" s="206">
        <v>1390</v>
      </c>
      <c r="I441" s="206">
        <f t="shared" si="33"/>
        <v>81</v>
      </c>
      <c r="J441" s="206">
        <v>3067</v>
      </c>
      <c r="L441" s="191" t="s">
        <v>481</v>
      </c>
      <c r="O441" s="176" t="b">
        <f t="shared" si="35"/>
        <v>0</v>
      </c>
    </row>
    <row r="442" spans="1:15" s="191" customFormat="1" ht="16.149999999999999" hidden="1" customHeight="1">
      <c r="A442" s="366">
        <v>78316</v>
      </c>
      <c r="B442" s="366">
        <v>2</v>
      </c>
      <c r="C442" s="366">
        <v>5</v>
      </c>
      <c r="D442" s="366">
        <v>6</v>
      </c>
      <c r="E442" s="366">
        <v>65278316</v>
      </c>
      <c r="F442" s="484" t="s">
        <v>1561</v>
      </c>
      <c r="G442" s="206"/>
      <c r="H442" s="206"/>
      <c r="I442" s="206">
        <f t="shared" si="33"/>
        <v>0</v>
      </c>
      <c r="J442" s="206">
        <v>0</v>
      </c>
      <c r="O442" s="176"/>
    </row>
    <row r="443" spans="1:15" s="191" customFormat="1" ht="30" hidden="1" customHeight="1">
      <c r="A443" s="399">
        <v>78319</v>
      </c>
      <c r="B443" s="399">
        <v>2</v>
      </c>
      <c r="C443" s="399">
        <v>5</v>
      </c>
      <c r="D443" s="399">
        <v>6</v>
      </c>
      <c r="E443" s="366">
        <v>65278319</v>
      </c>
      <c r="F443" s="493" t="s">
        <v>1554</v>
      </c>
      <c r="G443" s="206"/>
      <c r="H443" s="206"/>
      <c r="I443" s="206">
        <f t="shared" si="33"/>
        <v>0</v>
      </c>
      <c r="J443" s="206"/>
      <c r="L443" s="191" t="s">
        <v>482</v>
      </c>
      <c r="O443" s="176" t="b">
        <f t="shared" ref="O443:O452" si="36">L443=F443</f>
        <v>0</v>
      </c>
    </row>
    <row r="444" spans="1:15" s="191" customFormat="1" ht="15.4" customHeight="1">
      <c r="A444" s="366">
        <v>78321</v>
      </c>
      <c r="B444" s="366">
        <v>2</v>
      </c>
      <c r="C444" s="366">
        <v>5</v>
      </c>
      <c r="D444" s="366">
        <v>6</v>
      </c>
      <c r="E444" s="366">
        <v>65278321</v>
      </c>
      <c r="F444" s="367" t="s">
        <v>2553</v>
      </c>
      <c r="G444" s="206">
        <v>3528</v>
      </c>
      <c r="H444" s="206">
        <v>3024</v>
      </c>
      <c r="I444" s="206">
        <f t="shared" si="33"/>
        <v>504</v>
      </c>
      <c r="J444" s="206">
        <v>2400</v>
      </c>
      <c r="L444" s="191" t="s">
        <v>483</v>
      </c>
      <c r="O444" s="176" t="b">
        <f t="shared" si="36"/>
        <v>0</v>
      </c>
    </row>
    <row r="445" spans="1:15" s="191" customFormat="1" ht="30" customHeight="1">
      <c r="A445" s="399">
        <v>78322</v>
      </c>
      <c r="B445" s="399">
        <v>2</v>
      </c>
      <c r="C445" s="399">
        <v>5</v>
      </c>
      <c r="D445" s="399">
        <v>6</v>
      </c>
      <c r="E445" s="366">
        <v>65278322</v>
      </c>
      <c r="F445" s="484" t="s">
        <v>1553</v>
      </c>
      <c r="G445" s="206">
        <v>45577</v>
      </c>
      <c r="H445" s="206">
        <v>17980</v>
      </c>
      <c r="I445" s="206">
        <f t="shared" si="33"/>
        <v>27597</v>
      </c>
      <c r="J445" s="206">
        <v>10640</v>
      </c>
      <c r="L445" s="191" t="s">
        <v>484</v>
      </c>
      <c r="O445" s="176" t="b">
        <f t="shared" si="36"/>
        <v>0</v>
      </c>
    </row>
    <row r="446" spans="1:15" s="191" customFormat="1" ht="30" customHeight="1">
      <c r="A446" s="399">
        <v>78323</v>
      </c>
      <c r="B446" s="399">
        <v>2</v>
      </c>
      <c r="C446" s="399">
        <v>5</v>
      </c>
      <c r="D446" s="399">
        <v>6</v>
      </c>
      <c r="E446" s="366">
        <v>65278323</v>
      </c>
      <c r="F446" s="493" t="s">
        <v>1552</v>
      </c>
      <c r="G446" s="206">
        <v>3432</v>
      </c>
      <c r="H446" s="206">
        <v>2948</v>
      </c>
      <c r="I446" s="206">
        <f t="shared" si="33"/>
        <v>484</v>
      </c>
      <c r="J446" s="206">
        <v>4884</v>
      </c>
      <c r="L446" s="191" t="s">
        <v>410</v>
      </c>
      <c r="O446" s="176" t="b">
        <f t="shared" si="36"/>
        <v>0</v>
      </c>
    </row>
    <row r="447" spans="1:15" s="191" customFormat="1" ht="30" customHeight="1">
      <c r="A447" s="399">
        <v>78324</v>
      </c>
      <c r="B447" s="399">
        <v>2</v>
      </c>
      <c r="C447" s="399">
        <v>5</v>
      </c>
      <c r="D447" s="399">
        <v>6</v>
      </c>
      <c r="E447" s="366">
        <v>65278324</v>
      </c>
      <c r="F447" s="493" t="s">
        <v>1551</v>
      </c>
      <c r="G447" s="622">
        <v>0</v>
      </c>
      <c r="H447" s="622">
        <v>0</v>
      </c>
      <c r="I447" s="622">
        <f t="shared" si="33"/>
        <v>0</v>
      </c>
      <c r="J447" s="206">
        <v>8497</v>
      </c>
      <c r="O447" s="176" t="b">
        <f t="shared" si="36"/>
        <v>0</v>
      </c>
    </row>
    <row r="448" spans="1:15" s="191" customFormat="1" ht="30" customHeight="1">
      <c r="A448" s="399">
        <v>78325</v>
      </c>
      <c r="B448" s="399">
        <v>2</v>
      </c>
      <c r="C448" s="399">
        <v>5</v>
      </c>
      <c r="D448" s="399">
        <v>6</v>
      </c>
      <c r="E448" s="366">
        <v>65278325</v>
      </c>
      <c r="F448" s="493" t="s">
        <v>2431</v>
      </c>
      <c r="G448" s="206">
        <v>37145</v>
      </c>
      <c r="H448" s="206">
        <v>16886</v>
      </c>
      <c r="I448" s="206">
        <f t="shared" si="33"/>
        <v>20259</v>
      </c>
      <c r="J448" s="206">
        <v>5145</v>
      </c>
      <c r="L448" s="191" t="s">
        <v>410</v>
      </c>
      <c r="O448" s="176" t="b">
        <f t="shared" si="36"/>
        <v>0</v>
      </c>
    </row>
    <row r="449" spans="1:15" s="191" customFormat="1" ht="30" customHeight="1">
      <c r="A449" s="399">
        <v>78326</v>
      </c>
      <c r="B449" s="399">
        <v>2</v>
      </c>
      <c r="C449" s="399">
        <v>5</v>
      </c>
      <c r="D449" s="399">
        <v>6</v>
      </c>
      <c r="E449" s="366">
        <v>65278326</v>
      </c>
      <c r="F449" s="493" t="s">
        <v>1550</v>
      </c>
      <c r="G449" s="206">
        <v>685</v>
      </c>
      <c r="H449" s="206">
        <v>685</v>
      </c>
      <c r="I449" s="622">
        <f t="shared" si="33"/>
        <v>0</v>
      </c>
      <c r="J449" s="206">
        <v>1668</v>
      </c>
      <c r="O449" s="176" t="b">
        <f t="shared" si="36"/>
        <v>0</v>
      </c>
    </row>
    <row r="450" spans="1:15" s="191" customFormat="1" ht="15.4" customHeight="1">
      <c r="A450" s="366">
        <v>78327</v>
      </c>
      <c r="B450" s="366">
        <v>2</v>
      </c>
      <c r="C450" s="366">
        <v>5</v>
      </c>
      <c r="D450" s="366">
        <v>6</v>
      </c>
      <c r="E450" s="366">
        <v>65278327</v>
      </c>
      <c r="F450" s="367" t="s">
        <v>1549</v>
      </c>
      <c r="G450" s="206">
        <v>468</v>
      </c>
      <c r="H450" s="206">
        <v>468</v>
      </c>
      <c r="I450" s="622">
        <f t="shared" si="33"/>
        <v>0</v>
      </c>
      <c r="J450" s="622">
        <v>0</v>
      </c>
      <c r="L450" s="191" t="s">
        <v>411</v>
      </c>
      <c r="O450" s="176" t="b">
        <f t="shared" si="36"/>
        <v>0</v>
      </c>
    </row>
    <row r="451" spans="1:15" s="191" customFormat="1" ht="30" customHeight="1">
      <c r="A451" s="399">
        <v>78328</v>
      </c>
      <c r="B451" s="399">
        <v>2</v>
      </c>
      <c r="C451" s="399">
        <v>5</v>
      </c>
      <c r="D451" s="399">
        <v>6</v>
      </c>
      <c r="E451" s="366">
        <v>65278328</v>
      </c>
      <c r="F451" s="493" t="s">
        <v>1548</v>
      </c>
      <c r="G451" s="206">
        <v>106</v>
      </c>
      <c r="H451" s="622">
        <v>0</v>
      </c>
      <c r="I451" s="206">
        <f t="shared" si="33"/>
        <v>106</v>
      </c>
      <c r="J451" s="206">
        <v>131</v>
      </c>
      <c r="L451" s="191" t="s">
        <v>412</v>
      </c>
      <c r="O451" s="176" t="b">
        <f t="shared" si="36"/>
        <v>0</v>
      </c>
    </row>
    <row r="452" spans="1:15" s="191" customFormat="1" ht="30" customHeight="1">
      <c r="A452" s="399">
        <v>78329</v>
      </c>
      <c r="B452" s="399">
        <v>2</v>
      </c>
      <c r="C452" s="399">
        <v>5</v>
      </c>
      <c r="D452" s="399">
        <v>6</v>
      </c>
      <c r="E452" s="366">
        <v>65278329</v>
      </c>
      <c r="F452" s="493" t="s">
        <v>1547</v>
      </c>
      <c r="G452" s="622">
        <v>0</v>
      </c>
      <c r="H452" s="622">
        <v>0</v>
      </c>
      <c r="I452" s="622">
        <f t="shared" si="33"/>
        <v>0</v>
      </c>
      <c r="J452" s="206">
        <v>2384</v>
      </c>
      <c r="L452" s="191" t="s">
        <v>516</v>
      </c>
      <c r="O452" s="176" t="b">
        <f t="shared" si="36"/>
        <v>0</v>
      </c>
    </row>
    <row r="453" spans="1:15" s="191" customFormat="1" ht="29.65" hidden="1" customHeight="1">
      <c r="A453" s="399">
        <v>78330</v>
      </c>
      <c r="B453" s="399">
        <v>2</v>
      </c>
      <c r="C453" s="399">
        <v>5</v>
      </c>
      <c r="D453" s="399">
        <v>6</v>
      </c>
      <c r="E453" s="366">
        <v>65278330</v>
      </c>
      <c r="F453" s="493" t="s">
        <v>2432</v>
      </c>
      <c r="G453" s="206"/>
      <c r="H453" s="206"/>
      <c r="I453" s="206">
        <f t="shared" si="33"/>
        <v>0</v>
      </c>
      <c r="J453" s="206">
        <v>0</v>
      </c>
      <c r="O453" s="176"/>
    </row>
    <row r="454" spans="1:15" s="191" customFormat="1" ht="30" customHeight="1">
      <c r="A454" s="399">
        <v>78331</v>
      </c>
      <c r="B454" s="399">
        <v>2</v>
      </c>
      <c r="C454" s="399">
        <v>5</v>
      </c>
      <c r="D454" s="399">
        <v>6</v>
      </c>
      <c r="E454" s="366">
        <v>65278331</v>
      </c>
      <c r="F454" s="493" t="s">
        <v>1546</v>
      </c>
      <c r="G454" s="206">
        <v>111</v>
      </c>
      <c r="H454" s="206">
        <v>111</v>
      </c>
      <c r="I454" s="622">
        <f t="shared" si="33"/>
        <v>0</v>
      </c>
      <c r="J454" s="206">
        <v>2976</v>
      </c>
      <c r="L454" s="191" t="s">
        <v>561</v>
      </c>
      <c r="O454" s="176" t="b">
        <f>L454=F454</f>
        <v>0</v>
      </c>
    </row>
    <row r="455" spans="1:15" s="191" customFormat="1" ht="30" customHeight="1">
      <c r="A455" s="399">
        <v>78334</v>
      </c>
      <c r="B455" s="399">
        <v>2</v>
      </c>
      <c r="C455" s="399">
        <v>5</v>
      </c>
      <c r="D455" s="399">
        <v>6</v>
      </c>
      <c r="E455" s="366"/>
      <c r="F455" s="493" t="s">
        <v>2455</v>
      </c>
      <c r="G455" s="206">
        <v>700</v>
      </c>
      <c r="H455" s="206">
        <v>635</v>
      </c>
      <c r="I455" s="206">
        <f t="shared" si="33"/>
        <v>65</v>
      </c>
      <c r="J455" s="622">
        <v>0</v>
      </c>
      <c r="O455" s="176"/>
    </row>
    <row r="456" spans="1:15" s="176" customFormat="1" ht="15.4" customHeight="1">
      <c r="A456" s="368"/>
      <c r="B456" s="368">
        <v>3</v>
      </c>
      <c r="C456" s="368">
        <v>5</v>
      </c>
      <c r="D456" s="368">
        <v>6</v>
      </c>
      <c r="E456" s="366">
        <v>653</v>
      </c>
      <c r="F456" s="184" t="s">
        <v>1765</v>
      </c>
      <c r="G456" s="620">
        <f>SUM(G457:G465)</f>
        <v>21749044</v>
      </c>
      <c r="H456" s="620">
        <f>SUM(H457:H465)</f>
        <v>27576075</v>
      </c>
      <c r="I456" s="620">
        <f t="shared" si="33"/>
        <v>-5827031</v>
      </c>
      <c r="J456" s="620">
        <f>SUM(J457:J465)</f>
        <v>27871912</v>
      </c>
      <c r="L456" s="176" t="s">
        <v>652</v>
      </c>
      <c r="O456" s="176" t="b">
        <f t="shared" ref="O456:O487" si="37">L456=F456</f>
        <v>0</v>
      </c>
    </row>
    <row r="457" spans="1:15" s="191" customFormat="1" ht="15.4" customHeight="1">
      <c r="A457" s="366">
        <v>78021</v>
      </c>
      <c r="B457" s="366">
        <v>3</v>
      </c>
      <c r="C457" s="366">
        <v>5</v>
      </c>
      <c r="D457" s="366">
        <v>6</v>
      </c>
      <c r="E457" s="366">
        <v>65378021</v>
      </c>
      <c r="F457" s="367" t="s">
        <v>653</v>
      </c>
      <c r="G457" s="206">
        <v>2273608</v>
      </c>
      <c r="H457" s="206">
        <v>1756566</v>
      </c>
      <c r="I457" s="206">
        <f t="shared" si="33"/>
        <v>517042</v>
      </c>
      <c r="J457" s="206">
        <v>2226142</v>
      </c>
      <c r="L457" s="191" t="s">
        <v>413</v>
      </c>
      <c r="O457" s="176" t="b">
        <f t="shared" si="37"/>
        <v>0</v>
      </c>
    </row>
    <row r="458" spans="1:15" s="191" customFormat="1" ht="15.4" customHeight="1">
      <c r="A458" s="366">
        <v>78022</v>
      </c>
      <c r="B458" s="366">
        <v>3</v>
      </c>
      <c r="C458" s="366">
        <v>5</v>
      </c>
      <c r="D458" s="366">
        <v>6</v>
      </c>
      <c r="E458" s="366">
        <v>65378022</v>
      </c>
      <c r="F458" s="367" t="s">
        <v>654</v>
      </c>
      <c r="G458" s="206">
        <v>9725</v>
      </c>
      <c r="H458" s="206">
        <v>9519</v>
      </c>
      <c r="I458" s="206">
        <f t="shared" si="33"/>
        <v>206</v>
      </c>
      <c r="J458" s="206">
        <v>10679</v>
      </c>
      <c r="L458" s="191" t="s">
        <v>414</v>
      </c>
      <c r="O458" s="176" t="b">
        <f t="shared" si="37"/>
        <v>0</v>
      </c>
    </row>
    <row r="459" spans="1:15" s="191" customFormat="1" ht="15.4" customHeight="1">
      <c r="A459" s="366">
        <v>78023</v>
      </c>
      <c r="B459" s="366">
        <v>3</v>
      </c>
      <c r="C459" s="366">
        <v>5</v>
      </c>
      <c r="D459" s="366">
        <v>6</v>
      </c>
      <c r="E459" s="366">
        <v>65378023</v>
      </c>
      <c r="F459" s="367" t="s">
        <v>1766</v>
      </c>
      <c r="G459" s="206">
        <v>563874</v>
      </c>
      <c r="H459" s="206">
        <v>495492</v>
      </c>
      <c r="I459" s="206">
        <f t="shared" si="33"/>
        <v>68382</v>
      </c>
      <c r="J459" s="206">
        <v>381473</v>
      </c>
      <c r="L459" s="191" t="s">
        <v>415</v>
      </c>
      <c r="O459" s="176" t="b">
        <f t="shared" si="37"/>
        <v>0</v>
      </c>
    </row>
    <row r="460" spans="1:15" s="191" customFormat="1" ht="15.4" customHeight="1">
      <c r="A460" s="366">
        <v>78024</v>
      </c>
      <c r="B460" s="366">
        <v>3</v>
      </c>
      <c r="C460" s="366">
        <v>5</v>
      </c>
      <c r="D460" s="366">
        <v>6</v>
      </c>
      <c r="E460" s="366">
        <v>65378024</v>
      </c>
      <c r="F460" s="367" t="s">
        <v>463</v>
      </c>
      <c r="G460" s="206">
        <v>16688</v>
      </c>
      <c r="H460" s="206">
        <v>17642</v>
      </c>
      <c r="I460" s="206">
        <f t="shared" si="33"/>
        <v>-954</v>
      </c>
      <c r="J460" s="206">
        <v>18999</v>
      </c>
      <c r="L460" s="191" t="s">
        <v>416</v>
      </c>
      <c r="O460" s="176" t="b">
        <f t="shared" si="37"/>
        <v>0</v>
      </c>
    </row>
    <row r="461" spans="1:15" s="191" customFormat="1" ht="15.4" customHeight="1">
      <c r="A461" s="366">
        <v>78031</v>
      </c>
      <c r="B461" s="366">
        <v>3</v>
      </c>
      <c r="C461" s="366">
        <v>5</v>
      </c>
      <c r="D461" s="366">
        <v>6</v>
      </c>
      <c r="E461" s="366">
        <v>65378031</v>
      </c>
      <c r="F461" s="367" t="s">
        <v>464</v>
      </c>
      <c r="G461" s="206">
        <v>3812908</v>
      </c>
      <c r="H461" s="206">
        <v>2049206</v>
      </c>
      <c r="I461" s="206">
        <f t="shared" si="33"/>
        <v>1763702</v>
      </c>
      <c r="J461" s="206">
        <v>3692487</v>
      </c>
      <c r="L461" s="191" t="s">
        <v>417</v>
      </c>
      <c r="O461" s="176" t="b">
        <f t="shared" si="37"/>
        <v>0</v>
      </c>
    </row>
    <row r="462" spans="1:15" s="191" customFormat="1" ht="15.4" customHeight="1">
      <c r="A462" s="366">
        <v>78034</v>
      </c>
      <c r="B462" s="366">
        <v>3</v>
      </c>
      <c r="C462" s="366">
        <v>5</v>
      </c>
      <c r="D462" s="366">
        <v>6</v>
      </c>
      <c r="E462" s="366">
        <v>65378034</v>
      </c>
      <c r="F462" s="367" t="s">
        <v>656</v>
      </c>
      <c r="G462" s="206">
        <v>12570200</v>
      </c>
      <c r="H462" s="206">
        <v>18429262</v>
      </c>
      <c r="I462" s="206">
        <f t="shared" si="33"/>
        <v>-5859062</v>
      </c>
      <c r="J462" s="206">
        <v>12568330</v>
      </c>
      <c r="L462" s="191" t="s">
        <v>418</v>
      </c>
      <c r="O462" s="176" t="b">
        <f t="shared" si="37"/>
        <v>0</v>
      </c>
    </row>
    <row r="463" spans="1:15" s="191" customFormat="1" ht="15.75" hidden="1" customHeight="1">
      <c r="A463" s="366">
        <v>78041</v>
      </c>
      <c r="B463" s="366">
        <v>3</v>
      </c>
      <c r="C463" s="366">
        <v>5</v>
      </c>
      <c r="D463" s="366">
        <v>6</v>
      </c>
      <c r="E463" s="366">
        <v>65378041</v>
      </c>
      <c r="F463" s="367" t="s">
        <v>465</v>
      </c>
      <c r="G463" s="206"/>
      <c r="H463" s="206"/>
      <c r="I463" s="206">
        <f t="shared" si="33"/>
        <v>0</v>
      </c>
      <c r="J463" s="206">
        <v>0</v>
      </c>
      <c r="L463" s="191" t="s">
        <v>419</v>
      </c>
      <c r="O463" s="176" t="b">
        <f t="shared" si="37"/>
        <v>0</v>
      </c>
    </row>
    <row r="464" spans="1:15" s="191" customFormat="1" ht="15.4" customHeight="1">
      <c r="A464" s="366">
        <v>78042</v>
      </c>
      <c r="B464" s="366">
        <v>3</v>
      </c>
      <c r="C464" s="366">
        <v>5</v>
      </c>
      <c r="D464" s="366">
        <v>6</v>
      </c>
      <c r="E464" s="366">
        <v>65378042</v>
      </c>
      <c r="F464" s="367" t="s">
        <v>466</v>
      </c>
      <c r="G464" s="206">
        <v>2122616</v>
      </c>
      <c r="H464" s="206">
        <v>4190275</v>
      </c>
      <c r="I464" s="206">
        <f t="shared" si="33"/>
        <v>-2067659</v>
      </c>
      <c r="J464" s="206">
        <v>7952522</v>
      </c>
      <c r="L464" s="191" t="s">
        <v>420</v>
      </c>
      <c r="O464" s="176" t="b">
        <f t="shared" si="37"/>
        <v>0</v>
      </c>
    </row>
    <row r="465" spans="1:15" s="191" customFormat="1" ht="15.4" customHeight="1">
      <c r="A465" s="366">
        <v>78043</v>
      </c>
      <c r="B465" s="366">
        <v>3</v>
      </c>
      <c r="C465" s="366">
        <v>5</v>
      </c>
      <c r="D465" s="366">
        <v>6</v>
      </c>
      <c r="E465" s="366">
        <v>65378043</v>
      </c>
      <c r="F465" s="367" t="s">
        <v>467</v>
      </c>
      <c r="G465" s="206">
        <v>379425</v>
      </c>
      <c r="H465" s="206">
        <v>628113</v>
      </c>
      <c r="I465" s="206">
        <f t="shared" si="33"/>
        <v>-248688</v>
      </c>
      <c r="J465" s="206">
        <v>1021280</v>
      </c>
      <c r="L465" s="191" t="s">
        <v>421</v>
      </c>
      <c r="O465" s="176" t="b">
        <f t="shared" si="37"/>
        <v>0</v>
      </c>
    </row>
    <row r="466" spans="1:15" s="176" customFormat="1" ht="15.4" customHeight="1">
      <c r="A466" s="368"/>
      <c r="B466" s="368">
        <v>4</v>
      </c>
      <c r="C466" s="368">
        <v>5</v>
      </c>
      <c r="D466" s="368">
        <v>6</v>
      </c>
      <c r="E466" s="366">
        <v>654</v>
      </c>
      <c r="F466" s="184" t="s">
        <v>2433</v>
      </c>
      <c r="G466" s="620">
        <f>SUM(G467:G481)</f>
        <v>1903678</v>
      </c>
      <c r="H466" s="620">
        <f>SUM(H467:H481)</f>
        <v>1375751</v>
      </c>
      <c r="I466" s="620">
        <f t="shared" si="33"/>
        <v>527927</v>
      </c>
      <c r="J466" s="620">
        <f>SUM(J467:J481)</f>
        <v>1667020</v>
      </c>
      <c r="L466" s="176" t="s">
        <v>736</v>
      </c>
      <c r="O466" s="176" t="b">
        <f t="shared" si="37"/>
        <v>0</v>
      </c>
    </row>
    <row r="467" spans="1:15" s="191" customFormat="1" ht="15.4" customHeight="1">
      <c r="A467" s="366">
        <v>78051</v>
      </c>
      <c r="B467" s="366">
        <v>4</v>
      </c>
      <c r="C467" s="366">
        <v>5</v>
      </c>
      <c r="D467" s="366">
        <v>6</v>
      </c>
      <c r="E467" s="366">
        <v>65478051</v>
      </c>
      <c r="F467" s="367" t="s">
        <v>468</v>
      </c>
      <c r="G467" s="622">
        <v>0</v>
      </c>
      <c r="H467" s="622">
        <v>0</v>
      </c>
      <c r="I467" s="622">
        <f t="shared" si="33"/>
        <v>0</v>
      </c>
      <c r="J467" s="206">
        <v>12817</v>
      </c>
      <c r="L467" s="191" t="s">
        <v>517</v>
      </c>
      <c r="O467" s="176" t="b">
        <f t="shared" si="37"/>
        <v>0</v>
      </c>
    </row>
    <row r="468" spans="1:15" s="191" customFormat="1" ht="15.75" hidden="1" customHeight="1">
      <c r="A468" s="366">
        <v>78052</v>
      </c>
      <c r="B468" s="366">
        <v>4</v>
      </c>
      <c r="C468" s="366">
        <v>5</v>
      </c>
      <c r="D468" s="366">
        <v>6</v>
      </c>
      <c r="E468" s="366">
        <v>65478052</v>
      </c>
      <c r="F468" s="367" t="s">
        <v>427</v>
      </c>
      <c r="G468" s="206"/>
      <c r="H468" s="206"/>
      <c r="I468" s="206">
        <f t="shared" si="33"/>
        <v>0</v>
      </c>
      <c r="J468" s="206">
        <v>0</v>
      </c>
      <c r="L468" s="191" t="s">
        <v>712</v>
      </c>
      <c r="O468" s="176" t="b">
        <f t="shared" si="37"/>
        <v>0</v>
      </c>
    </row>
    <row r="469" spans="1:15" s="191" customFormat="1" ht="16.899999999999999" hidden="1" customHeight="1">
      <c r="A469" s="366">
        <v>78053</v>
      </c>
      <c r="B469" s="366">
        <v>4</v>
      </c>
      <c r="C469" s="366">
        <v>5</v>
      </c>
      <c r="D469" s="366">
        <v>6</v>
      </c>
      <c r="E469" s="366">
        <v>65478053</v>
      </c>
      <c r="F469" s="367" t="s">
        <v>428</v>
      </c>
      <c r="G469" s="206"/>
      <c r="H469" s="206"/>
      <c r="I469" s="206">
        <f t="shared" si="33"/>
        <v>0</v>
      </c>
      <c r="J469" s="206"/>
      <c r="L469" s="191" t="s">
        <v>518</v>
      </c>
      <c r="O469" s="176" t="b">
        <f t="shared" si="37"/>
        <v>0</v>
      </c>
    </row>
    <row r="470" spans="1:15" s="191" customFormat="1" ht="16.149999999999999" hidden="1" customHeight="1">
      <c r="A470" s="366">
        <v>78054</v>
      </c>
      <c r="B470" s="366">
        <v>4</v>
      </c>
      <c r="C470" s="366">
        <v>5</v>
      </c>
      <c r="D470" s="366">
        <v>6</v>
      </c>
      <c r="E470" s="366">
        <v>65478054</v>
      </c>
      <c r="F470" s="367" t="s">
        <v>429</v>
      </c>
      <c r="G470" s="206"/>
      <c r="H470" s="206"/>
      <c r="I470" s="206">
        <f t="shared" si="33"/>
        <v>0</v>
      </c>
      <c r="J470" s="206">
        <v>0</v>
      </c>
      <c r="L470" s="191" t="s">
        <v>519</v>
      </c>
      <c r="O470" s="176" t="b">
        <f t="shared" si="37"/>
        <v>0</v>
      </c>
    </row>
    <row r="471" spans="1:15" s="191" customFormat="1" ht="15.4" customHeight="1">
      <c r="A471" s="366">
        <v>78055</v>
      </c>
      <c r="B471" s="366">
        <v>4</v>
      </c>
      <c r="C471" s="366">
        <v>5</v>
      </c>
      <c r="D471" s="366">
        <v>6</v>
      </c>
      <c r="E471" s="366">
        <v>65478055</v>
      </c>
      <c r="F471" s="367" t="s">
        <v>602</v>
      </c>
      <c r="G471" s="206">
        <v>99736</v>
      </c>
      <c r="H471" s="206">
        <v>91374</v>
      </c>
      <c r="I471" s="206">
        <f t="shared" si="33"/>
        <v>8362</v>
      </c>
      <c r="J471" s="206">
        <v>185134</v>
      </c>
      <c r="L471" s="191" t="s">
        <v>520</v>
      </c>
      <c r="O471" s="176" t="b">
        <f t="shared" si="37"/>
        <v>0</v>
      </c>
    </row>
    <row r="472" spans="1:15" s="191" customFormat="1" ht="15.4" customHeight="1">
      <c r="A472" s="366">
        <v>78056</v>
      </c>
      <c r="B472" s="366">
        <v>4</v>
      </c>
      <c r="C472" s="366">
        <v>5</v>
      </c>
      <c r="D472" s="366">
        <v>6</v>
      </c>
      <c r="E472" s="366">
        <v>65478056</v>
      </c>
      <c r="F472" s="367" t="s">
        <v>737</v>
      </c>
      <c r="G472" s="206">
        <v>203509</v>
      </c>
      <c r="H472" s="206">
        <v>121146</v>
      </c>
      <c r="I472" s="206">
        <f t="shared" si="33"/>
        <v>82363</v>
      </c>
      <c r="J472" s="206">
        <v>135985</v>
      </c>
      <c r="L472" s="191" t="s">
        <v>521</v>
      </c>
      <c r="O472" s="176" t="b">
        <f t="shared" si="37"/>
        <v>0</v>
      </c>
    </row>
    <row r="473" spans="1:15" s="191" customFormat="1" ht="15.4" customHeight="1">
      <c r="A473" s="366">
        <v>78201</v>
      </c>
      <c r="B473" s="366">
        <v>4</v>
      </c>
      <c r="C473" s="366">
        <v>5</v>
      </c>
      <c r="D473" s="366">
        <v>6</v>
      </c>
      <c r="E473" s="366">
        <v>65478201</v>
      </c>
      <c r="F473" s="367" t="s">
        <v>738</v>
      </c>
      <c r="G473" s="206">
        <v>525486</v>
      </c>
      <c r="H473" s="206">
        <v>444550</v>
      </c>
      <c r="I473" s="206">
        <f t="shared" si="33"/>
        <v>80936</v>
      </c>
      <c r="J473" s="206">
        <v>484956</v>
      </c>
      <c r="L473" s="191" t="s">
        <v>522</v>
      </c>
      <c r="O473" s="176" t="b">
        <f t="shared" si="37"/>
        <v>0</v>
      </c>
    </row>
    <row r="474" spans="1:15" s="191" customFormat="1" ht="15.4" customHeight="1">
      <c r="A474" s="366">
        <v>78202</v>
      </c>
      <c r="B474" s="366">
        <v>4</v>
      </c>
      <c r="C474" s="366">
        <v>5</v>
      </c>
      <c r="D474" s="366">
        <v>6</v>
      </c>
      <c r="E474" s="366">
        <v>65478202</v>
      </c>
      <c r="F474" s="367" t="s">
        <v>739</v>
      </c>
      <c r="G474" s="206">
        <v>340160</v>
      </c>
      <c r="H474" s="206">
        <v>153678</v>
      </c>
      <c r="I474" s="206">
        <f t="shared" si="33"/>
        <v>186482</v>
      </c>
      <c r="J474" s="206">
        <v>228454</v>
      </c>
      <c r="L474" s="191" t="s">
        <v>523</v>
      </c>
      <c r="O474" s="176" t="b">
        <f t="shared" si="37"/>
        <v>0</v>
      </c>
    </row>
    <row r="475" spans="1:15" s="191" customFormat="1" ht="15.4" customHeight="1">
      <c r="A475" s="366">
        <v>78203</v>
      </c>
      <c r="B475" s="366">
        <v>4</v>
      </c>
      <c r="C475" s="366">
        <v>5</v>
      </c>
      <c r="D475" s="366">
        <v>6</v>
      </c>
      <c r="E475" s="366">
        <v>65478203</v>
      </c>
      <c r="F475" s="367" t="s">
        <v>740</v>
      </c>
      <c r="G475" s="206">
        <v>113601</v>
      </c>
      <c r="H475" s="206">
        <v>105143</v>
      </c>
      <c r="I475" s="206">
        <f t="shared" si="33"/>
        <v>8458</v>
      </c>
      <c r="J475" s="206">
        <v>80090</v>
      </c>
      <c r="L475" s="191" t="s">
        <v>524</v>
      </c>
      <c r="O475" s="176" t="b">
        <f t="shared" si="37"/>
        <v>0</v>
      </c>
    </row>
    <row r="476" spans="1:15" s="191" customFormat="1" ht="15.4" customHeight="1">
      <c r="A476" s="366">
        <v>78204</v>
      </c>
      <c r="B476" s="366">
        <v>4</v>
      </c>
      <c r="C476" s="366">
        <v>5</v>
      </c>
      <c r="D476" s="366">
        <v>6</v>
      </c>
      <c r="E476" s="366">
        <v>65478204</v>
      </c>
      <c r="F476" s="367" t="s">
        <v>741</v>
      </c>
      <c r="G476" s="206">
        <v>244129</v>
      </c>
      <c r="H476" s="206">
        <v>228202</v>
      </c>
      <c r="I476" s="206">
        <f t="shared" si="33"/>
        <v>15927</v>
      </c>
      <c r="J476" s="206">
        <v>280136</v>
      </c>
      <c r="L476" s="191" t="s">
        <v>295</v>
      </c>
      <c r="O476" s="176" t="b">
        <f t="shared" si="37"/>
        <v>0</v>
      </c>
    </row>
    <row r="477" spans="1:15" s="191" customFormat="1" ht="15.4" customHeight="1">
      <c r="A477" s="366">
        <v>78205</v>
      </c>
      <c r="B477" s="366">
        <v>4</v>
      </c>
      <c r="C477" s="366">
        <v>5</v>
      </c>
      <c r="D477" s="366">
        <v>6</v>
      </c>
      <c r="E477" s="366">
        <v>65478205</v>
      </c>
      <c r="F477" s="367" t="s">
        <v>603</v>
      </c>
      <c r="G477" s="206">
        <v>334080</v>
      </c>
      <c r="H477" s="206">
        <v>202919</v>
      </c>
      <c r="I477" s="206">
        <f t="shared" si="33"/>
        <v>131161</v>
      </c>
      <c r="J477" s="206">
        <v>212937</v>
      </c>
      <c r="L477" s="191" t="s">
        <v>422</v>
      </c>
      <c r="O477" s="176" t="b">
        <f t="shared" si="37"/>
        <v>0</v>
      </c>
    </row>
    <row r="478" spans="1:15" s="191" customFormat="1" ht="15.4" customHeight="1">
      <c r="A478" s="366">
        <v>78206</v>
      </c>
      <c r="B478" s="366">
        <v>4</v>
      </c>
      <c r="C478" s="366">
        <v>5</v>
      </c>
      <c r="D478" s="366">
        <v>6</v>
      </c>
      <c r="E478" s="366">
        <v>65478206</v>
      </c>
      <c r="F478" s="367" t="s">
        <v>1545</v>
      </c>
      <c r="G478" s="206">
        <v>27944</v>
      </c>
      <c r="H478" s="206">
        <v>15883</v>
      </c>
      <c r="I478" s="206">
        <f t="shared" si="33"/>
        <v>12061</v>
      </c>
      <c r="J478" s="206">
        <v>31555</v>
      </c>
      <c r="L478" s="191" t="s">
        <v>423</v>
      </c>
      <c r="O478" s="176" t="b">
        <f t="shared" si="37"/>
        <v>0</v>
      </c>
    </row>
    <row r="479" spans="1:15" s="191" customFormat="1" ht="16.149999999999999" hidden="1" customHeight="1">
      <c r="A479" s="366">
        <v>78211</v>
      </c>
      <c r="B479" s="366">
        <v>4</v>
      </c>
      <c r="C479" s="366">
        <v>5</v>
      </c>
      <c r="D479" s="366">
        <v>6</v>
      </c>
      <c r="E479" s="366">
        <v>65478211</v>
      </c>
      <c r="F479" s="367" t="s">
        <v>714</v>
      </c>
      <c r="G479" s="206"/>
      <c r="H479" s="206"/>
      <c r="I479" s="206">
        <f t="shared" si="33"/>
        <v>0</v>
      </c>
      <c r="J479" s="206">
        <v>0</v>
      </c>
      <c r="L479" s="191" t="s">
        <v>424</v>
      </c>
      <c r="O479" s="176" t="b">
        <f t="shared" si="37"/>
        <v>0</v>
      </c>
    </row>
    <row r="480" spans="1:15" s="191" customFormat="1" ht="16.149999999999999" hidden="1" customHeight="1">
      <c r="A480" s="366">
        <v>78214</v>
      </c>
      <c r="B480" s="366">
        <v>4</v>
      </c>
      <c r="C480" s="366">
        <v>5</v>
      </c>
      <c r="D480" s="366">
        <v>6</v>
      </c>
      <c r="E480" s="366">
        <v>65478214</v>
      </c>
      <c r="F480" s="367" t="s">
        <v>1691</v>
      </c>
      <c r="G480" s="206"/>
      <c r="H480" s="206"/>
      <c r="I480" s="206">
        <f t="shared" si="33"/>
        <v>0</v>
      </c>
      <c r="J480" s="206">
        <v>0</v>
      </c>
      <c r="L480" s="191" t="s">
        <v>425</v>
      </c>
      <c r="O480" s="176" t="b">
        <f t="shared" si="37"/>
        <v>0</v>
      </c>
    </row>
    <row r="481" spans="1:15" s="191" customFormat="1" ht="15.4" customHeight="1">
      <c r="A481" s="366">
        <v>78215</v>
      </c>
      <c r="B481" s="366">
        <v>4</v>
      </c>
      <c r="C481" s="366">
        <v>5</v>
      </c>
      <c r="D481" s="366">
        <v>6</v>
      </c>
      <c r="E481" s="366">
        <v>65478215</v>
      </c>
      <c r="F481" s="367" t="s">
        <v>743</v>
      </c>
      <c r="G481" s="206">
        <v>15033</v>
      </c>
      <c r="H481" s="206">
        <v>12856</v>
      </c>
      <c r="I481" s="206">
        <f t="shared" si="33"/>
        <v>2177</v>
      </c>
      <c r="J481" s="206">
        <v>14956</v>
      </c>
      <c r="L481" s="191" t="s">
        <v>648</v>
      </c>
      <c r="O481" s="176" t="b">
        <f t="shared" si="37"/>
        <v>0</v>
      </c>
    </row>
    <row r="482" spans="1:15" s="176" customFormat="1" ht="15.4" customHeight="1">
      <c r="A482" s="368"/>
      <c r="B482" s="368">
        <v>5</v>
      </c>
      <c r="C482" s="368">
        <v>5</v>
      </c>
      <c r="D482" s="368">
        <v>6</v>
      </c>
      <c r="E482" s="366">
        <v>655</v>
      </c>
      <c r="F482" s="184" t="s">
        <v>657</v>
      </c>
      <c r="G482" s="620">
        <f>SUM(G483:G496)</f>
        <v>3798842</v>
      </c>
      <c r="H482" s="620">
        <f>SUM(H483:H496)</f>
        <v>6836570</v>
      </c>
      <c r="I482" s="620">
        <f t="shared" ref="I482:I553" si="38">G482-H482</f>
        <v>-3037728</v>
      </c>
      <c r="J482" s="620">
        <f>SUM(J483:J496)</f>
        <v>7194097</v>
      </c>
      <c r="L482" s="176" t="s">
        <v>657</v>
      </c>
      <c r="O482" s="176" t="b">
        <f t="shared" si="37"/>
        <v>1</v>
      </c>
    </row>
    <row r="483" spans="1:15" s="191" customFormat="1" ht="15.4" customHeight="1">
      <c r="A483" s="366">
        <v>78032</v>
      </c>
      <c r="B483" s="366">
        <v>5</v>
      </c>
      <c r="C483" s="366">
        <v>5</v>
      </c>
      <c r="D483" s="366">
        <v>6</v>
      </c>
      <c r="E483" s="366">
        <v>65578032</v>
      </c>
      <c r="F483" s="367" t="s">
        <v>658</v>
      </c>
      <c r="G483" s="206">
        <v>34884</v>
      </c>
      <c r="H483" s="206">
        <v>10217</v>
      </c>
      <c r="I483" s="206">
        <f t="shared" si="38"/>
        <v>24667</v>
      </c>
      <c r="J483" s="206">
        <v>11033</v>
      </c>
      <c r="L483" s="191" t="s">
        <v>649</v>
      </c>
      <c r="O483" s="176" t="b">
        <f t="shared" si="37"/>
        <v>0</v>
      </c>
    </row>
    <row r="484" spans="1:15" s="191" customFormat="1" ht="15.4" customHeight="1">
      <c r="A484" s="366">
        <v>78033</v>
      </c>
      <c r="B484" s="366">
        <v>5</v>
      </c>
      <c r="C484" s="366">
        <v>5</v>
      </c>
      <c r="D484" s="366">
        <v>6</v>
      </c>
      <c r="E484" s="366">
        <v>65578033</v>
      </c>
      <c r="F484" s="367" t="s">
        <v>659</v>
      </c>
      <c r="G484" s="206">
        <v>6500</v>
      </c>
      <c r="H484" s="206">
        <v>1608</v>
      </c>
      <c r="I484" s="206">
        <f t="shared" si="38"/>
        <v>4892</v>
      </c>
      <c r="J484" s="206">
        <v>26319</v>
      </c>
      <c r="L484" s="191" t="s">
        <v>650</v>
      </c>
      <c r="O484" s="176" t="b">
        <f t="shared" si="37"/>
        <v>0</v>
      </c>
    </row>
    <row r="485" spans="1:15" s="191" customFormat="1" ht="15.4" customHeight="1">
      <c r="A485" s="366">
        <v>78035</v>
      </c>
      <c r="B485" s="366">
        <v>5</v>
      </c>
      <c r="C485" s="366">
        <v>5</v>
      </c>
      <c r="D485" s="366">
        <v>6</v>
      </c>
      <c r="E485" s="366">
        <v>65578035</v>
      </c>
      <c r="F485" s="367" t="s">
        <v>660</v>
      </c>
      <c r="G485" s="206">
        <v>627997</v>
      </c>
      <c r="H485" s="206">
        <v>2373491</v>
      </c>
      <c r="I485" s="206">
        <f t="shared" si="38"/>
        <v>-1745494</v>
      </c>
      <c r="J485" s="206">
        <v>3077328</v>
      </c>
      <c r="L485" s="191" t="s">
        <v>651</v>
      </c>
      <c r="O485" s="176" t="b">
        <f t="shared" si="37"/>
        <v>0</v>
      </c>
    </row>
    <row r="486" spans="1:15" s="191" customFormat="1" ht="15.4" customHeight="1">
      <c r="A486" s="366">
        <v>78036</v>
      </c>
      <c r="B486" s="366">
        <v>5</v>
      </c>
      <c r="C486" s="366">
        <v>5</v>
      </c>
      <c r="D486" s="366">
        <v>6</v>
      </c>
      <c r="E486" s="366">
        <v>65578036</v>
      </c>
      <c r="F486" s="367" t="s">
        <v>661</v>
      </c>
      <c r="G486" s="206">
        <v>1286</v>
      </c>
      <c r="H486" s="206">
        <v>787</v>
      </c>
      <c r="I486" s="206">
        <f t="shared" si="38"/>
        <v>499</v>
      </c>
      <c r="J486" s="206">
        <v>3250</v>
      </c>
      <c r="L486" s="191" t="s">
        <v>426</v>
      </c>
      <c r="O486" s="176" t="b">
        <f t="shared" si="37"/>
        <v>0</v>
      </c>
    </row>
    <row r="487" spans="1:15" s="191" customFormat="1" ht="15.4" customHeight="1">
      <c r="A487" s="366">
        <v>78037</v>
      </c>
      <c r="B487" s="366">
        <v>5</v>
      </c>
      <c r="C487" s="366">
        <v>5</v>
      </c>
      <c r="D487" s="366">
        <v>6</v>
      </c>
      <c r="E487" s="366">
        <v>65578037</v>
      </c>
      <c r="F487" s="367" t="s">
        <v>2465</v>
      </c>
      <c r="G487" s="206">
        <v>380000</v>
      </c>
      <c r="H487" s="206">
        <v>569288</v>
      </c>
      <c r="I487" s="206">
        <f t="shared" si="38"/>
        <v>-189288</v>
      </c>
      <c r="J487" s="206">
        <v>627175</v>
      </c>
      <c r="L487" s="191" t="s">
        <v>562</v>
      </c>
      <c r="O487" s="176" t="b">
        <f t="shared" si="37"/>
        <v>0</v>
      </c>
    </row>
    <row r="488" spans="1:15" s="191" customFormat="1" ht="15.4" customHeight="1">
      <c r="A488" s="366">
        <v>78038</v>
      </c>
      <c r="B488" s="366">
        <v>5</v>
      </c>
      <c r="C488" s="366">
        <v>5</v>
      </c>
      <c r="D488" s="366">
        <v>6</v>
      </c>
      <c r="E488" s="366">
        <v>65578038</v>
      </c>
      <c r="F488" s="367" t="s">
        <v>1767</v>
      </c>
      <c r="G488" s="206">
        <v>70000</v>
      </c>
      <c r="H488" s="206">
        <v>50535</v>
      </c>
      <c r="I488" s="206">
        <f t="shared" si="38"/>
        <v>19465</v>
      </c>
      <c r="J488" s="206">
        <v>43631</v>
      </c>
      <c r="O488" s="176"/>
    </row>
    <row r="489" spans="1:15" s="191" customFormat="1" ht="15.4" customHeight="1">
      <c r="A489" s="366">
        <v>78041</v>
      </c>
      <c r="B489" s="366">
        <v>5</v>
      </c>
      <c r="C489" s="366">
        <v>5</v>
      </c>
      <c r="D489" s="366">
        <v>6</v>
      </c>
      <c r="E489" s="366">
        <v>65578041</v>
      </c>
      <c r="F489" s="367" t="s">
        <v>465</v>
      </c>
      <c r="G489" s="206">
        <v>52849</v>
      </c>
      <c r="H489" s="206">
        <v>35453</v>
      </c>
      <c r="I489" s="206">
        <f t="shared" si="38"/>
        <v>17396</v>
      </c>
      <c r="J489" s="206">
        <v>170009</v>
      </c>
      <c r="L489" s="191" t="s">
        <v>649</v>
      </c>
      <c r="O489" s="176" t="b">
        <f t="shared" ref="O489:O498" si="39">L489=F489</f>
        <v>0</v>
      </c>
    </row>
    <row r="490" spans="1:15" s="191" customFormat="1" ht="15.4" customHeight="1">
      <c r="A490" s="366">
        <v>78044</v>
      </c>
      <c r="B490" s="366">
        <v>5</v>
      </c>
      <c r="C490" s="366">
        <v>5</v>
      </c>
      <c r="D490" s="366">
        <v>6</v>
      </c>
      <c r="E490" s="366">
        <v>65578044</v>
      </c>
      <c r="F490" s="367" t="s">
        <v>663</v>
      </c>
      <c r="G490" s="206">
        <v>286599</v>
      </c>
      <c r="H490" s="206">
        <v>150177</v>
      </c>
      <c r="I490" s="206">
        <f t="shared" si="38"/>
        <v>136422</v>
      </c>
      <c r="J490" s="206">
        <v>79509</v>
      </c>
      <c r="L490" s="191" t="s">
        <v>650</v>
      </c>
      <c r="O490" s="176" t="b">
        <f t="shared" si="39"/>
        <v>0</v>
      </c>
    </row>
    <row r="491" spans="1:15" s="191" customFormat="1" ht="15.4" customHeight="1">
      <c r="A491" s="366">
        <v>78045</v>
      </c>
      <c r="B491" s="366">
        <v>5</v>
      </c>
      <c r="C491" s="366">
        <v>5</v>
      </c>
      <c r="D491" s="366">
        <v>6</v>
      </c>
      <c r="E491" s="366">
        <v>65578045</v>
      </c>
      <c r="F491" s="367" t="s">
        <v>664</v>
      </c>
      <c r="G491" s="206">
        <v>246542</v>
      </c>
      <c r="H491" s="206">
        <v>355994</v>
      </c>
      <c r="I491" s="206">
        <f t="shared" si="38"/>
        <v>-109452</v>
      </c>
      <c r="J491" s="206">
        <v>350995</v>
      </c>
      <c r="L491" s="191" t="s">
        <v>652</v>
      </c>
      <c r="O491" s="176" t="b">
        <f t="shared" si="39"/>
        <v>0</v>
      </c>
    </row>
    <row r="492" spans="1:15" s="191" customFormat="1" ht="15.4" customHeight="1">
      <c r="A492" s="366">
        <v>78046</v>
      </c>
      <c r="B492" s="366">
        <v>5</v>
      </c>
      <c r="C492" s="366">
        <v>5</v>
      </c>
      <c r="D492" s="366">
        <v>6</v>
      </c>
      <c r="E492" s="366">
        <v>65578046</v>
      </c>
      <c r="F492" s="367" t="s">
        <v>665</v>
      </c>
      <c r="G492" s="206">
        <v>1433586</v>
      </c>
      <c r="H492" s="206">
        <v>2514765</v>
      </c>
      <c r="I492" s="206">
        <f t="shared" si="38"/>
        <v>-1081179</v>
      </c>
      <c r="J492" s="206">
        <v>1586454</v>
      </c>
      <c r="L492" s="191" t="s">
        <v>653</v>
      </c>
      <c r="O492" s="176" t="b">
        <f t="shared" si="39"/>
        <v>0</v>
      </c>
    </row>
    <row r="493" spans="1:15" s="191" customFormat="1" ht="15.4" customHeight="1">
      <c r="A493" s="366">
        <v>78047</v>
      </c>
      <c r="B493" s="366">
        <v>5</v>
      </c>
      <c r="C493" s="366">
        <v>5</v>
      </c>
      <c r="D493" s="366">
        <v>6</v>
      </c>
      <c r="E493" s="366">
        <v>65578047</v>
      </c>
      <c r="F493" s="367" t="s">
        <v>469</v>
      </c>
      <c r="G493" s="206">
        <v>198625</v>
      </c>
      <c r="H493" s="206">
        <v>259466</v>
      </c>
      <c r="I493" s="206">
        <f t="shared" si="38"/>
        <v>-60841</v>
      </c>
      <c r="J493" s="206">
        <v>344354</v>
      </c>
      <c r="L493" s="191" t="s">
        <v>654</v>
      </c>
      <c r="O493" s="176" t="b">
        <f t="shared" si="39"/>
        <v>0</v>
      </c>
    </row>
    <row r="494" spans="1:15" s="191" customFormat="1" ht="15.4" customHeight="1">
      <c r="A494" s="366">
        <v>78048</v>
      </c>
      <c r="B494" s="366">
        <v>5</v>
      </c>
      <c r="C494" s="366">
        <v>5</v>
      </c>
      <c r="D494" s="366">
        <v>6</v>
      </c>
      <c r="E494" s="366">
        <v>65578048</v>
      </c>
      <c r="F494" s="367" t="s">
        <v>2434</v>
      </c>
      <c r="G494" s="206">
        <v>148831</v>
      </c>
      <c r="H494" s="206">
        <v>262111</v>
      </c>
      <c r="I494" s="206">
        <f t="shared" si="38"/>
        <v>-113280</v>
      </c>
      <c r="J494" s="206">
        <v>410194</v>
      </c>
      <c r="L494" s="191" t="s">
        <v>655</v>
      </c>
      <c r="O494" s="176" t="b">
        <f t="shared" si="39"/>
        <v>0</v>
      </c>
    </row>
    <row r="495" spans="1:15" s="191" customFormat="1" ht="15.4" customHeight="1">
      <c r="A495" s="366">
        <v>78998</v>
      </c>
      <c r="B495" s="366">
        <v>5</v>
      </c>
      <c r="C495" s="366">
        <v>5</v>
      </c>
      <c r="D495" s="366">
        <v>6</v>
      </c>
      <c r="E495" s="366">
        <v>65578998</v>
      </c>
      <c r="F495" s="367" t="s">
        <v>470</v>
      </c>
      <c r="G495" s="206">
        <v>1190</v>
      </c>
      <c r="H495" s="206">
        <v>12965</v>
      </c>
      <c r="I495" s="206">
        <f t="shared" si="38"/>
        <v>-11775</v>
      </c>
      <c r="J495" s="206">
        <v>7448</v>
      </c>
      <c r="L495" s="191" t="s">
        <v>463</v>
      </c>
      <c r="O495" s="176" t="b">
        <f t="shared" si="39"/>
        <v>0</v>
      </c>
    </row>
    <row r="496" spans="1:15" s="191" customFormat="1" ht="15.4" customHeight="1">
      <c r="A496" s="366">
        <v>78999</v>
      </c>
      <c r="B496" s="366">
        <v>5</v>
      </c>
      <c r="C496" s="366">
        <v>5</v>
      </c>
      <c r="D496" s="366">
        <v>6</v>
      </c>
      <c r="E496" s="366">
        <v>65578999</v>
      </c>
      <c r="F496" s="367" t="s">
        <v>477</v>
      </c>
      <c r="G496" s="206">
        <v>309953</v>
      </c>
      <c r="H496" s="206">
        <v>239713</v>
      </c>
      <c r="I496" s="206">
        <f t="shared" si="38"/>
        <v>70240</v>
      </c>
      <c r="J496" s="206">
        <v>456398</v>
      </c>
      <c r="L496" s="191" t="s">
        <v>464</v>
      </c>
      <c r="O496" s="176" t="b">
        <f t="shared" si="39"/>
        <v>0</v>
      </c>
    </row>
    <row r="497" spans="1:15" s="176" customFormat="1" ht="15.4" customHeight="1">
      <c r="A497" s="368"/>
      <c r="B497" s="368">
        <v>6</v>
      </c>
      <c r="C497" s="368">
        <v>5</v>
      </c>
      <c r="D497" s="368">
        <v>6</v>
      </c>
      <c r="E497" s="366">
        <v>656</v>
      </c>
      <c r="F497" s="184" t="s">
        <v>431</v>
      </c>
      <c r="G497" s="620">
        <f>SUM(G498:G507)</f>
        <v>2415066</v>
      </c>
      <c r="H497" s="620">
        <f>SUM(H498:H507)</f>
        <v>4478245</v>
      </c>
      <c r="I497" s="620">
        <f t="shared" si="38"/>
        <v>-2063179</v>
      </c>
      <c r="J497" s="620">
        <f>SUM(J498:J507)</f>
        <v>3161955</v>
      </c>
      <c r="L497" s="176" t="s">
        <v>431</v>
      </c>
      <c r="O497" s="176" t="b">
        <f t="shared" si="39"/>
        <v>1</v>
      </c>
    </row>
    <row r="498" spans="1:15" s="191" customFormat="1" ht="15.4" customHeight="1">
      <c r="A498" s="366">
        <v>78048</v>
      </c>
      <c r="B498" s="366">
        <v>6</v>
      </c>
      <c r="C498" s="366">
        <v>5</v>
      </c>
      <c r="D498" s="366">
        <v>6</v>
      </c>
      <c r="E498" s="366">
        <v>65678048</v>
      </c>
      <c r="F498" s="367" t="s">
        <v>471</v>
      </c>
      <c r="G498" s="206">
        <v>15</v>
      </c>
      <c r="H498" s="206">
        <v>1506</v>
      </c>
      <c r="I498" s="206">
        <f t="shared" si="38"/>
        <v>-1491</v>
      </c>
      <c r="J498" s="206">
        <v>1582</v>
      </c>
      <c r="L498" s="191" t="s">
        <v>656</v>
      </c>
      <c r="O498" s="176" t="b">
        <f t="shared" si="39"/>
        <v>0</v>
      </c>
    </row>
    <row r="499" spans="1:15" s="191" customFormat="1" ht="15.4" customHeight="1">
      <c r="A499" s="366">
        <v>78049</v>
      </c>
      <c r="B499" s="366">
        <v>6</v>
      </c>
      <c r="C499" s="366">
        <v>5</v>
      </c>
      <c r="D499" s="366">
        <v>6</v>
      </c>
      <c r="E499" s="366"/>
      <c r="F499" s="367" t="s">
        <v>2498</v>
      </c>
      <c r="G499" s="206">
        <v>119900</v>
      </c>
      <c r="H499" s="622">
        <v>0</v>
      </c>
      <c r="I499" s="206">
        <f t="shared" si="38"/>
        <v>119900</v>
      </c>
      <c r="J499" s="622">
        <v>0</v>
      </c>
      <c r="O499" s="176"/>
    </row>
    <row r="500" spans="1:15" s="191" customFormat="1" ht="15.4" customHeight="1">
      <c r="A500" s="366">
        <v>78091</v>
      </c>
      <c r="B500" s="366">
        <v>6</v>
      </c>
      <c r="C500" s="366">
        <v>5</v>
      </c>
      <c r="D500" s="366">
        <v>6</v>
      </c>
      <c r="E500" s="366">
        <v>65678091</v>
      </c>
      <c r="F500" s="367" t="s">
        <v>472</v>
      </c>
      <c r="G500" s="206">
        <v>528000</v>
      </c>
      <c r="H500" s="206">
        <v>1297586</v>
      </c>
      <c r="I500" s="206">
        <f t="shared" si="38"/>
        <v>-769586</v>
      </c>
      <c r="J500" s="206">
        <v>593047</v>
      </c>
      <c r="L500" s="191" t="s">
        <v>465</v>
      </c>
      <c r="O500" s="176" t="b">
        <f t="shared" ref="O500:O514" si="40">L500=F500</f>
        <v>0</v>
      </c>
    </row>
    <row r="501" spans="1:15" s="191" customFormat="1" ht="15.4" customHeight="1">
      <c r="A501" s="366">
        <v>78092</v>
      </c>
      <c r="B501" s="366">
        <v>6</v>
      </c>
      <c r="C501" s="366">
        <v>5</v>
      </c>
      <c r="D501" s="366">
        <v>6</v>
      </c>
      <c r="E501" s="366">
        <v>65678092</v>
      </c>
      <c r="F501" s="367" t="s">
        <v>473</v>
      </c>
      <c r="G501" s="206">
        <v>171425</v>
      </c>
      <c r="H501" s="206">
        <v>189192</v>
      </c>
      <c r="I501" s="206">
        <f t="shared" si="38"/>
        <v>-17767</v>
      </c>
      <c r="J501" s="206">
        <v>236426</v>
      </c>
      <c r="L501" s="191" t="s">
        <v>466</v>
      </c>
      <c r="O501" s="176" t="b">
        <f t="shared" si="40"/>
        <v>0</v>
      </c>
    </row>
    <row r="502" spans="1:15" s="191" customFormat="1" ht="15.4" customHeight="1">
      <c r="A502" s="366">
        <v>78093</v>
      </c>
      <c r="B502" s="366">
        <v>6</v>
      </c>
      <c r="C502" s="366">
        <v>5</v>
      </c>
      <c r="D502" s="366">
        <v>6</v>
      </c>
      <c r="E502" s="366">
        <v>65678093</v>
      </c>
      <c r="F502" s="367" t="s">
        <v>474</v>
      </c>
      <c r="G502" s="622">
        <v>0</v>
      </c>
      <c r="H502" s="206">
        <v>1248</v>
      </c>
      <c r="I502" s="206">
        <f t="shared" si="38"/>
        <v>-1248</v>
      </c>
      <c r="J502" s="206">
        <v>49143</v>
      </c>
      <c r="L502" s="191" t="s">
        <v>467</v>
      </c>
      <c r="O502" s="176" t="b">
        <f t="shared" si="40"/>
        <v>0</v>
      </c>
    </row>
    <row r="503" spans="1:15" s="176" customFormat="1" ht="15.4" customHeight="1">
      <c r="A503" s="366">
        <v>78094</v>
      </c>
      <c r="B503" s="366">
        <v>6</v>
      </c>
      <c r="C503" s="366">
        <v>5</v>
      </c>
      <c r="D503" s="366">
        <v>6</v>
      </c>
      <c r="E503" s="366">
        <v>65678094</v>
      </c>
      <c r="F503" s="367" t="s">
        <v>475</v>
      </c>
      <c r="G503" s="206">
        <v>800000</v>
      </c>
      <c r="H503" s="206">
        <v>1922470</v>
      </c>
      <c r="I503" s="206">
        <f t="shared" si="38"/>
        <v>-1122470</v>
      </c>
      <c r="J503" s="206">
        <v>1050883</v>
      </c>
      <c r="L503" s="176" t="s">
        <v>736</v>
      </c>
      <c r="O503" s="176" t="b">
        <f t="shared" si="40"/>
        <v>0</v>
      </c>
    </row>
    <row r="504" spans="1:15" s="176" customFormat="1" ht="15.4" customHeight="1">
      <c r="A504" s="366">
        <v>78111</v>
      </c>
      <c r="B504" s="366">
        <v>6</v>
      </c>
      <c r="C504" s="366">
        <v>5</v>
      </c>
      <c r="D504" s="366">
        <v>6</v>
      </c>
      <c r="E504" s="366">
        <v>65678111</v>
      </c>
      <c r="F504" s="367" t="s">
        <v>2435</v>
      </c>
      <c r="G504" s="206">
        <v>133826</v>
      </c>
      <c r="H504" s="206">
        <v>146909</v>
      </c>
      <c r="I504" s="206">
        <f t="shared" si="38"/>
        <v>-13083</v>
      </c>
      <c r="J504" s="206">
        <v>169151</v>
      </c>
      <c r="L504" s="176" t="s">
        <v>467</v>
      </c>
      <c r="O504" s="176" t="b">
        <f t="shared" si="40"/>
        <v>0</v>
      </c>
    </row>
    <row r="505" spans="1:15" s="191" customFormat="1" ht="15.4" customHeight="1">
      <c r="A505" s="366">
        <v>78112</v>
      </c>
      <c r="B505" s="366">
        <v>6</v>
      </c>
      <c r="C505" s="366">
        <v>5</v>
      </c>
      <c r="D505" s="366">
        <v>6</v>
      </c>
      <c r="E505" s="366">
        <v>65678112</v>
      </c>
      <c r="F505" s="367" t="s">
        <v>476</v>
      </c>
      <c r="G505" s="206">
        <v>10000</v>
      </c>
      <c r="H505" s="622">
        <v>0</v>
      </c>
      <c r="I505" s="206">
        <f t="shared" si="38"/>
        <v>10000</v>
      </c>
      <c r="J505" s="622">
        <v>0</v>
      </c>
      <c r="L505" s="191" t="s">
        <v>468</v>
      </c>
      <c r="O505" s="176" t="b">
        <f t="shared" si="40"/>
        <v>0</v>
      </c>
    </row>
    <row r="506" spans="1:15" s="191" customFormat="1" ht="15.4" customHeight="1">
      <c r="A506" s="366">
        <v>78998</v>
      </c>
      <c r="B506" s="366">
        <v>6</v>
      </c>
      <c r="C506" s="366">
        <v>5</v>
      </c>
      <c r="D506" s="366">
        <v>6</v>
      </c>
      <c r="E506" s="366">
        <v>65678998</v>
      </c>
      <c r="F506" s="367" t="s">
        <v>470</v>
      </c>
      <c r="G506" s="206">
        <v>1</v>
      </c>
      <c r="H506" s="206">
        <v>3456</v>
      </c>
      <c r="I506" s="206">
        <f t="shared" si="38"/>
        <v>-3455</v>
      </c>
      <c r="J506" s="206">
        <v>17973</v>
      </c>
      <c r="L506" s="191" t="s">
        <v>427</v>
      </c>
      <c r="O506" s="176" t="b">
        <f t="shared" si="40"/>
        <v>0</v>
      </c>
    </row>
    <row r="507" spans="1:15" s="191" customFormat="1" ht="15.4" customHeight="1">
      <c r="A507" s="366">
        <v>78999</v>
      </c>
      <c r="B507" s="366">
        <v>6</v>
      </c>
      <c r="C507" s="366">
        <v>5</v>
      </c>
      <c r="D507" s="366">
        <v>6</v>
      </c>
      <c r="E507" s="366">
        <v>65678999</v>
      </c>
      <c r="F507" s="367" t="s">
        <v>477</v>
      </c>
      <c r="G507" s="206">
        <v>651899</v>
      </c>
      <c r="H507" s="206">
        <v>915878</v>
      </c>
      <c r="I507" s="206">
        <f t="shared" si="38"/>
        <v>-263979</v>
      </c>
      <c r="J507" s="206">
        <v>1043750</v>
      </c>
      <c r="L507" s="191" t="s">
        <v>428</v>
      </c>
      <c r="O507" s="176" t="b">
        <f t="shared" si="40"/>
        <v>0</v>
      </c>
    </row>
    <row r="508" spans="1:15" s="176" customFormat="1" ht="15.4" customHeight="1">
      <c r="A508" s="368"/>
      <c r="B508" s="368"/>
      <c r="C508" s="368">
        <v>6</v>
      </c>
      <c r="D508" s="368">
        <v>6</v>
      </c>
      <c r="E508" s="366">
        <v>66</v>
      </c>
      <c r="F508" s="184" t="s">
        <v>1714</v>
      </c>
      <c r="G508" s="620">
        <f>G509+G515</f>
        <v>718388050</v>
      </c>
      <c r="H508" s="620">
        <f>H509+H515</f>
        <v>726004810</v>
      </c>
      <c r="I508" s="620">
        <f t="shared" si="38"/>
        <v>-7616760</v>
      </c>
      <c r="J508" s="620">
        <f>J509+J515</f>
        <v>501105176</v>
      </c>
      <c r="L508" s="176" t="s">
        <v>24</v>
      </c>
      <c r="O508" s="176" t="b">
        <f t="shared" si="40"/>
        <v>0</v>
      </c>
    </row>
    <row r="509" spans="1:15" s="176" customFormat="1" ht="15.4" customHeight="1">
      <c r="A509" s="368"/>
      <c r="B509" s="368">
        <v>1</v>
      </c>
      <c r="C509" s="368">
        <v>6</v>
      </c>
      <c r="D509" s="368">
        <v>6</v>
      </c>
      <c r="E509" s="366">
        <v>661</v>
      </c>
      <c r="F509" s="184" t="s">
        <v>2533</v>
      </c>
      <c r="G509" s="620">
        <f>SUM(G510:G512)</f>
        <v>645764838</v>
      </c>
      <c r="H509" s="620">
        <f>SUM(H510:H512)</f>
        <v>726004810</v>
      </c>
      <c r="I509" s="620">
        <f t="shared" si="38"/>
        <v>-80239972</v>
      </c>
      <c r="J509" s="620">
        <f>SUM(J510:J512)</f>
        <v>501105176</v>
      </c>
      <c r="L509" s="176" t="s">
        <v>432</v>
      </c>
      <c r="O509" s="176" t="b">
        <f t="shared" si="40"/>
        <v>0</v>
      </c>
    </row>
    <row r="510" spans="1:15" s="191" customFormat="1" ht="15.4" customHeight="1">
      <c r="A510" s="366">
        <v>63014</v>
      </c>
      <c r="B510" s="366">
        <v>1</v>
      </c>
      <c r="C510" s="366">
        <v>6</v>
      </c>
      <c r="D510" s="366">
        <v>6</v>
      </c>
      <c r="E510" s="366">
        <v>66163014</v>
      </c>
      <c r="F510" s="367" t="s">
        <v>621</v>
      </c>
      <c r="G510" s="206">
        <v>20378642</v>
      </c>
      <c r="H510" s="206">
        <v>20378641</v>
      </c>
      <c r="I510" s="206">
        <f t="shared" si="38"/>
        <v>1</v>
      </c>
      <c r="J510" s="206">
        <v>22337095</v>
      </c>
      <c r="L510" s="191" t="s">
        <v>429</v>
      </c>
      <c r="O510" s="176" t="b">
        <f t="shared" si="40"/>
        <v>0</v>
      </c>
    </row>
    <row r="511" spans="1:15" s="191" customFormat="1" ht="15.4" customHeight="1">
      <c r="A511" s="366">
        <v>81901</v>
      </c>
      <c r="B511" s="366">
        <v>1</v>
      </c>
      <c r="C511" s="366">
        <v>6</v>
      </c>
      <c r="D511" s="366">
        <v>6</v>
      </c>
      <c r="E511" s="366">
        <v>66181901</v>
      </c>
      <c r="F511" s="367" t="s">
        <v>1544</v>
      </c>
      <c r="G511" s="206">
        <v>625386196</v>
      </c>
      <c r="H511" s="206">
        <v>705515548</v>
      </c>
      <c r="I511" s="206">
        <f t="shared" si="38"/>
        <v>-80129352</v>
      </c>
      <c r="J511" s="206">
        <v>478659793</v>
      </c>
      <c r="L511" s="191" t="s">
        <v>602</v>
      </c>
      <c r="O511" s="176" t="b">
        <f t="shared" si="40"/>
        <v>0</v>
      </c>
    </row>
    <row r="512" spans="1:15" s="191" customFormat="1" ht="15.4" customHeight="1">
      <c r="A512" s="366">
        <v>81902</v>
      </c>
      <c r="B512" s="366">
        <v>1</v>
      </c>
      <c r="C512" s="366">
        <v>6</v>
      </c>
      <c r="D512" s="366">
        <v>6</v>
      </c>
      <c r="E512" s="366">
        <v>66181902</v>
      </c>
      <c r="F512" s="367" t="s">
        <v>1543</v>
      </c>
      <c r="G512" s="622">
        <v>0</v>
      </c>
      <c r="H512" s="206">
        <v>110621</v>
      </c>
      <c r="I512" s="206">
        <f t="shared" si="38"/>
        <v>-110621</v>
      </c>
      <c r="J512" s="206">
        <v>108288</v>
      </c>
      <c r="L512" s="191" t="s">
        <v>737</v>
      </c>
      <c r="O512" s="176" t="b">
        <f t="shared" si="40"/>
        <v>0</v>
      </c>
    </row>
    <row r="513" spans="1:15" s="176" customFormat="1" ht="16.899999999999999" hidden="1" customHeight="1">
      <c r="A513" s="368"/>
      <c r="B513" s="368">
        <v>9</v>
      </c>
      <c r="C513" s="368">
        <v>6</v>
      </c>
      <c r="D513" s="368">
        <v>6</v>
      </c>
      <c r="E513" s="366">
        <v>669</v>
      </c>
      <c r="F513" s="184" t="s">
        <v>434</v>
      </c>
      <c r="G513" s="620">
        <f>SUM(G514)</f>
        <v>0</v>
      </c>
      <c r="H513" s="620">
        <f>SUM(H514)</f>
        <v>0</v>
      </c>
      <c r="I513" s="620">
        <f t="shared" si="38"/>
        <v>0</v>
      </c>
      <c r="J513" s="620">
        <f>SUM(J514)</f>
        <v>0</v>
      </c>
      <c r="L513" s="176" t="s">
        <v>434</v>
      </c>
      <c r="O513" s="176" t="b">
        <f t="shared" si="40"/>
        <v>1</v>
      </c>
    </row>
    <row r="514" spans="1:15" s="191" customFormat="1" ht="16.899999999999999" hidden="1" customHeight="1">
      <c r="A514" s="366">
        <v>81911</v>
      </c>
      <c r="B514" s="366">
        <v>9</v>
      </c>
      <c r="C514" s="366">
        <v>6</v>
      </c>
      <c r="D514" s="366">
        <v>6</v>
      </c>
      <c r="E514" s="366">
        <v>66981911</v>
      </c>
      <c r="F514" s="367" t="s">
        <v>1393</v>
      </c>
      <c r="G514" s="206">
        <f>IFERROR(INDEX('Meta 12'!$G$2:$G$401,MATCH('تفصيل المصروفات'!E514,'Meta 12'!$E$2:$E$401,0)),0)</f>
        <v>0</v>
      </c>
      <c r="H514" s="206">
        <v>0</v>
      </c>
      <c r="I514" s="206">
        <f t="shared" si="38"/>
        <v>0</v>
      </c>
      <c r="J514" s="206">
        <v>0</v>
      </c>
      <c r="L514" s="191" t="s">
        <v>738</v>
      </c>
      <c r="O514" s="176" t="b">
        <f t="shared" si="40"/>
        <v>0</v>
      </c>
    </row>
    <row r="515" spans="1:15" s="191" customFormat="1" ht="15.4" customHeight="1">
      <c r="A515" s="366"/>
      <c r="B515" s="368">
        <v>7</v>
      </c>
      <c r="C515" s="368">
        <v>6</v>
      </c>
      <c r="D515" s="368">
        <v>6</v>
      </c>
      <c r="E515" s="366">
        <v>661</v>
      </c>
      <c r="F515" s="184" t="s">
        <v>2509</v>
      </c>
      <c r="G515" s="620">
        <f>G516+G517</f>
        <v>72623212</v>
      </c>
      <c r="H515" s="623">
        <f>H516+H517</f>
        <v>0</v>
      </c>
      <c r="I515" s="620">
        <f t="shared" ref="I515" si="41">G515-H515</f>
        <v>72623212</v>
      </c>
      <c r="J515" s="623">
        <f>J516+J517</f>
        <v>0</v>
      </c>
      <c r="O515" s="176"/>
    </row>
    <row r="516" spans="1:15" s="191" customFormat="1" ht="15.4" customHeight="1">
      <c r="A516" s="366">
        <v>88888</v>
      </c>
      <c r="B516" s="366">
        <v>7</v>
      </c>
      <c r="C516" s="366">
        <v>6</v>
      </c>
      <c r="D516" s="366">
        <v>6</v>
      </c>
      <c r="E516" s="366"/>
      <c r="F516" s="367" t="s">
        <v>2534</v>
      </c>
      <c r="G516" s="206">
        <v>3372808</v>
      </c>
      <c r="H516" s="622">
        <v>0</v>
      </c>
      <c r="I516" s="206">
        <f t="shared" si="38"/>
        <v>3372808</v>
      </c>
      <c r="J516" s="622">
        <v>0</v>
      </c>
      <c r="O516" s="176"/>
    </row>
    <row r="517" spans="1:15" s="191" customFormat="1" ht="15.4" customHeight="1">
      <c r="A517" s="366">
        <v>99999</v>
      </c>
      <c r="B517" s="366">
        <v>7</v>
      </c>
      <c r="C517" s="366">
        <v>6</v>
      </c>
      <c r="D517" s="366">
        <v>6</v>
      </c>
      <c r="E517" s="366"/>
      <c r="F517" s="367" t="s">
        <v>2535</v>
      </c>
      <c r="G517" s="206">
        <v>69250404</v>
      </c>
      <c r="H517" s="622">
        <v>0</v>
      </c>
      <c r="I517" s="206">
        <f t="shared" si="38"/>
        <v>69250404</v>
      </c>
      <c r="J517" s="622">
        <v>0</v>
      </c>
      <c r="O517" s="176"/>
    </row>
    <row r="518" spans="1:15" s="176" customFormat="1" ht="15.4" customHeight="1">
      <c r="A518" s="368"/>
      <c r="B518" s="368"/>
      <c r="C518" s="368">
        <v>7</v>
      </c>
      <c r="D518" s="368">
        <v>6</v>
      </c>
      <c r="E518" s="366">
        <v>67</v>
      </c>
      <c r="F518" s="184" t="s">
        <v>279</v>
      </c>
      <c r="G518" s="620">
        <f>G519+G532+G538+G542+G554+G556</f>
        <v>1019273111</v>
      </c>
      <c r="H518" s="620">
        <f>H519+H532+H538+H542+H554+H556</f>
        <v>997042755</v>
      </c>
      <c r="I518" s="620">
        <f>G518-H518</f>
        <v>22230356</v>
      </c>
      <c r="J518" s="620">
        <f>J519+J532+J538+J542+J554+J556</f>
        <v>961672334</v>
      </c>
      <c r="L518" s="176" t="s">
        <v>279</v>
      </c>
      <c r="O518" s="176" t="b">
        <f t="shared" ref="O518:O528" si="42">L518=F518</f>
        <v>1</v>
      </c>
    </row>
    <row r="519" spans="1:15" s="176" customFormat="1" ht="15.4" customHeight="1">
      <c r="A519" s="368"/>
      <c r="B519" s="368">
        <v>3</v>
      </c>
      <c r="C519" s="368">
        <v>7</v>
      </c>
      <c r="D519" s="368">
        <v>6</v>
      </c>
      <c r="E519" s="366">
        <v>673</v>
      </c>
      <c r="F519" s="184" t="s">
        <v>435</v>
      </c>
      <c r="G519" s="620">
        <f>SUM(G520:G531)</f>
        <v>439143000</v>
      </c>
      <c r="H519" s="620">
        <f>SUM(H520:H531)</f>
        <v>444363220</v>
      </c>
      <c r="I519" s="620">
        <f>G519-H519</f>
        <v>-5220220</v>
      </c>
      <c r="J519" s="620">
        <f>SUM(J520:J531)</f>
        <v>394848601</v>
      </c>
      <c r="L519" s="176" t="s">
        <v>435</v>
      </c>
      <c r="O519" s="176" t="b">
        <f t="shared" si="42"/>
        <v>1</v>
      </c>
    </row>
    <row r="520" spans="1:15" s="191" customFormat="1" ht="15.4" customHeight="1">
      <c r="A520" s="366">
        <v>80017</v>
      </c>
      <c r="B520" s="366">
        <v>3</v>
      </c>
      <c r="C520" s="366">
        <v>7</v>
      </c>
      <c r="D520" s="366">
        <v>6</v>
      </c>
      <c r="E520" s="366">
        <v>67380017</v>
      </c>
      <c r="F520" s="367" t="s">
        <v>667</v>
      </c>
      <c r="G520" s="206">
        <v>41775240</v>
      </c>
      <c r="H520" s="206">
        <v>111471049</v>
      </c>
      <c r="I520" s="206">
        <f t="shared" si="38"/>
        <v>-69695809</v>
      </c>
      <c r="J520" s="206">
        <v>82433132</v>
      </c>
      <c r="L520" s="191" t="s">
        <v>739</v>
      </c>
      <c r="O520" s="176" t="b">
        <f t="shared" si="42"/>
        <v>0</v>
      </c>
    </row>
    <row r="521" spans="1:15" s="191" customFormat="1" ht="16.149999999999999" hidden="1" customHeight="1">
      <c r="A521" s="366">
        <v>80021</v>
      </c>
      <c r="B521" s="366">
        <v>3</v>
      </c>
      <c r="C521" s="366">
        <v>7</v>
      </c>
      <c r="D521" s="366">
        <v>6</v>
      </c>
      <c r="E521" s="366">
        <v>67380021</v>
      </c>
      <c r="F521" s="367" t="s">
        <v>436</v>
      </c>
      <c r="G521" s="206"/>
      <c r="H521" s="206"/>
      <c r="I521" s="206">
        <f t="shared" si="38"/>
        <v>0</v>
      </c>
      <c r="J521" s="206">
        <v>0</v>
      </c>
      <c r="L521" s="191" t="s">
        <v>740</v>
      </c>
      <c r="O521" s="176" t="b">
        <f t="shared" si="42"/>
        <v>0</v>
      </c>
    </row>
    <row r="522" spans="1:15" s="191" customFormat="1" ht="15.4" customHeight="1">
      <c r="A522" s="366">
        <v>80022</v>
      </c>
      <c r="B522" s="366">
        <v>3</v>
      </c>
      <c r="C522" s="366">
        <v>7</v>
      </c>
      <c r="D522" s="366">
        <v>6</v>
      </c>
      <c r="E522" s="366">
        <v>67380022</v>
      </c>
      <c r="F522" s="367" t="s">
        <v>437</v>
      </c>
      <c r="G522" s="622">
        <v>0</v>
      </c>
      <c r="H522" s="206">
        <v>4105156</v>
      </c>
      <c r="I522" s="206">
        <f t="shared" si="38"/>
        <v>-4105156</v>
      </c>
      <c r="J522" s="206">
        <v>3122643</v>
      </c>
      <c r="L522" s="191" t="s">
        <v>741</v>
      </c>
      <c r="O522" s="176" t="b">
        <f t="shared" si="42"/>
        <v>0</v>
      </c>
    </row>
    <row r="523" spans="1:15" s="191" customFormat="1" ht="15.4" customHeight="1">
      <c r="A523" s="366">
        <v>80023</v>
      </c>
      <c r="B523" s="366">
        <v>3</v>
      </c>
      <c r="C523" s="366">
        <v>7</v>
      </c>
      <c r="D523" s="366">
        <v>6</v>
      </c>
      <c r="E523" s="366">
        <v>67380023</v>
      </c>
      <c r="F523" s="367" t="s">
        <v>438</v>
      </c>
      <c r="G523" s="206">
        <v>914805</v>
      </c>
      <c r="H523" s="206">
        <v>1360853</v>
      </c>
      <c r="I523" s="206">
        <f t="shared" si="38"/>
        <v>-446048</v>
      </c>
      <c r="J523" s="206">
        <v>1735634</v>
      </c>
      <c r="L523" s="191" t="s">
        <v>603</v>
      </c>
      <c r="O523" s="176" t="b">
        <f t="shared" si="42"/>
        <v>0</v>
      </c>
    </row>
    <row r="524" spans="1:15" s="191" customFormat="1" ht="15.4" customHeight="1">
      <c r="A524" s="366">
        <v>80024</v>
      </c>
      <c r="B524" s="366">
        <v>3</v>
      </c>
      <c r="C524" s="366">
        <v>7</v>
      </c>
      <c r="D524" s="366">
        <v>6</v>
      </c>
      <c r="E524" s="366">
        <v>67380024</v>
      </c>
      <c r="F524" s="367" t="s">
        <v>439</v>
      </c>
      <c r="G524" s="206">
        <v>257442</v>
      </c>
      <c r="H524" s="206">
        <v>429069</v>
      </c>
      <c r="I524" s="206">
        <f t="shared" si="38"/>
        <v>-171627</v>
      </c>
      <c r="J524" s="206">
        <v>500246</v>
      </c>
      <c r="L524" s="191" t="s">
        <v>742</v>
      </c>
      <c r="O524" s="176" t="b">
        <f t="shared" si="42"/>
        <v>0</v>
      </c>
    </row>
    <row r="525" spans="1:15" s="191" customFormat="1" ht="15.4" customHeight="1">
      <c r="A525" s="366">
        <v>80025</v>
      </c>
      <c r="B525" s="366">
        <v>3</v>
      </c>
      <c r="C525" s="366">
        <v>7</v>
      </c>
      <c r="D525" s="366">
        <v>6</v>
      </c>
      <c r="E525" s="366">
        <v>67380025</v>
      </c>
      <c r="F525" s="367" t="s">
        <v>440</v>
      </c>
      <c r="G525" s="206">
        <v>1662254</v>
      </c>
      <c r="H525" s="206">
        <v>2826772</v>
      </c>
      <c r="I525" s="206">
        <f t="shared" si="38"/>
        <v>-1164518</v>
      </c>
      <c r="J525" s="206">
        <v>3458545</v>
      </c>
      <c r="L525" s="191" t="s">
        <v>713</v>
      </c>
      <c r="O525" s="176" t="b">
        <f t="shared" si="42"/>
        <v>0</v>
      </c>
    </row>
    <row r="526" spans="1:15" s="191" customFormat="1" ht="15.4" customHeight="1">
      <c r="A526" s="366">
        <v>80029</v>
      </c>
      <c r="B526" s="366">
        <v>3</v>
      </c>
      <c r="C526" s="366">
        <v>7</v>
      </c>
      <c r="D526" s="366">
        <v>6</v>
      </c>
      <c r="E526" s="366">
        <v>67380029</v>
      </c>
      <c r="F526" s="367" t="s">
        <v>668</v>
      </c>
      <c r="G526" s="206">
        <v>75552500</v>
      </c>
      <c r="H526" s="206">
        <v>76377905</v>
      </c>
      <c r="I526" s="206">
        <f t="shared" si="38"/>
        <v>-825405</v>
      </c>
      <c r="J526" s="206">
        <v>96589123</v>
      </c>
      <c r="O526" s="176" t="b">
        <f t="shared" si="42"/>
        <v>0</v>
      </c>
    </row>
    <row r="527" spans="1:15" s="191" customFormat="1" ht="15.4" customHeight="1">
      <c r="A527" s="366">
        <v>80034</v>
      </c>
      <c r="B527" s="366">
        <v>3</v>
      </c>
      <c r="C527" s="366">
        <v>7</v>
      </c>
      <c r="D527" s="366">
        <v>6</v>
      </c>
      <c r="E527" s="366"/>
      <c r="F527" s="367" t="s">
        <v>2466</v>
      </c>
      <c r="G527" s="622">
        <v>0</v>
      </c>
      <c r="H527" s="206">
        <v>1585527</v>
      </c>
      <c r="I527" s="206">
        <f t="shared" si="38"/>
        <v>-1585527</v>
      </c>
      <c r="J527" s="206">
        <v>127024</v>
      </c>
      <c r="O527" s="176" t="b">
        <f t="shared" si="42"/>
        <v>0</v>
      </c>
    </row>
    <row r="528" spans="1:15" s="191" customFormat="1" ht="15.4" customHeight="1">
      <c r="A528" s="366">
        <v>80035</v>
      </c>
      <c r="B528" s="366">
        <v>3</v>
      </c>
      <c r="C528" s="366">
        <v>7</v>
      </c>
      <c r="D528" s="366">
        <v>6</v>
      </c>
      <c r="E528" s="366">
        <v>67380035</v>
      </c>
      <c r="F528" s="367" t="s">
        <v>1542</v>
      </c>
      <c r="G528" s="206">
        <v>201594750</v>
      </c>
      <c r="H528" s="206">
        <v>228010056</v>
      </c>
      <c r="I528" s="206">
        <f t="shared" si="38"/>
        <v>-26415306</v>
      </c>
      <c r="J528" s="206">
        <v>194662254</v>
      </c>
      <c r="L528" s="191" t="s">
        <v>714</v>
      </c>
      <c r="O528" s="176" t="b">
        <f t="shared" si="42"/>
        <v>0</v>
      </c>
    </row>
    <row r="529" spans="1:15" s="191" customFormat="1" ht="15.4" customHeight="1">
      <c r="A529" s="366">
        <v>80036</v>
      </c>
      <c r="B529" s="366">
        <v>3</v>
      </c>
      <c r="C529" s="366">
        <v>7</v>
      </c>
      <c r="D529" s="366">
        <v>6</v>
      </c>
      <c r="E529" s="366">
        <v>67380036</v>
      </c>
      <c r="F529" s="367" t="s">
        <v>1542</v>
      </c>
      <c r="G529" s="206">
        <v>11625920</v>
      </c>
      <c r="H529" s="206">
        <v>18196833</v>
      </c>
      <c r="I529" s="206">
        <f t="shared" si="38"/>
        <v>-6570913</v>
      </c>
      <c r="J529" s="206">
        <v>12220000</v>
      </c>
      <c r="O529" s="176"/>
    </row>
    <row r="530" spans="1:15" s="191" customFormat="1" ht="16.899999999999999" hidden="1" customHeight="1">
      <c r="A530" s="366">
        <v>80043</v>
      </c>
      <c r="B530" s="366">
        <v>3</v>
      </c>
      <c r="C530" s="366">
        <v>7</v>
      </c>
      <c r="D530" s="366">
        <v>6</v>
      </c>
      <c r="E530" s="366">
        <v>67380043</v>
      </c>
      <c r="F530" s="367" t="s">
        <v>1541</v>
      </c>
      <c r="G530" s="206"/>
      <c r="H530" s="206">
        <f>INDEX('Meta 12'!$H$2:$H$401,MATCH('تفصيل المصروفات'!E530,'Meta 12'!$E$2:$E$401,0))</f>
        <v>0</v>
      </c>
      <c r="I530" s="206">
        <f t="shared" si="38"/>
        <v>0</v>
      </c>
      <c r="J530" s="206">
        <v>0</v>
      </c>
      <c r="L530" s="191" t="s">
        <v>604</v>
      </c>
      <c r="O530" s="176" t="b">
        <f>L530=F530</f>
        <v>0</v>
      </c>
    </row>
    <row r="531" spans="1:15" s="191" customFormat="1" ht="15.4" customHeight="1">
      <c r="A531" s="366">
        <v>80043</v>
      </c>
      <c r="B531" s="366">
        <v>3</v>
      </c>
      <c r="C531" s="366">
        <v>7</v>
      </c>
      <c r="D531" s="366">
        <v>6</v>
      </c>
      <c r="E531" s="366"/>
      <c r="F531" s="367" t="s">
        <v>1541</v>
      </c>
      <c r="G531" s="206">
        <v>105760089</v>
      </c>
      <c r="H531" s="622">
        <v>0</v>
      </c>
      <c r="I531" s="206">
        <f t="shared" si="38"/>
        <v>105760089</v>
      </c>
      <c r="J531" s="622">
        <v>0</v>
      </c>
      <c r="O531" s="176"/>
    </row>
    <row r="532" spans="1:15" s="176" customFormat="1" ht="15.4" customHeight="1">
      <c r="A532" s="368"/>
      <c r="B532" s="368">
        <v>4</v>
      </c>
      <c r="C532" s="368">
        <v>7</v>
      </c>
      <c r="D532" s="368">
        <v>6</v>
      </c>
      <c r="E532" s="366">
        <v>674</v>
      </c>
      <c r="F532" s="184" t="s">
        <v>441</v>
      </c>
      <c r="G532" s="620">
        <f>SUM(G533:G537)</f>
        <v>235857000</v>
      </c>
      <c r="H532" s="620">
        <f>SUM(H533:H537)</f>
        <v>220793438</v>
      </c>
      <c r="I532" s="620">
        <f t="shared" si="38"/>
        <v>15063562</v>
      </c>
      <c r="J532" s="620">
        <f>SUM(J533:J537)</f>
        <v>249374904</v>
      </c>
      <c r="L532" s="176" t="s">
        <v>441</v>
      </c>
      <c r="O532" s="176" t="b">
        <f t="shared" ref="O532:O557" si="43">L532=F532</f>
        <v>1</v>
      </c>
    </row>
    <row r="533" spans="1:15" s="191" customFormat="1" ht="15.4" customHeight="1">
      <c r="A533" s="366">
        <v>80011</v>
      </c>
      <c r="B533" s="366">
        <v>4</v>
      </c>
      <c r="C533" s="366">
        <v>7</v>
      </c>
      <c r="D533" s="366">
        <v>6</v>
      </c>
      <c r="E533" s="366">
        <v>67480011</v>
      </c>
      <c r="F533" s="367" t="s">
        <v>669</v>
      </c>
      <c r="G533" s="206">
        <v>88727083</v>
      </c>
      <c r="H533" s="206">
        <v>123072917</v>
      </c>
      <c r="I533" s="206">
        <f t="shared" si="38"/>
        <v>-34345834</v>
      </c>
      <c r="J533" s="206">
        <v>122621222</v>
      </c>
      <c r="L533" s="191" t="s">
        <v>605</v>
      </c>
      <c r="O533" s="176" t="b">
        <f t="shared" si="43"/>
        <v>0</v>
      </c>
    </row>
    <row r="534" spans="1:15" s="191" customFormat="1" ht="15.4" customHeight="1">
      <c r="A534" s="366">
        <v>80012</v>
      </c>
      <c r="B534" s="366">
        <v>4</v>
      </c>
      <c r="C534" s="366">
        <v>7</v>
      </c>
      <c r="D534" s="366">
        <v>6</v>
      </c>
      <c r="E534" s="366">
        <v>67480012</v>
      </c>
      <c r="F534" s="367" t="s">
        <v>442</v>
      </c>
      <c r="G534" s="206">
        <v>102570000</v>
      </c>
      <c r="H534" s="206">
        <v>56579412</v>
      </c>
      <c r="I534" s="206">
        <f t="shared" si="38"/>
        <v>45990588</v>
      </c>
      <c r="J534" s="206">
        <v>82385988</v>
      </c>
      <c r="L534" s="191" t="s">
        <v>743</v>
      </c>
      <c r="O534" s="176" t="b">
        <f t="shared" si="43"/>
        <v>0</v>
      </c>
    </row>
    <row r="535" spans="1:15" s="191" customFormat="1" ht="15.4" customHeight="1">
      <c r="A535" s="366">
        <v>80013</v>
      </c>
      <c r="B535" s="366">
        <v>4</v>
      </c>
      <c r="C535" s="366">
        <v>7</v>
      </c>
      <c r="D535" s="366">
        <v>6</v>
      </c>
      <c r="E535" s="366">
        <v>67480013</v>
      </c>
      <c r="F535" s="367" t="s">
        <v>443</v>
      </c>
      <c r="G535" s="622">
        <v>0</v>
      </c>
      <c r="H535" s="206">
        <v>4100330</v>
      </c>
      <c r="I535" s="206">
        <f t="shared" si="38"/>
        <v>-4100330</v>
      </c>
      <c r="J535" s="622">
        <v>0</v>
      </c>
      <c r="L535" s="191" t="s">
        <v>657</v>
      </c>
      <c r="O535" s="176" t="b">
        <f t="shared" si="43"/>
        <v>0</v>
      </c>
    </row>
    <row r="536" spans="1:15" s="191" customFormat="1" ht="15.4" customHeight="1">
      <c r="A536" s="366">
        <v>80014</v>
      </c>
      <c r="B536" s="366">
        <v>4</v>
      </c>
      <c r="C536" s="366">
        <v>7</v>
      </c>
      <c r="D536" s="366">
        <v>6</v>
      </c>
      <c r="E536" s="366">
        <v>67480014</v>
      </c>
      <c r="F536" s="367" t="s">
        <v>444</v>
      </c>
      <c r="G536" s="206">
        <v>5805000</v>
      </c>
      <c r="H536" s="206">
        <v>3086612</v>
      </c>
      <c r="I536" s="206">
        <f t="shared" si="38"/>
        <v>2718388</v>
      </c>
      <c r="J536" s="206">
        <v>4546462</v>
      </c>
      <c r="L536" s="191" t="s">
        <v>658</v>
      </c>
      <c r="O536" s="176" t="b">
        <f t="shared" si="43"/>
        <v>0</v>
      </c>
    </row>
    <row r="537" spans="1:15" s="191" customFormat="1" ht="15.4" customHeight="1">
      <c r="A537" s="366">
        <v>80016</v>
      </c>
      <c r="B537" s="366">
        <v>4</v>
      </c>
      <c r="C537" s="366">
        <v>7</v>
      </c>
      <c r="D537" s="366">
        <v>6</v>
      </c>
      <c r="E537" s="366">
        <v>67480016</v>
      </c>
      <c r="F537" s="367" t="s">
        <v>670</v>
      </c>
      <c r="G537" s="206">
        <v>38754917</v>
      </c>
      <c r="H537" s="206">
        <v>33954167</v>
      </c>
      <c r="I537" s="206">
        <f t="shared" si="38"/>
        <v>4800750</v>
      </c>
      <c r="J537" s="206">
        <v>39821232</v>
      </c>
      <c r="L537" s="191" t="s">
        <v>659</v>
      </c>
      <c r="O537" s="176" t="b">
        <f t="shared" si="43"/>
        <v>0</v>
      </c>
    </row>
    <row r="538" spans="1:15" s="176" customFormat="1" ht="15.4" customHeight="1">
      <c r="A538" s="368"/>
      <c r="B538" s="368">
        <v>5</v>
      </c>
      <c r="C538" s="368">
        <v>7</v>
      </c>
      <c r="D538" s="368">
        <v>6</v>
      </c>
      <c r="E538" s="366">
        <v>675</v>
      </c>
      <c r="F538" s="184" t="s">
        <v>445</v>
      </c>
      <c r="G538" s="620">
        <f>SUM(G539:G540)</f>
        <v>38482569</v>
      </c>
      <c r="H538" s="620">
        <f>SUM(H539:H540)</f>
        <v>38482569</v>
      </c>
      <c r="I538" s="623">
        <f t="shared" si="38"/>
        <v>0</v>
      </c>
      <c r="J538" s="620">
        <f>SUM(J539:J541)</f>
        <v>38026839</v>
      </c>
      <c r="L538" s="176" t="s">
        <v>445</v>
      </c>
      <c r="O538" s="176" t="b">
        <f t="shared" si="43"/>
        <v>1</v>
      </c>
    </row>
    <row r="539" spans="1:15" s="191" customFormat="1" ht="15.4" customHeight="1">
      <c r="A539" s="366">
        <v>81031</v>
      </c>
      <c r="B539" s="366">
        <v>5</v>
      </c>
      <c r="C539" s="366">
        <v>7</v>
      </c>
      <c r="D539" s="366">
        <v>6</v>
      </c>
      <c r="E539" s="366">
        <v>67581031</v>
      </c>
      <c r="F539" s="367" t="s">
        <v>446</v>
      </c>
      <c r="G539" s="206">
        <v>9099877</v>
      </c>
      <c r="H539" s="206">
        <v>10113153</v>
      </c>
      <c r="I539" s="206">
        <f t="shared" si="38"/>
        <v>-1013276</v>
      </c>
      <c r="J539" s="206">
        <v>10420065</v>
      </c>
      <c r="L539" s="191" t="s">
        <v>660</v>
      </c>
      <c r="O539" s="176" t="b">
        <f t="shared" si="43"/>
        <v>0</v>
      </c>
    </row>
    <row r="540" spans="1:15" s="191" customFormat="1" ht="15.4" customHeight="1">
      <c r="A540" s="366">
        <v>81032</v>
      </c>
      <c r="B540" s="366">
        <v>5</v>
      </c>
      <c r="C540" s="366">
        <v>7</v>
      </c>
      <c r="D540" s="366">
        <v>6</v>
      </c>
      <c r="E540" s="366">
        <v>67581032</v>
      </c>
      <c r="F540" s="367" t="s">
        <v>447</v>
      </c>
      <c r="G540" s="206">
        <v>29382692</v>
      </c>
      <c r="H540" s="206">
        <v>28369416</v>
      </c>
      <c r="I540" s="206">
        <f t="shared" si="38"/>
        <v>1013276</v>
      </c>
      <c r="J540" s="206">
        <v>27606774</v>
      </c>
      <c r="L540" s="191" t="s">
        <v>661</v>
      </c>
      <c r="O540" s="176" t="b">
        <f t="shared" si="43"/>
        <v>0</v>
      </c>
    </row>
    <row r="541" spans="1:15" s="191" customFormat="1" ht="16.899999999999999" hidden="1" customHeight="1">
      <c r="A541" s="366">
        <v>81033</v>
      </c>
      <c r="B541" s="366">
        <v>5</v>
      </c>
      <c r="C541" s="366">
        <v>7</v>
      </c>
      <c r="D541" s="366">
        <v>6</v>
      </c>
      <c r="E541" s="366">
        <v>67581033</v>
      </c>
      <c r="F541" s="367" t="s">
        <v>448</v>
      </c>
      <c r="G541" s="206">
        <f>IFERROR(INDEX('Meta 12'!$G$2:$G$401,MATCH('تفصيل المصروفات'!E541,'Meta 12'!$E$2:$E$401,0)),0)</f>
        <v>0</v>
      </c>
      <c r="H541" s="206">
        <v>0</v>
      </c>
      <c r="I541" s="206">
        <f t="shared" si="38"/>
        <v>0</v>
      </c>
      <c r="J541" s="206">
        <v>0</v>
      </c>
      <c r="L541" s="191" t="s">
        <v>662</v>
      </c>
      <c r="O541" s="176" t="b">
        <f t="shared" si="43"/>
        <v>0</v>
      </c>
    </row>
    <row r="542" spans="1:15" s="176" customFormat="1" ht="15.4" customHeight="1">
      <c r="A542" s="368"/>
      <c r="B542" s="368">
        <v>7</v>
      </c>
      <c r="C542" s="368">
        <v>7</v>
      </c>
      <c r="D542" s="368">
        <v>6</v>
      </c>
      <c r="E542" s="366">
        <v>677</v>
      </c>
      <c r="F542" s="184" t="s">
        <v>671</v>
      </c>
      <c r="G542" s="620">
        <f>SUM(G543:G553)</f>
        <v>303504310</v>
      </c>
      <c r="H542" s="620">
        <f>SUM(H543:H553)</f>
        <v>291169562</v>
      </c>
      <c r="I542" s="620">
        <f t="shared" si="38"/>
        <v>12334748</v>
      </c>
      <c r="J542" s="620">
        <f>SUM(J543:J553)</f>
        <v>277957090</v>
      </c>
      <c r="L542" s="176" t="s">
        <v>671</v>
      </c>
      <c r="O542" s="176" t="b">
        <f t="shared" si="43"/>
        <v>1</v>
      </c>
    </row>
    <row r="543" spans="1:15" s="191" customFormat="1" ht="15.4" customHeight="1">
      <c r="A543" s="366">
        <v>81011</v>
      </c>
      <c r="B543" s="366">
        <v>7</v>
      </c>
      <c r="C543" s="366">
        <v>7</v>
      </c>
      <c r="D543" s="366">
        <v>6</v>
      </c>
      <c r="E543" s="366">
        <v>67781011</v>
      </c>
      <c r="F543" s="367" t="s">
        <v>449</v>
      </c>
      <c r="G543" s="206">
        <v>390413</v>
      </c>
      <c r="H543" s="206">
        <v>757332</v>
      </c>
      <c r="I543" s="206">
        <f t="shared" si="38"/>
        <v>-366919</v>
      </c>
      <c r="J543" s="206">
        <v>736196</v>
      </c>
      <c r="O543" s="176" t="b">
        <f t="shared" si="43"/>
        <v>0</v>
      </c>
    </row>
    <row r="544" spans="1:15" s="191" customFormat="1" ht="15.4" customHeight="1">
      <c r="A544" s="366">
        <v>81012</v>
      </c>
      <c r="B544" s="366">
        <v>7</v>
      </c>
      <c r="C544" s="366">
        <v>7</v>
      </c>
      <c r="D544" s="366">
        <v>6</v>
      </c>
      <c r="E544" s="366">
        <v>67781012</v>
      </c>
      <c r="F544" s="367" t="s">
        <v>450</v>
      </c>
      <c r="G544" s="206">
        <v>826104</v>
      </c>
      <c r="H544" s="206">
        <v>818940</v>
      </c>
      <c r="I544" s="206">
        <f t="shared" si="38"/>
        <v>7164</v>
      </c>
      <c r="J544" s="206">
        <v>1022292</v>
      </c>
      <c r="L544" s="191" t="s">
        <v>663</v>
      </c>
      <c r="O544" s="176" t="b">
        <f t="shared" si="43"/>
        <v>0</v>
      </c>
    </row>
    <row r="545" spans="1:15" s="191" customFormat="1" ht="15.4" customHeight="1">
      <c r="A545" s="366">
        <v>81013</v>
      </c>
      <c r="B545" s="366">
        <v>7</v>
      </c>
      <c r="C545" s="366">
        <v>7</v>
      </c>
      <c r="D545" s="366">
        <v>6</v>
      </c>
      <c r="E545" s="366">
        <v>67781013</v>
      </c>
      <c r="F545" s="367" t="s">
        <v>451</v>
      </c>
      <c r="G545" s="206">
        <v>1590032</v>
      </c>
      <c r="H545" s="206">
        <v>1544016</v>
      </c>
      <c r="I545" s="206">
        <f t="shared" si="38"/>
        <v>46016</v>
      </c>
      <c r="J545" s="206">
        <v>1895363</v>
      </c>
      <c r="L545" s="191" t="s">
        <v>664</v>
      </c>
      <c r="O545" s="176" t="b">
        <f t="shared" si="43"/>
        <v>0</v>
      </c>
    </row>
    <row r="546" spans="1:15" s="191" customFormat="1" ht="15.4" customHeight="1">
      <c r="A546" s="366">
        <v>81014</v>
      </c>
      <c r="B546" s="366">
        <v>7</v>
      </c>
      <c r="C546" s="366">
        <v>7</v>
      </c>
      <c r="D546" s="366">
        <v>6</v>
      </c>
      <c r="E546" s="366">
        <v>67781014</v>
      </c>
      <c r="F546" s="367" t="s">
        <v>478</v>
      </c>
      <c r="G546" s="206">
        <v>7835</v>
      </c>
      <c r="H546" s="206">
        <v>7835</v>
      </c>
      <c r="I546" s="622">
        <f>G546-H546</f>
        <v>0</v>
      </c>
      <c r="J546" s="206">
        <v>8600</v>
      </c>
      <c r="L546" s="191" t="s">
        <v>665</v>
      </c>
      <c r="O546" s="176" t="b">
        <f t="shared" si="43"/>
        <v>0</v>
      </c>
    </row>
    <row r="547" spans="1:15" s="191" customFormat="1" ht="15.4" customHeight="1">
      <c r="A547" s="366">
        <v>81015</v>
      </c>
      <c r="B547" s="366">
        <v>7</v>
      </c>
      <c r="C547" s="366">
        <v>7</v>
      </c>
      <c r="D547" s="366">
        <v>6</v>
      </c>
      <c r="E547" s="366">
        <v>67781015</v>
      </c>
      <c r="F547" s="367" t="s">
        <v>1540</v>
      </c>
      <c r="G547" s="206">
        <v>100000</v>
      </c>
      <c r="H547" s="206">
        <v>100000</v>
      </c>
      <c r="I547" s="622">
        <f t="shared" si="38"/>
        <v>0</v>
      </c>
      <c r="J547" s="206">
        <v>200000</v>
      </c>
      <c r="L547" s="191" t="s">
        <v>469</v>
      </c>
      <c r="O547" s="176" t="b">
        <f t="shared" si="43"/>
        <v>0</v>
      </c>
    </row>
    <row r="548" spans="1:15" s="191" customFormat="1" ht="15.4" customHeight="1">
      <c r="A548" s="366">
        <v>81017</v>
      </c>
      <c r="B548" s="366">
        <v>7</v>
      </c>
      <c r="C548" s="366">
        <v>7</v>
      </c>
      <c r="D548" s="366">
        <v>6</v>
      </c>
      <c r="E548" s="366">
        <v>67781017</v>
      </c>
      <c r="F548" s="367" t="s">
        <v>672</v>
      </c>
      <c r="G548" s="206">
        <v>18216792</v>
      </c>
      <c r="H548" s="206">
        <v>17931441</v>
      </c>
      <c r="I548" s="206">
        <f t="shared" si="38"/>
        <v>285351</v>
      </c>
      <c r="J548" s="206">
        <v>17546365</v>
      </c>
      <c r="L548" s="191" t="s">
        <v>471</v>
      </c>
      <c r="O548" s="176" t="b">
        <f t="shared" si="43"/>
        <v>0</v>
      </c>
    </row>
    <row r="549" spans="1:15" s="191" customFormat="1" ht="15.4" customHeight="1">
      <c r="A549" s="366">
        <v>81018</v>
      </c>
      <c r="B549" s="366">
        <v>7</v>
      </c>
      <c r="C549" s="366">
        <v>7</v>
      </c>
      <c r="D549" s="366">
        <v>6</v>
      </c>
      <c r="E549" s="366">
        <v>67781018</v>
      </c>
      <c r="F549" s="367" t="s">
        <v>529</v>
      </c>
      <c r="G549" s="206">
        <v>128000000</v>
      </c>
      <c r="H549" s="206">
        <v>113761265</v>
      </c>
      <c r="I549" s="206">
        <f t="shared" si="38"/>
        <v>14238735</v>
      </c>
      <c r="J549" s="206">
        <v>111938630</v>
      </c>
      <c r="L549" s="191" t="s">
        <v>470</v>
      </c>
      <c r="O549" s="176" t="b">
        <f t="shared" si="43"/>
        <v>0</v>
      </c>
    </row>
    <row r="550" spans="1:15" s="191" customFormat="1" ht="15.4" customHeight="1">
      <c r="A550" s="366">
        <v>81019</v>
      </c>
      <c r="B550" s="366">
        <v>7</v>
      </c>
      <c r="C550" s="366">
        <v>7</v>
      </c>
      <c r="D550" s="366">
        <v>6</v>
      </c>
      <c r="E550" s="366">
        <v>67781019</v>
      </c>
      <c r="F550" s="367" t="s">
        <v>675</v>
      </c>
      <c r="G550" s="206">
        <v>153278777</v>
      </c>
      <c r="H550" s="206">
        <v>153967374</v>
      </c>
      <c r="I550" s="206">
        <f t="shared" si="38"/>
        <v>-688597</v>
      </c>
      <c r="J550" s="206">
        <v>143148630</v>
      </c>
      <c r="L550" s="191" t="s">
        <v>430</v>
      </c>
      <c r="O550" s="176" t="b">
        <f t="shared" si="43"/>
        <v>0</v>
      </c>
    </row>
    <row r="551" spans="1:15" s="191" customFormat="1" ht="15.4" customHeight="1">
      <c r="A551" s="366">
        <v>81023</v>
      </c>
      <c r="B551" s="366">
        <v>7</v>
      </c>
      <c r="C551" s="366">
        <v>7</v>
      </c>
      <c r="D551" s="366">
        <v>6</v>
      </c>
      <c r="E551" s="366">
        <v>67781023</v>
      </c>
      <c r="F551" s="367" t="s">
        <v>1400</v>
      </c>
      <c r="G551" s="206">
        <v>394468</v>
      </c>
      <c r="H551" s="206">
        <v>351139</v>
      </c>
      <c r="I551" s="206">
        <f t="shared" si="38"/>
        <v>43329</v>
      </c>
      <c r="J551" s="206">
        <v>451896</v>
      </c>
      <c r="L551" s="191" t="s">
        <v>431</v>
      </c>
      <c r="O551" s="176" t="b">
        <f t="shared" si="43"/>
        <v>0</v>
      </c>
    </row>
    <row r="552" spans="1:15" s="191" customFormat="1" ht="15.4" customHeight="1">
      <c r="A552" s="366">
        <v>81024</v>
      </c>
      <c r="B552" s="366">
        <v>7</v>
      </c>
      <c r="C552" s="366">
        <v>7</v>
      </c>
      <c r="D552" s="366">
        <v>6</v>
      </c>
      <c r="E552" s="366">
        <v>67781024</v>
      </c>
      <c r="F552" s="367" t="s">
        <v>1401</v>
      </c>
      <c r="G552" s="206">
        <v>609889</v>
      </c>
      <c r="H552" s="206">
        <v>571649</v>
      </c>
      <c r="I552" s="206">
        <f t="shared" si="38"/>
        <v>38240</v>
      </c>
      <c r="J552" s="206">
        <v>607862</v>
      </c>
      <c r="L552" s="191" t="s">
        <v>471</v>
      </c>
      <c r="O552" s="176" t="b">
        <f t="shared" si="43"/>
        <v>0</v>
      </c>
    </row>
    <row r="553" spans="1:15" s="191" customFormat="1" ht="15.4" customHeight="1">
      <c r="A553" s="366">
        <v>81999</v>
      </c>
      <c r="B553" s="366">
        <v>7</v>
      </c>
      <c r="C553" s="366">
        <v>7</v>
      </c>
      <c r="D553" s="366">
        <v>6</v>
      </c>
      <c r="E553" s="366">
        <v>67781999</v>
      </c>
      <c r="F553" s="367" t="s">
        <v>1768</v>
      </c>
      <c r="G553" s="206">
        <v>90000</v>
      </c>
      <c r="H553" s="206">
        <v>1358571</v>
      </c>
      <c r="I553" s="206">
        <f t="shared" si="38"/>
        <v>-1268571</v>
      </c>
      <c r="J553" s="206">
        <v>401256</v>
      </c>
      <c r="L553" s="191" t="s">
        <v>472</v>
      </c>
      <c r="O553" s="176" t="b">
        <f t="shared" si="43"/>
        <v>0</v>
      </c>
    </row>
    <row r="554" spans="1:15" s="176" customFormat="1" ht="15.4" customHeight="1">
      <c r="A554" s="368"/>
      <c r="B554" s="368">
        <v>8</v>
      </c>
      <c r="C554" s="368">
        <v>7</v>
      </c>
      <c r="D554" s="368">
        <v>6</v>
      </c>
      <c r="E554" s="366">
        <v>678</v>
      </c>
      <c r="F554" s="184" t="s">
        <v>150</v>
      </c>
      <c r="G554" s="620">
        <f>SUM(G555)</f>
        <v>161551</v>
      </c>
      <c r="H554" s="620">
        <f>SUM(H555)</f>
        <v>521986</v>
      </c>
      <c r="I554" s="620">
        <f t="shared" ref="I554:I557" si="44">G554-H554</f>
        <v>-360435</v>
      </c>
      <c r="J554" s="620">
        <f>SUM(J555)</f>
        <v>20535</v>
      </c>
      <c r="L554" s="176" t="s">
        <v>150</v>
      </c>
      <c r="O554" s="176" t="b">
        <f t="shared" si="43"/>
        <v>1</v>
      </c>
    </row>
    <row r="555" spans="1:15" s="191" customFormat="1" ht="15.4" customHeight="1">
      <c r="A555" s="366">
        <v>81021</v>
      </c>
      <c r="B555" s="366">
        <v>8</v>
      </c>
      <c r="C555" s="366">
        <v>7</v>
      </c>
      <c r="D555" s="366">
        <v>6</v>
      </c>
      <c r="E555" s="366">
        <v>67881021</v>
      </c>
      <c r="F555" s="367" t="s">
        <v>150</v>
      </c>
      <c r="G555" s="206">
        <v>161551</v>
      </c>
      <c r="H555" s="206">
        <v>521986</v>
      </c>
      <c r="I555" s="206">
        <f t="shared" si="44"/>
        <v>-360435</v>
      </c>
      <c r="J555" s="206">
        <v>20535</v>
      </c>
      <c r="L555" s="191" t="s">
        <v>473</v>
      </c>
      <c r="O555" s="176" t="b">
        <f t="shared" si="43"/>
        <v>0</v>
      </c>
    </row>
    <row r="556" spans="1:15" s="176" customFormat="1" ht="15.4" customHeight="1">
      <c r="A556" s="368"/>
      <c r="B556" s="368">
        <v>9</v>
      </c>
      <c r="C556" s="368">
        <v>7</v>
      </c>
      <c r="D556" s="368">
        <v>6</v>
      </c>
      <c r="E556" s="366">
        <v>679</v>
      </c>
      <c r="F556" s="184" t="s">
        <v>453</v>
      </c>
      <c r="G556" s="620">
        <f>SUM(G557)</f>
        <v>2124681</v>
      </c>
      <c r="H556" s="620">
        <f>SUM(H557)</f>
        <v>1711980</v>
      </c>
      <c r="I556" s="620">
        <f t="shared" si="44"/>
        <v>412701</v>
      </c>
      <c r="J556" s="620">
        <f>SUM(J557)</f>
        <v>1444365</v>
      </c>
      <c r="L556" s="176" t="s">
        <v>453</v>
      </c>
      <c r="O556" s="176" t="b">
        <f t="shared" si="43"/>
        <v>1</v>
      </c>
    </row>
    <row r="557" spans="1:15" s="191" customFormat="1" ht="15.4" customHeight="1">
      <c r="A557" s="366">
        <v>81999</v>
      </c>
      <c r="B557" s="366">
        <v>9</v>
      </c>
      <c r="C557" s="366">
        <v>7</v>
      </c>
      <c r="D557" s="366">
        <v>6</v>
      </c>
      <c r="E557" s="366">
        <v>67981999</v>
      </c>
      <c r="F557" s="367" t="s">
        <v>1768</v>
      </c>
      <c r="G557" s="206">
        <v>2124681</v>
      </c>
      <c r="H557" s="206">
        <v>1711980</v>
      </c>
      <c r="I557" s="206">
        <f t="shared" si="44"/>
        <v>412701</v>
      </c>
      <c r="J557" s="206">
        <v>1444365</v>
      </c>
      <c r="L557" s="191" t="s">
        <v>474</v>
      </c>
      <c r="O557" s="176" t="b">
        <f t="shared" si="43"/>
        <v>0</v>
      </c>
    </row>
    <row r="558" spans="1:15" s="191" customFormat="1" ht="18" customHeight="1" thickBot="1">
      <c r="A558" s="737" t="s">
        <v>182</v>
      </c>
      <c r="B558" s="738"/>
      <c r="C558" s="738"/>
      <c r="D558" s="738"/>
      <c r="E558" s="739"/>
      <c r="F558" s="738"/>
      <c r="G558" s="621">
        <f>G5+G132+G264+G327+G406+G508+G518</f>
        <v>3499419134</v>
      </c>
      <c r="H558" s="621">
        <f>H5+H132+H264+H327+H406+H508+H518</f>
        <v>3533042561</v>
      </c>
      <c r="I558" s="621">
        <f>G558-H558</f>
        <v>-33623427</v>
      </c>
      <c r="J558" s="621">
        <f>J5+J132+J264+J327+J406+J508+J518</f>
        <v>3333982617</v>
      </c>
    </row>
    <row r="559" spans="1:15" s="191" customFormat="1" ht="16.5" thickTop="1">
      <c r="A559" s="175"/>
      <c r="B559" s="175"/>
      <c r="C559" s="175"/>
      <c r="D559" s="175"/>
      <c r="E559" s="175"/>
      <c r="F559" s="193"/>
      <c r="G559" s="585"/>
      <c r="H559" s="585"/>
      <c r="I559" s="586"/>
      <c r="J559" s="585"/>
    </row>
    <row r="560" spans="1:15">
      <c r="G560" s="587"/>
      <c r="H560" s="587"/>
      <c r="J560" s="587"/>
    </row>
    <row r="561" spans="7:10">
      <c r="G561" s="587"/>
      <c r="H561" s="587"/>
      <c r="J561" s="587"/>
    </row>
    <row r="562" spans="7:10">
      <c r="G562" s="587"/>
      <c r="H562" s="587"/>
      <c r="I562" s="587"/>
      <c r="J562" s="587"/>
    </row>
    <row r="563" spans="7:10">
      <c r="G563" s="587"/>
      <c r="H563" s="587"/>
      <c r="J563" s="587"/>
    </row>
    <row r="564" spans="7:10">
      <c r="G564" s="587"/>
      <c r="H564" s="587"/>
      <c r="J564" s="587"/>
    </row>
    <row r="565" spans="7:10">
      <c r="G565" s="587"/>
      <c r="H565" s="587"/>
      <c r="J565" s="587"/>
    </row>
    <row r="566" spans="7:10">
      <c r="G566" s="587"/>
      <c r="H566" s="587"/>
      <c r="J566" s="587"/>
    </row>
    <row r="567" spans="7:10">
      <c r="G567" s="587"/>
      <c r="H567" s="587"/>
      <c r="J567" s="587"/>
    </row>
    <row r="568" spans="7:10">
      <c r="G568" s="587"/>
      <c r="H568" s="587"/>
      <c r="J568" s="587"/>
    </row>
    <row r="569" spans="7:10">
      <c r="G569" s="587"/>
      <c r="H569" s="587"/>
      <c r="J569" s="587"/>
    </row>
    <row r="570" spans="7:10">
      <c r="G570" s="587"/>
      <c r="H570" s="587"/>
      <c r="J570" s="587"/>
    </row>
    <row r="571" spans="7:10">
      <c r="G571" s="587"/>
      <c r="H571" s="587"/>
      <c r="J571" s="587"/>
    </row>
    <row r="572" spans="7:10">
      <c r="G572" s="587"/>
      <c r="H572" s="587"/>
      <c r="J572" s="587"/>
    </row>
    <row r="573" spans="7:10">
      <c r="G573" s="587"/>
      <c r="H573" s="587"/>
      <c r="J573" s="587"/>
    </row>
    <row r="574" spans="7:10">
      <c r="G574" s="587"/>
      <c r="H574" s="587"/>
      <c r="J574" s="587"/>
    </row>
    <row r="575" spans="7:10">
      <c r="G575" s="587"/>
      <c r="H575" s="587"/>
      <c r="J575" s="587"/>
    </row>
    <row r="576" spans="7:10">
      <c r="G576" s="587"/>
      <c r="H576" s="587"/>
      <c r="J576" s="587"/>
    </row>
    <row r="577" spans="7:10">
      <c r="G577" s="587"/>
      <c r="H577" s="587"/>
      <c r="J577" s="587"/>
    </row>
    <row r="578" spans="7:10">
      <c r="G578" s="587"/>
      <c r="H578" s="587"/>
      <c r="J578" s="587"/>
    </row>
    <row r="579" spans="7:10">
      <c r="G579" s="587"/>
      <c r="H579" s="587"/>
      <c r="J579" s="587"/>
    </row>
    <row r="580" spans="7:10">
      <c r="G580" s="587"/>
      <c r="H580" s="587"/>
      <c r="J580" s="587"/>
    </row>
    <row r="581" spans="7:10">
      <c r="G581" s="587"/>
      <c r="H581" s="587"/>
      <c r="J581" s="587"/>
    </row>
    <row r="582" spans="7:10">
      <c r="G582" s="587"/>
      <c r="H582" s="587"/>
      <c r="J582" s="587"/>
    </row>
    <row r="583" spans="7:10">
      <c r="G583" s="587"/>
      <c r="H583" s="587"/>
      <c r="J583" s="587"/>
    </row>
    <row r="584" spans="7:10">
      <c r="G584" s="587"/>
      <c r="H584" s="587"/>
      <c r="J584" s="587"/>
    </row>
    <row r="585" spans="7:10">
      <c r="G585" s="587"/>
      <c r="H585" s="587"/>
      <c r="J585" s="587"/>
    </row>
    <row r="586" spans="7:10">
      <c r="G586" s="587"/>
      <c r="H586" s="587"/>
      <c r="J586" s="587"/>
    </row>
    <row r="587" spans="7:10">
      <c r="G587" s="587"/>
      <c r="H587" s="587"/>
      <c r="J587" s="587"/>
    </row>
    <row r="588" spans="7:10">
      <c r="G588" s="587"/>
      <c r="H588" s="587"/>
      <c r="J588" s="587"/>
    </row>
    <row r="589" spans="7:10">
      <c r="G589" s="589"/>
      <c r="H589" s="589"/>
      <c r="J589" s="589"/>
    </row>
    <row r="590" spans="7:10">
      <c r="G590" s="589"/>
      <c r="H590" s="589"/>
      <c r="J590" s="589"/>
    </row>
    <row r="591" spans="7:10">
      <c r="G591" s="589"/>
      <c r="H591" s="589"/>
      <c r="J591" s="589"/>
    </row>
    <row r="592" spans="7:10">
      <c r="G592" s="589"/>
      <c r="H592" s="589"/>
      <c r="J592" s="589"/>
    </row>
    <row r="593" spans="7:10">
      <c r="G593" s="589"/>
      <c r="H593" s="589"/>
      <c r="J593" s="589"/>
    </row>
    <row r="594" spans="7:10">
      <c r="G594" s="589"/>
      <c r="H594" s="589"/>
      <c r="J594" s="589"/>
    </row>
    <row r="595" spans="7:10">
      <c r="G595" s="589"/>
      <c r="H595" s="589"/>
      <c r="J595" s="589"/>
    </row>
    <row r="596" spans="7:10">
      <c r="G596" s="589"/>
      <c r="H596" s="589"/>
      <c r="J596" s="589"/>
    </row>
    <row r="597" spans="7:10">
      <c r="G597" s="589"/>
      <c r="H597" s="589"/>
      <c r="J597" s="589"/>
    </row>
    <row r="598" spans="7:10">
      <c r="G598" s="589"/>
      <c r="H598" s="589"/>
      <c r="J598" s="589"/>
    </row>
    <row r="599" spans="7:10">
      <c r="G599" s="589"/>
      <c r="H599" s="589"/>
      <c r="J599" s="589"/>
    </row>
    <row r="600" spans="7:10">
      <c r="G600" s="589"/>
      <c r="H600" s="589"/>
      <c r="J600" s="589"/>
    </row>
    <row r="601" spans="7:10">
      <c r="G601" s="589"/>
      <c r="H601" s="589"/>
      <c r="J601" s="589"/>
    </row>
    <row r="602" spans="7:10">
      <c r="G602" s="589"/>
      <c r="H602" s="589"/>
      <c r="J602" s="589"/>
    </row>
    <row r="603" spans="7:10">
      <c r="G603" s="589"/>
      <c r="H603" s="589"/>
      <c r="J603" s="589"/>
    </row>
    <row r="604" spans="7:10">
      <c r="G604" s="589"/>
      <c r="H604" s="589"/>
      <c r="J604" s="589"/>
    </row>
    <row r="605" spans="7:10">
      <c r="G605" s="589"/>
      <c r="H605" s="589"/>
      <c r="J605" s="589"/>
    </row>
    <row r="606" spans="7:10">
      <c r="G606" s="589"/>
      <c r="H606" s="589"/>
      <c r="J606" s="589"/>
    </row>
    <row r="607" spans="7:10">
      <c r="G607" s="589"/>
      <c r="H607" s="589"/>
      <c r="J607" s="589"/>
    </row>
    <row r="608" spans="7:10">
      <c r="G608" s="589"/>
      <c r="H608" s="589"/>
      <c r="J608" s="589"/>
    </row>
    <row r="609" spans="7:10">
      <c r="G609" s="589"/>
      <c r="H609" s="589"/>
      <c r="J609" s="589"/>
    </row>
    <row r="610" spans="7:10">
      <c r="G610" s="589"/>
      <c r="H610" s="589"/>
      <c r="J610" s="589"/>
    </row>
    <row r="611" spans="7:10">
      <c r="G611" s="589"/>
      <c r="H611" s="589"/>
      <c r="J611" s="589"/>
    </row>
    <row r="612" spans="7:10">
      <c r="G612" s="589"/>
      <c r="H612" s="589"/>
      <c r="J612" s="589"/>
    </row>
    <row r="613" spans="7:10">
      <c r="G613" s="589"/>
      <c r="H613" s="589"/>
      <c r="J613" s="589"/>
    </row>
    <row r="614" spans="7:10">
      <c r="G614" s="589"/>
      <c r="H614" s="589"/>
      <c r="J614" s="589"/>
    </row>
    <row r="615" spans="7:10">
      <c r="G615" s="589"/>
      <c r="H615" s="589"/>
      <c r="J615" s="589"/>
    </row>
    <row r="616" spans="7:10">
      <c r="G616" s="589"/>
      <c r="H616" s="589"/>
      <c r="J616" s="589"/>
    </row>
    <row r="617" spans="7:10">
      <c r="G617" s="589"/>
      <c r="H617" s="589"/>
      <c r="J617" s="589"/>
    </row>
    <row r="618" spans="7:10">
      <c r="G618" s="589"/>
      <c r="H618" s="589"/>
      <c r="J618" s="589"/>
    </row>
    <row r="619" spans="7:10">
      <c r="G619" s="589"/>
      <c r="H619" s="589"/>
      <c r="J619" s="589"/>
    </row>
    <row r="620" spans="7:10">
      <c r="G620" s="589"/>
      <c r="H620" s="589"/>
      <c r="J620" s="589"/>
    </row>
    <row r="621" spans="7:10">
      <c r="G621" s="589"/>
      <c r="H621" s="589"/>
      <c r="J621" s="589"/>
    </row>
    <row r="622" spans="7:10">
      <c r="G622" s="589"/>
      <c r="H622" s="589"/>
      <c r="J622" s="589"/>
    </row>
    <row r="623" spans="7:10">
      <c r="G623" s="589"/>
      <c r="H623" s="589"/>
      <c r="J623" s="589"/>
    </row>
    <row r="624" spans="7:10">
      <c r="G624" s="589"/>
      <c r="H624" s="589"/>
      <c r="J624" s="589"/>
    </row>
    <row r="625" spans="7:10">
      <c r="G625" s="589"/>
      <c r="H625" s="589"/>
      <c r="J625" s="589"/>
    </row>
    <row r="626" spans="7:10">
      <c r="G626" s="589"/>
      <c r="H626" s="589"/>
      <c r="J626" s="589"/>
    </row>
    <row r="627" spans="7:10">
      <c r="G627" s="589"/>
      <c r="H627" s="589"/>
      <c r="J627" s="589"/>
    </row>
    <row r="628" spans="7:10">
      <c r="G628" s="589"/>
      <c r="H628" s="589"/>
      <c r="J628" s="589"/>
    </row>
    <row r="629" spans="7:10">
      <c r="G629" s="589"/>
      <c r="H629" s="589"/>
      <c r="J629" s="589"/>
    </row>
    <row r="630" spans="7:10">
      <c r="G630" s="589"/>
      <c r="H630" s="589"/>
      <c r="J630" s="589"/>
    </row>
    <row r="631" spans="7:10">
      <c r="G631" s="589"/>
      <c r="H631" s="589"/>
      <c r="J631" s="589"/>
    </row>
    <row r="632" spans="7:10">
      <c r="G632" s="589"/>
      <c r="H632" s="589"/>
      <c r="J632" s="589"/>
    </row>
    <row r="633" spans="7:10">
      <c r="G633" s="589"/>
      <c r="H633" s="589"/>
      <c r="J633" s="589"/>
    </row>
    <row r="634" spans="7:10">
      <c r="G634" s="589"/>
      <c r="H634" s="589"/>
      <c r="J634" s="589"/>
    </row>
    <row r="635" spans="7:10">
      <c r="G635" s="589"/>
      <c r="H635" s="589"/>
      <c r="J635" s="589"/>
    </row>
    <row r="636" spans="7:10">
      <c r="G636" s="589"/>
      <c r="H636" s="589"/>
      <c r="J636" s="589"/>
    </row>
    <row r="637" spans="7:10">
      <c r="G637" s="589"/>
      <c r="H637" s="589"/>
      <c r="J637" s="589"/>
    </row>
    <row r="638" spans="7:10">
      <c r="G638" s="589"/>
      <c r="H638" s="589"/>
      <c r="J638" s="589"/>
    </row>
    <row r="639" spans="7:10">
      <c r="G639" s="589"/>
      <c r="H639" s="589"/>
      <c r="J639" s="589"/>
    </row>
    <row r="640" spans="7:10">
      <c r="G640" s="589"/>
      <c r="H640" s="589"/>
      <c r="J640" s="589"/>
    </row>
    <row r="641" spans="7:10">
      <c r="G641" s="589"/>
      <c r="H641" s="589"/>
      <c r="J641" s="589"/>
    </row>
    <row r="642" spans="7:10">
      <c r="G642" s="589"/>
      <c r="H642" s="589"/>
      <c r="J642" s="589"/>
    </row>
    <row r="643" spans="7:10">
      <c r="G643" s="589"/>
      <c r="H643" s="589"/>
      <c r="J643" s="589"/>
    </row>
    <row r="644" spans="7:10">
      <c r="G644" s="589"/>
      <c r="H644" s="589"/>
      <c r="J644" s="589"/>
    </row>
  </sheetData>
  <mergeCells count="13">
    <mergeCell ref="F62:F63"/>
    <mergeCell ref="G62:I62"/>
    <mergeCell ref="J62:J63"/>
    <mergeCell ref="A1:J1"/>
    <mergeCell ref="A558:F558"/>
    <mergeCell ref="G2:J2"/>
    <mergeCell ref="A3:D3"/>
    <mergeCell ref="F3:F4"/>
    <mergeCell ref="G3:I3"/>
    <mergeCell ref="J3:J4"/>
    <mergeCell ref="A60:J60"/>
    <mergeCell ref="G61:J61"/>
    <mergeCell ref="A62:D62"/>
  </mergeCells>
  <conditionalFormatting sqref="O5:O14 O536:O537 O552:O553 O426:O433 O131 O106:O113 O477:O478 O504:O507 O492:O496 O481 O134:O139 O436:O441 O457:O465 O451:O452 O467:O475 O483:O486 O498:O502 O510:O512 O520:O528 O533:O534 O539:O541 O543:O550 O555 O557 O443:O445 O454:O455 O530:O531 O29:O39 O151:O182 O230:O263 O70:O78 O60:O68 O514:O517">
    <cfRule type="cellIs" dxfId="75" priority="79" operator="equal">
      <formula>FALSE</formula>
    </cfRule>
  </conditionalFormatting>
  <conditionalFormatting sqref="O535">
    <cfRule type="cellIs" dxfId="74" priority="78" operator="equal">
      <formula>FALSE</formula>
    </cfRule>
  </conditionalFormatting>
  <conditionalFormatting sqref="O80:O85 O88:O99 O101:O105">
    <cfRule type="cellIs" dxfId="73" priority="75" operator="equal">
      <formula>FALSE</formula>
    </cfRule>
  </conditionalFormatting>
  <conditionalFormatting sqref="O551">
    <cfRule type="cellIs" dxfId="72" priority="77" operator="equal">
      <formula>FALSE</formula>
    </cfRule>
  </conditionalFormatting>
  <conditionalFormatting sqref="O141:O145 O184:O191 O193:O205 O207:O209 O222:O228 O266:O267 O269:O275 O277:O284 O298:O301 O307:O315 O317:O319 O321:O322 O324:O326 O329:O339 O341 O343:O361 O363 O365:O372 O395 O397 O401:O405 O408:O418 O212:O216 O219 O286:O296 O303:O305 O374:O393 O399 O420:O425">
    <cfRule type="cellIs" dxfId="71" priority="73" operator="equal">
      <formula>FALSE</formula>
    </cfRule>
  </conditionalFormatting>
  <conditionalFormatting sqref="O15:O27 O41:O45 O50:O58">
    <cfRule type="cellIs" dxfId="70" priority="74" operator="equal">
      <formula>FALSE</formula>
    </cfRule>
  </conditionalFormatting>
  <conditionalFormatting sqref="O476">
    <cfRule type="cellIs" dxfId="69" priority="72" operator="equal">
      <formula>FALSE</formula>
    </cfRule>
  </conditionalFormatting>
  <conditionalFormatting sqref="O114:O117 O119:O125 O130 O127:O128">
    <cfRule type="cellIs" dxfId="68" priority="76" operator="equal">
      <formula>FALSE</formula>
    </cfRule>
  </conditionalFormatting>
  <conditionalFormatting sqref="O503">
    <cfRule type="cellIs" dxfId="67" priority="71" operator="equal">
      <formula>FALSE</formula>
    </cfRule>
  </conditionalFormatting>
  <conditionalFormatting sqref="O479:O480">
    <cfRule type="cellIs" dxfId="66" priority="69" operator="equal">
      <formula>FALSE</formula>
    </cfRule>
  </conditionalFormatting>
  <conditionalFormatting sqref="O487 O489:O491">
    <cfRule type="cellIs" dxfId="65" priority="70" operator="equal">
      <formula>FALSE</formula>
    </cfRule>
  </conditionalFormatting>
  <conditionalFormatting sqref="O40">
    <cfRule type="cellIs" dxfId="64" priority="68" operator="equal">
      <formula>FALSE</formula>
    </cfRule>
  </conditionalFormatting>
  <conditionalFormatting sqref="O69">
    <cfRule type="cellIs" dxfId="63" priority="67" operator="equal">
      <formula>FALSE</formula>
    </cfRule>
  </conditionalFormatting>
  <conditionalFormatting sqref="O79">
    <cfRule type="cellIs" dxfId="62" priority="66" operator="equal">
      <formula>FALSE</formula>
    </cfRule>
  </conditionalFormatting>
  <conditionalFormatting sqref="O87">
    <cfRule type="cellIs" dxfId="61" priority="65" operator="equal">
      <formula>FALSE</formula>
    </cfRule>
  </conditionalFormatting>
  <conditionalFormatting sqref="O100">
    <cfRule type="cellIs" dxfId="60" priority="64" operator="equal">
      <formula>FALSE</formula>
    </cfRule>
  </conditionalFormatting>
  <conditionalFormatting sqref="O118">
    <cfRule type="cellIs" dxfId="59" priority="63" operator="equal">
      <formula>FALSE</formula>
    </cfRule>
  </conditionalFormatting>
  <conditionalFormatting sqref="O129">
    <cfRule type="cellIs" dxfId="58" priority="62" operator="equal">
      <formula>FALSE</formula>
    </cfRule>
  </conditionalFormatting>
  <conditionalFormatting sqref="O132">
    <cfRule type="cellIs" dxfId="57" priority="61" operator="equal">
      <formula>FALSE</formula>
    </cfRule>
  </conditionalFormatting>
  <conditionalFormatting sqref="O133">
    <cfRule type="cellIs" dxfId="56" priority="60" operator="equal">
      <formula>FALSE</formula>
    </cfRule>
  </conditionalFormatting>
  <conditionalFormatting sqref="O150">
    <cfRule type="cellIs" dxfId="55" priority="59" operator="equal">
      <formula>FALSE</formula>
    </cfRule>
  </conditionalFormatting>
  <conditionalFormatting sqref="O183">
    <cfRule type="cellIs" dxfId="54" priority="58" operator="equal">
      <formula>FALSE</formula>
    </cfRule>
  </conditionalFormatting>
  <conditionalFormatting sqref="O192">
    <cfRule type="cellIs" dxfId="53" priority="57" operator="equal">
      <formula>FALSE</formula>
    </cfRule>
  </conditionalFormatting>
  <conditionalFormatting sqref="O206">
    <cfRule type="cellIs" dxfId="52" priority="56" operator="equal">
      <formula>FALSE</formula>
    </cfRule>
  </conditionalFormatting>
  <conditionalFormatting sqref="O220:O221">
    <cfRule type="cellIs" dxfId="51" priority="55" operator="equal">
      <formula>FALSE</formula>
    </cfRule>
  </conditionalFormatting>
  <conditionalFormatting sqref="O229">
    <cfRule type="cellIs" dxfId="50" priority="54" operator="equal">
      <formula>FALSE</formula>
    </cfRule>
  </conditionalFormatting>
  <conditionalFormatting sqref="O264:O265">
    <cfRule type="cellIs" dxfId="49" priority="53" operator="equal">
      <formula>FALSE</formula>
    </cfRule>
  </conditionalFormatting>
  <conditionalFormatting sqref="O268">
    <cfRule type="cellIs" dxfId="48" priority="52" operator="equal">
      <formula>FALSE</formula>
    </cfRule>
  </conditionalFormatting>
  <conditionalFormatting sqref="O276">
    <cfRule type="cellIs" dxfId="47" priority="51" operator="equal">
      <formula>FALSE</formula>
    </cfRule>
  </conditionalFormatting>
  <conditionalFormatting sqref="O297">
    <cfRule type="cellIs" dxfId="46" priority="50" operator="equal">
      <formula>FALSE</formula>
    </cfRule>
  </conditionalFormatting>
  <conditionalFormatting sqref="O306">
    <cfRule type="cellIs" dxfId="45" priority="49" operator="equal">
      <formula>FALSE</formula>
    </cfRule>
  </conditionalFormatting>
  <conditionalFormatting sqref="O316">
    <cfRule type="cellIs" dxfId="44" priority="48" operator="equal">
      <formula>FALSE</formula>
    </cfRule>
  </conditionalFormatting>
  <conditionalFormatting sqref="O320">
    <cfRule type="cellIs" dxfId="43" priority="47" operator="equal">
      <formula>FALSE</formula>
    </cfRule>
  </conditionalFormatting>
  <conditionalFormatting sqref="O323">
    <cfRule type="cellIs" dxfId="42" priority="46" operator="equal">
      <formula>FALSE</formula>
    </cfRule>
  </conditionalFormatting>
  <conditionalFormatting sqref="O327:O328">
    <cfRule type="cellIs" dxfId="41" priority="45" operator="equal">
      <formula>FALSE</formula>
    </cfRule>
  </conditionalFormatting>
  <conditionalFormatting sqref="O340">
    <cfRule type="cellIs" dxfId="40" priority="44" operator="equal">
      <formula>FALSE</formula>
    </cfRule>
  </conditionalFormatting>
  <conditionalFormatting sqref="O342">
    <cfRule type="cellIs" dxfId="39" priority="43" operator="equal">
      <formula>FALSE</formula>
    </cfRule>
  </conditionalFormatting>
  <conditionalFormatting sqref="O364">
    <cfRule type="cellIs" dxfId="38" priority="41" operator="equal">
      <formula>FALSE</formula>
    </cfRule>
  </conditionalFormatting>
  <conditionalFormatting sqref="O362">
    <cfRule type="cellIs" dxfId="37" priority="42" operator="equal">
      <formula>FALSE</formula>
    </cfRule>
  </conditionalFormatting>
  <conditionalFormatting sqref="O396">
    <cfRule type="cellIs" dxfId="36" priority="39" operator="equal">
      <formula>FALSE</formula>
    </cfRule>
  </conditionalFormatting>
  <conditionalFormatting sqref="O400">
    <cfRule type="cellIs" dxfId="35" priority="38" operator="equal">
      <formula>FALSE</formula>
    </cfRule>
  </conditionalFormatting>
  <conditionalFormatting sqref="O394">
    <cfRule type="cellIs" dxfId="34" priority="40" operator="equal">
      <formula>FALSE</formula>
    </cfRule>
  </conditionalFormatting>
  <conditionalFormatting sqref="O406:O407">
    <cfRule type="cellIs" dxfId="33" priority="37" operator="equal">
      <formula>FALSE</formula>
    </cfRule>
  </conditionalFormatting>
  <conditionalFormatting sqref="O434">
    <cfRule type="cellIs" dxfId="32" priority="36" operator="equal">
      <formula>FALSE</formula>
    </cfRule>
  </conditionalFormatting>
  <conditionalFormatting sqref="O435">
    <cfRule type="cellIs" dxfId="31" priority="35" operator="equal">
      <formula>FALSE</formula>
    </cfRule>
  </conditionalFormatting>
  <conditionalFormatting sqref="O456">
    <cfRule type="cellIs" dxfId="30" priority="34" operator="equal">
      <formula>FALSE</formula>
    </cfRule>
  </conditionalFormatting>
  <conditionalFormatting sqref="O446:O450">
    <cfRule type="cellIs" dxfId="29" priority="33" operator="equal">
      <formula>FALSE</formula>
    </cfRule>
  </conditionalFormatting>
  <conditionalFormatting sqref="O466">
    <cfRule type="cellIs" dxfId="28" priority="32" operator="equal">
      <formula>FALSE</formula>
    </cfRule>
  </conditionalFormatting>
  <conditionalFormatting sqref="O482">
    <cfRule type="cellIs" dxfId="27" priority="31" operator="equal">
      <formula>FALSE</formula>
    </cfRule>
  </conditionalFormatting>
  <conditionalFormatting sqref="O497">
    <cfRule type="cellIs" dxfId="26" priority="30" operator="equal">
      <formula>FALSE</formula>
    </cfRule>
  </conditionalFormatting>
  <conditionalFormatting sqref="O508:O509">
    <cfRule type="cellIs" dxfId="25" priority="29" operator="equal">
      <formula>FALSE</formula>
    </cfRule>
  </conditionalFormatting>
  <conditionalFormatting sqref="O513">
    <cfRule type="cellIs" dxfId="24" priority="28" operator="equal">
      <formula>FALSE</formula>
    </cfRule>
  </conditionalFormatting>
  <conditionalFormatting sqref="O518:O519">
    <cfRule type="cellIs" dxfId="23" priority="27" operator="equal">
      <formula>FALSE</formula>
    </cfRule>
  </conditionalFormatting>
  <conditionalFormatting sqref="O532">
    <cfRule type="cellIs" dxfId="22" priority="26" operator="equal">
      <formula>FALSE</formula>
    </cfRule>
  </conditionalFormatting>
  <conditionalFormatting sqref="O538">
    <cfRule type="cellIs" dxfId="21" priority="25" operator="equal">
      <formula>FALSE</formula>
    </cfRule>
  </conditionalFormatting>
  <conditionalFormatting sqref="O542">
    <cfRule type="cellIs" dxfId="20" priority="24" operator="equal">
      <formula>FALSE</formula>
    </cfRule>
  </conditionalFormatting>
  <conditionalFormatting sqref="O554">
    <cfRule type="cellIs" dxfId="19" priority="23" operator="equal">
      <formula>FALSE</formula>
    </cfRule>
  </conditionalFormatting>
  <conditionalFormatting sqref="O556">
    <cfRule type="cellIs" dxfId="18" priority="22" operator="equal">
      <formula>FALSE</formula>
    </cfRule>
  </conditionalFormatting>
  <conditionalFormatting sqref="O28">
    <cfRule type="cellIs" dxfId="17" priority="20" operator="equal">
      <formula>FALSE</formula>
    </cfRule>
  </conditionalFormatting>
  <conditionalFormatting sqref="O46:O49">
    <cfRule type="cellIs" dxfId="16" priority="18" operator="equal">
      <formula>FALSE</formula>
    </cfRule>
  </conditionalFormatting>
  <conditionalFormatting sqref="O86">
    <cfRule type="cellIs" dxfId="15" priority="16" operator="equal">
      <formula>FALSE</formula>
    </cfRule>
  </conditionalFormatting>
  <conditionalFormatting sqref="O126">
    <cfRule type="cellIs" dxfId="14" priority="15" operator="equal">
      <formula>FALSE</formula>
    </cfRule>
  </conditionalFormatting>
  <conditionalFormatting sqref="O146:O149">
    <cfRule type="cellIs" dxfId="13" priority="14" operator="equal">
      <formula>FALSE</formula>
    </cfRule>
  </conditionalFormatting>
  <conditionalFormatting sqref="O140">
    <cfRule type="cellIs" dxfId="12" priority="13" operator="equal">
      <formula>FALSE</formula>
    </cfRule>
  </conditionalFormatting>
  <conditionalFormatting sqref="O210:O211">
    <cfRule type="cellIs" dxfId="11" priority="12" operator="equal">
      <formula>FALSE</formula>
    </cfRule>
  </conditionalFormatting>
  <conditionalFormatting sqref="O217:O218">
    <cfRule type="cellIs" dxfId="10" priority="11" operator="equal">
      <formula>FALSE</formula>
    </cfRule>
  </conditionalFormatting>
  <conditionalFormatting sqref="O285">
    <cfRule type="cellIs" dxfId="9" priority="10" operator="equal">
      <formula>FALSE</formula>
    </cfRule>
  </conditionalFormatting>
  <conditionalFormatting sqref="O302">
    <cfRule type="cellIs" dxfId="8" priority="9" operator="equal">
      <formula>FALSE</formula>
    </cfRule>
  </conditionalFormatting>
  <conditionalFormatting sqref="O373">
    <cfRule type="cellIs" dxfId="7" priority="8" operator="equal">
      <formula>FALSE</formula>
    </cfRule>
  </conditionalFormatting>
  <conditionalFormatting sqref="O398">
    <cfRule type="cellIs" dxfId="6" priority="7" operator="equal">
      <formula>FALSE</formula>
    </cfRule>
  </conditionalFormatting>
  <conditionalFormatting sqref="O419">
    <cfRule type="cellIs" dxfId="5" priority="6" operator="equal">
      <formula>FALSE</formula>
    </cfRule>
  </conditionalFormatting>
  <conditionalFormatting sqref="O442">
    <cfRule type="cellIs" dxfId="4" priority="5" operator="equal">
      <formula>FALSE</formula>
    </cfRule>
  </conditionalFormatting>
  <conditionalFormatting sqref="O453">
    <cfRule type="cellIs" dxfId="3" priority="4" operator="equal">
      <formula>FALSE</formula>
    </cfRule>
  </conditionalFormatting>
  <conditionalFormatting sqref="O488">
    <cfRule type="cellIs" dxfId="2" priority="3" operator="equal">
      <formula>FALSE</formula>
    </cfRule>
  </conditionalFormatting>
  <conditionalFormatting sqref="O529">
    <cfRule type="cellIs" dxfId="1" priority="2" operator="equal">
      <formula>FALSE</formula>
    </cfRule>
  </conditionalFormatting>
  <conditionalFormatting sqref="O59">
    <cfRule type="cellIs" dxfId="0" priority="1" operator="equal">
      <formula>FALSE</formula>
    </cfRule>
  </conditionalFormatting>
  <printOptions horizontalCentered="1"/>
  <pageMargins left="0.7" right="0.7" top="1.25" bottom="0.7" header="0.5" footer="0.27"/>
  <pageSetup paperSize="9" scale="79" firstPageNumber="23" fitToWidth="0" fitToHeight="0" orientation="portrait" useFirstPageNumber="1" r:id="rId1"/>
  <headerFooter>
    <oddHeader xml:space="preserve">&amp;C&amp;"+,Regular"&amp;22
&amp;"Times New Roman,Bold"&amp;20_________________________________________________________________&amp;R&amp;"Times New Roman,Regular"&amp;12
  مملكة البحرين 
  الحساب الختامي الموحد للدولة للسنة المالية المنتهية في 31 ديسمبر 2020
</oddHeader>
    <oddFooter>&amp;C&amp;"Arial,Bold"&amp;20_______________________________________________________&amp;"Arabic Transparent,Regular"&amp;14
&amp;"Times New Roman,Regular"&amp;16&amp;P</oddFooter>
  </headerFooter>
  <rowBreaks count="2" manualBreakCount="2">
    <brk id="59" max="9" man="1"/>
    <brk id="341" max="9" man="1"/>
  </rowBreaks>
  <ignoredErrors>
    <ignoredError sqref="G394:I394 A4:J4 H558:I558 A22:F28 I6 H40:I40 H79:I79 A99:J99 H87:J87 H100:J100 H118:J118 H129:J129 A29:E29 A265:J265 A264:E264 G264:J264 A217:E218 A212:F213 A210:E211 A3:F3 H3:I3 A205:F206 A219:F220 A209:F209 A229:J229 A222:F228 A257:F263 A268:J268 A266:F267 A276:J276 A269:F275 A297:J297 A293:F296 A306:F306 A305:F305 A316:J316 A307:F314 A320:J320 A317:F319 A323:J323 A321:F322 A327:J328 A324:F326 A340:J340 A329:F339 A342:J342 A341:F341 A362:J364 A361:F361 I38 I7:I15 A5:F15 I17:I18 A17:F18 I22:I33 A30:F33 I50:I51 A50:F51 A64:F73 I76:I78 I80 H81:I81 I82:I83 I86 A75:F75 A89:F96 I119:I128 A100:F110 I130:I131 I145:I147 I134:I142 I180:I181 I151:I156 A150:F156 I161:I171 A161:F163 I188 A188:F188 I205 I191:I195 A191:F195 I197:I202 A197:F202 I209:I219 I207 A207:E207 I222:I228 I257:I263 I235:I237 A235:F237 I239 A239:F239 I244:I245 A244:F245 I247:I248 A247:F248 I266:I267 I269:I275 I277:I285 I296 A277:F277 I305 I298:I303 A298:F303 I307:I314 I317 I321:I322 I324:I326 I329:I339 I341 I361 I343:I359 A343:F359 I393 I382:I387 H396:I396 H395:I395 G400:I400 I397:I399 G406:I406 I401:I405 G435:I435 I418:I431 G456:I456 I436:I454 G466:I466 I457:I465 G482:I482 I467:I481 G497:I497 I483:I496 I500:I507 G532:I532 I528:I529 G541:I542 I533:I540 G554:I554 I543:I545 G556:I556 I555 I557 G518:I518 I510:I512 I520:I526 H530:I530 H5 H132:J132 I133 I150 H183:I183 A215:F216 A214:E214 H206:J206 I407:I416 I116 I319 I547:I553 A126:F142 A125:E125 A86:F87 A76:E76 A88:E88 A97:E98 A112:F122 A111:E111 A286:F286 A285:E285 A165:F167 A164:E164 A287:E287 A38:F38 A40:F48 I41:I48 A54:F57 I54:I57 A77:F83 I64:I73 I88:I97 I101:I114 A145:F147 A180:F181 A183:F184 I184:I186 A230:E230 I230 I434 I498 G513:I514 I509 I306 A124:F124 A123:E123 A169:F171 A168:E168 A186:F186 A185:E185 A279:F284 A278:E278 I508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02"/>
  <sheetViews>
    <sheetView rightToLeft="1" workbookViewId="0">
      <selection activeCell="A2" sqref="A2:J401"/>
    </sheetView>
  </sheetViews>
  <sheetFormatPr defaultRowHeight="12.75"/>
  <cols>
    <col min="1" max="1" width="4.5703125" bestFit="1" customWidth="1"/>
    <col min="2" max="2" width="4.85546875" bestFit="1" customWidth="1"/>
    <col min="3" max="3" width="4.28515625" bestFit="1" customWidth="1"/>
    <col min="4" max="4" width="5.28515625" bestFit="1" customWidth="1"/>
    <col min="5" max="5" width="7.85546875" bestFit="1" customWidth="1"/>
    <col min="6" max="6" width="38.7109375" bestFit="1" customWidth="1"/>
    <col min="7" max="8" width="14.42578125" bestFit="1" customWidth="1"/>
    <col min="9" max="9" width="13.42578125" bestFit="1" customWidth="1"/>
    <col min="10" max="10" width="14.42578125" bestFit="1" customWidth="1"/>
  </cols>
  <sheetData>
    <row r="1" spans="1:10">
      <c r="A1" s="408" t="s">
        <v>1049</v>
      </c>
      <c r="B1" s="408" t="s">
        <v>1773</v>
      </c>
      <c r="C1" s="408" t="s">
        <v>1051</v>
      </c>
      <c r="D1" s="408" t="s">
        <v>1052</v>
      </c>
      <c r="E1" s="408" t="s">
        <v>1437</v>
      </c>
      <c r="F1" s="408" t="s">
        <v>1774</v>
      </c>
      <c r="G1" s="408" t="s">
        <v>1775</v>
      </c>
      <c r="H1" s="408" t="s">
        <v>1776</v>
      </c>
      <c r="I1" s="408" t="s">
        <v>901</v>
      </c>
      <c r="J1" s="408" t="s">
        <v>1777</v>
      </c>
    </row>
    <row r="2" spans="1:10">
      <c r="A2" s="414" t="s">
        <v>1996</v>
      </c>
      <c r="B2" s="414" t="s">
        <v>1997</v>
      </c>
      <c r="C2" s="414" t="s">
        <v>1997</v>
      </c>
      <c r="D2" s="414" t="s">
        <v>1998</v>
      </c>
      <c r="E2" s="414">
        <v>61160011</v>
      </c>
      <c r="F2" s="415" t="s">
        <v>1778</v>
      </c>
      <c r="G2" s="416">
        <v>828937782</v>
      </c>
      <c r="H2" s="416">
        <v>821844760</v>
      </c>
      <c r="I2" s="416">
        <v>7093022</v>
      </c>
      <c r="J2" s="417">
        <v>805978082</v>
      </c>
    </row>
    <row r="3" spans="1:10">
      <c r="A3" s="414" t="s">
        <v>1996</v>
      </c>
      <c r="B3" s="414" t="s">
        <v>1997</v>
      </c>
      <c r="C3" s="414" t="s">
        <v>1997</v>
      </c>
      <c r="D3" s="414" t="s">
        <v>1999</v>
      </c>
      <c r="E3" s="414">
        <v>61160021</v>
      </c>
      <c r="F3" s="415" t="s">
        <v>1054</v>
      </c>
      <c r="G3" s="416">
        <v>13261923</v>
      </c>
      <c r="H3" s="416">
        <v>12708205</v>
      </c>
      <c r="I3" s="416">
        <v>553718</v>
      </c>
      <c r="J3" s="417">
        <v>11996659</v>
      </c>
    </row>
    <row r="4" spans="1:10">
      <c r="A4" s="414" t="s">
        <v>1996</v>
      </c>
      <c r="B4" s="414" t="s">
        <v>1997</v>
      </c>
      <c r="C4" s="414" t="s">
        <v>1997</v>
      </c>
      <c r="D4" s="414" t="s">
        <v>2000</v>
      </c>
      <c r="E4" s="414">
        <v>61161011</v>
      </c>
      <c r="F4" s="415" t="s">
        <v>1055</v>
      </c>
      <c r="G4" s="416">
        <v>48546078</v>
      </c>
      <c r="H4" s="416">
        <v>48898523</v>
      </c>
      <c r="I4" s="416">
        <v>-352445</v>
      </c>
      <c r="J4" s="417">
        <v>47300091</v>
      </c>
    </row>
    <row r="5" spans="1:10">
      <c r="A5" s="414" t="s">
        <v>1996</v>
      </c>
      <c r="B5" s="414" t="s">
        <v>1997</v>
      </c>
      <c r="C5" s="414" t="s">
        <v>1997</v>
      </c>
      <c r="D5" s="414" t="s">
        <v>2001</v>
      </c>
      <c r="E5" s="414">
        <v>61161012</v>
      </c>
      <c r="F5" s="415" t="s">
        <v>1056</v>
      </c>
      <c r="G5" s="416">
        <v>61965276</v>
      </c>
      <c r="H5" s="416">
        <v>59634363</v>
      </c>
      <c r="I5" s="416">
        <v>2330913</v>
      </c>
      <c r="J5" s="417">
        <v>59464279</v>
      </c>
    </row>
    <row r="6" spans="1:10">
      <c r="A6" s="414" t="s">
        <v>1996</v>
      </c>
      <c r="B6" s="414" t="s">
        <v>1997</v>
      </c>
      <c r="C6" s="414" t="s">
        <v>1997</v>
      </c>
      <c r="D6" s="414" t="s">
        <v>2002</v>
      </c>
      <c r="E6" s="414">
        <v>61161013</v>
      </c>
      <c r="F6" s="415" t="s">
        <v>1779</v>
      </c>
      <c r="G6" s="416">
        <v>3315038</v>
      </c>
      <c r="H6" s="416">
        <v>2536870</v>
      </c>
      <c r="I6" s="416">
        <v>778168</v>
      </c>
      <c r="J6" s="417">
        <v>32149</v>
      </c>
    </row>
    <row r="7" spans="1:10">
      <c r="A7" s="414" t="s">
        <v>1996</v>
      </c>
      <c r="B7" s="414" t="s">
        <v>1997</v>
      </c>
      <c r="C7" s="414" t="s">
        <v>1997</v>
      </c>
      <c r="D7" s="414" t="s">
        <v>2003</v>
      </c>
      <c r="E7" s="414">
        <v>61161014</v>
      </c>
      <c r="F7" s="415" t="s">
        <v>1780</v>
      </c>
      <c r="G7" s="416">
        <v>126000</v>
      </c>
      <c r="H7" s="416">
        <v>29994</v>
      </c>
      <c r="I7" s="416">
        <v>96006</v>
      </c>
      <c r="J7" s="417">
        <v>6000</v>
      </c>
    </row>
    <row r="8" spans="1:10">
      <c r="A8" s="414" t="s">
        <v>1996</v>
      </c>
      <c r="B8" s="414" t="s">
        <v>1997</v>
      </c>
      <c r="C8" s="414" t="s">
        <v>1997</v>
      </c>
      <c r="D8" s="414" t="s">
        <v>2004</v>
      </c>
      <c r="E8" s="414">
        <v>61161015</v>
      </c>
      <c r="F8" s="415" t="s">
        <v>1781</v>
      </c>
      <c r="G8" s="416">
        <v>2523298</v>
      </c>
      <c r="H8" s="416">
        <v>2003788</v>
      </c>
      <c r="I8" s="416">
        <v>519510</v>
      </c>
      <c r="J8" s="417">
        <v>849254</v>
      </c>
    </row>
    <row r="9" spans="1:10">
      <c r="A9" s="414" t="s">
        <v>1996</v>
      </c>
      <c r="B9" s="414" t="s">
        <v>1997</v>
      </c>
      <c r="C9" s="414" t="s">
        <v>1997</v>
      </c>
      <c r="D9" s="414" t="s">
        <v>2005</v>
      </c>
      <c r="E9" s="414">
        <v>61161016</v>
      </c>
      <c r="F9" s="415" t="s">
        <v>1782</v>
      </c>
      <c r="G9" s="416">
        <v>189870</v>
      </c>
      <c r="H9" s="416">
        <v>113069</v>
      </c>
      <c r="I9" s="416">
        <v>76801</v>
      </c>
      <c r="J9" s="417">
        <v>37887</v>
      </c>
    </row>
    <row r="10" spans="1:10">
      <c r="A10" s="414" t="s">
        <v>1996</v>
      </c>
      <c r="B10" s="414" t="s">
        <v>1997</v>
      </c>
      <c r="C10" s="414" t="s">
        <v>1997</v>
      </c>
      <c r="D10" s="414" t="s">
        <v>2006</v>
      </c>
      <c r="E10" s="414">
        <v>61161017</v>
      </c>
      <c r="F10" s="415" t="s">
        <v>1783</v>
      </c>
      <c r="G10" s="416">
        <v>212100</v>
      </c>
      <c r="H10" s="416">
        <v>218412</v>
      </c>
      <c r="I10" s="416">
        <v>-6312</v>
      </c>
      <c r="J10" s="417">
        <v>19330</v>
      </c>
    </row>
    <row r="11" spans="1:10">
      <c r="A11" s="414" t="s">
        <v>1996</v>
      </c>
      <c r="B11" s="414" t="s">
        <v>1997</v>
      </c>
      <c r="C11" s="414" t="s">
        <v>1997</v>
      </c>
      <c r="D11" s="414" t="s">
        <v>2007</v>
      </c>
      <c r="E11" s="414">
        <v>61161021</v>
      </c>
      <c r="F11" s="415" t="s">
        <v>1784</v>
      </c>
      <c r="G11" s="416">
        <v>22584477</v>
      </c>
      <c r="H11" s="416">
        <v>23218558</v>
      </c>
      <c r="I11" s="416">
        <v>-634081</v>
      </c>
      <c r="J11" s="417">
        <v>25280494</v>
      </c>
    </row>
    <row r="12" spans="1:10">
      <c r="A12" s="414" t="s">
        <v>1996</v>
      </c>
      <c r="B12" s="414" t="s">
        <v>1997</v>
      </c>
      <c r="C12" s="414" t="s">
        <v>1997</v>
      </c>
      <c r="D12" s="414" t="s">
        <v>2008</v>
      </c>
      <c r="E12" s="414">
        <v>61161022</v>
      </c>
      <c r="F12" s="415" t="s">
        <v>1785</v>
      </c>
      <c r="G12" s="416">
        <v>2433420</v>
      </c>
      <c r="H12" s="416">
        <v>3938982</v>
      </c>
      <c r="I12" s="416">
        <v>-1505562</v>
      </c>
      <c r="J12" s="417">
        <v>3793180</v>
      </c>
    </row>
    <row r="13" spans="1:10">
      <c r="A13" s="414" t="s">
        <v>1996</v>
      </c>
      <c r="B13" s="414" t="s">
        <v>1997</v>
      </c>
      <c r="C13" s="414" t="s">
        <v>1997</v>
      </c>
      <c r="D13" s="414" t="s">
        <v>2009</v>
      </c>
      <c r="E13" s="414">
        <v>61161031</v>
      </c>
      <c r="F13" s="415" t="s">
        <v>1059</v>
      </c>
      <c r="G13" s="416">
        <v>27857558</v>
      </c>
      <c r="H13" s="416">
        <v>39215284</v>
      </c>
      <c r="I13" s="416">
        <v>-11357726</v>
      </c>
      <c r="J13" s="417">
        <v>39338437</v>
      </c>
    </row>
    <row r="14" spans="1:10">
      <c r="A14" s="414" t="s">
        <v>1996</v>
      </c>
      <c r="B14" s="414" t="s">
        <v>1997</v>
      </c>
      <c r="C14" s="414" t="s">
        <v>1997</v>
      </c>
      <c r="D14" s="414" t="s">
        <v>2010</v>
      </c>
      <c r="E14" s="414">
        <v>61161032</v>
      </c>
      <c r="F14" s="415" t="s">
        <v>1786</v>
      </c>
      <c r="G14" s="416">
        <v>12105063</v>
      </c>
      <c r="H14" s="416">
        <v>85605</v>
      </c>
      <c r="I14" s="416">
        <v>12019458</v>
      </c>
      <c r="J14" s="417">
        <v>86542</v>
      </c>
    </row>
    <row r="15" spans="1:10">
      <c r="A15" s="414" t="s">
        <v>1996</v>
      </c>
      <c r="B15" s="414" t="s">
        <v>1997</v>
      </c>
      <c r="C15" s="414" t="s">
        <v>1997</v>
      </c>
      <c r="D15" s="414" t="s">
        <v>2011</v>
      </c>
      <c r="E15" s="414">
        <v>61161033</v>
      </c>
      <c r="F15" s="415" t="s">
        <v>1787</v>
      </c>
      <c r="G15" s="416">
        <v>69390</v>
      </c>
      <c r="H15" s="416">
        <v>320150</v>
      </c>
      <c r="I15" s="416">
        <v>-250760</v>
      </c>
      <c r="J15" s="417">
        <v>14874</v>
      </c>
    </row>
    <row r="16" spans="1:10">
      <c r="A16" s="414" t="s">
        <v>1996</v>
      </c>
      <c r="B16" s="414" t="s">
        <v>1997</v>
      </c>
      <c r="C16" s="414" t="s">
        <v>1997</v>
      </c>
      <c r="D16" s="414" t="s">
        <v>2012</v>
      </c>
      <c r="E16" s="414">
        <v>61161034</v>
      </c>
      <c r="F16" s="415" t="s">
        <v>1062</v>
      </c>
      <c r="G16" s="416">
        <v>166000</v>
      </c>
      <c r="H16" s="416">
        <v>52900</v>
      </c>
      <c r="I16" s="416">
        <v>113100</v>
      </c>
      <c r="J16" s="417">
        <v>4600</v>
      </c>
    </row>
    <row r="17" spans="1:10">
      <c r="A17" s="414" t="s">
        <v>1996</v>
      </c>
      <c r="B17" s="414" t="s">
        <v>1997</v>
      </c>
      <c r="C17" s="414" t="s">
        <v>1997</v>
      </c>
      <c r="D17" s="414" t="s">
        <v>2013</v>
      </c>
      <c r="E17" s="414">
        <v>61161035</v>
      </c>
      <c r="F17" s="415" t="s">
        <v>1063</v>
      </c>
      <c r="G17" s="416">
        <v>2973000</v>
      </c>
      <c r="H17" s="416">
        <v>3366128</v>
      </c>
      <c r="I17" s="416">
        <v>-393128</v>
      </c>
      <c r="J17" s="417">
        <v>3366621</v>
      </c>
    </row>
    <row r="18" spans="1:10">
      <c r="A18" s="414" t="s">
        <v>1996</v>
      </c>
      <c r="B18" s="414" t="s">
        <v>1997</v>
      </c>
      <c r="C18" s="414" t="s">
        <v>1997</v>
      </c>
      <c r="D18" s="414" t="s">
        <v>2014</v>
      </c>
      <c r="E18" s="414">
        <v>61161036</v>
      </c>
      <c r="F18" s="415" t="s">
        <v>1788</v>
      </c>
      <c r="G18" s="416">
        <v>3911700</v>
      </c>
      <c r="H18" s="416">
        <v>3652417</v>
      </c>
      <c r="I18" s="416">
        <v>259283</v>
      </c>
      <c r="J18" s="417">
        <v>3507025</v>
      </c>
    </row>
    <row r="19" spans="1:10">
      <c r="A19" s="414" t="s">
        <v>1996</v>
      </c>
      <c r="B19" s="414" t="s">
        <v>1997</v>
      </c>
      <c r="C19" s="414" t="s">
        <v>1997</v>
      </c>
      <c r="D19" s="414" t="s">
        <v>2015</v>
      </c>
      <c r="E19" s="414">
        <v>61161037</v>
      </c>
      <c r="F19" s="415" t="s">
        <v>1789</v>
      </c>
      <c r="G19" s="413"/>
      <c r="H19" s="416">
        <v>147</v>
      </c>
      <c r="I19" s="416">
        <v>-147</v>
      </c>
      <c r="J19" s="413"/>
    </row>
    <row r="20" spans="1:10">
      <c r="A20" s="414" t="s">
        <v>1996</v>
      </c>
      <c r="B20" s="414" t="s">
        <v>1997</v>
      </c>
      <c r="C20" s="414" t="s">
        <v>1997</v>
      </c>
      <c r="D20" s="414" t="s">
        <v>2016</v>
      </c>
      <c r="E20" s="414">
        <v>61161038</v>
      </c>
      <c r="F20" s="415" t="s">
        <v>1065</v>
      </c>
      <c r="G20" s="416">
        <v>1331020</v>
      </c>
      <c r="H20" s="416">
        <v>1210984</v>
      </c>
      <c r="I20" s="416">
        <v>120036</v>
      </c>
      <c r="J20" s="417">
        <v>1218354</v>
      </c>
    </row>
    <row r="21" spans="1:10">
      <c r="A21" s="414" t="s">
        <v>1996</v>
      </c>
      <c r="B21" s="414" t="s">
        <v>1997</v>
      </c>
      <c r="C21" s="414" t="s">
        <v>1997</v>
      </c>
      <c r="D21" s="414" t="s">
        <v>2017</v>
      </c>
      <c r="E21" s="414">
        <v>61161039</v>
      </c>
      <c r="F21" s="415" t="s">
        <v>1066</v>
      </c>
      <c r="G21" s="416">
        <v>620600</v>
      </c>
      <c r="H21" s="416">
        <v>813084</v>
      </c>
      <c r="I21" s="416">
        <v>-192484</v>
      </c>
      <c r="J21" s="417">
        <v>660975</v>
      </c>
    </row>
    <row r="22" spans="1:10">
      <c r="A22" s="414" t="s">
        <v>1996</v>
      </c>
      <c r="B22" s="414" t="s">
        <v>1997</v>
      </c>
      <c r="C22" s="414" t="s">
        <v>1997</v>
      </c>
      <c r="D22" s="414" t="s">
        <v>2018</v>
      </c>
      <c r="E22" s="414">
        <v>61161043</v>
      </c>
      <c r="F22" s="415" t="s">
        <v>1067</v>
      </c>
      <c r="G22" s="413"/>
      <c r="H22" s="416">
        <v>6790</v>
      </c>
      <c r="I22" s="416">
        <v>-6790</v>
      </c>
      <c r="J22" s="413"/>
    </row>
    <row r="23" spans="1:10">
      <c r="A23" s="414" t="s">
        <v>1996</v>
      </c>
      <c r="B23" s="414" t="s">
        <v>1997</v>
      </c>
      <c r="C23" s="414" t="s">
        <v>1997</v>
      </c>
      <c r="D23" s="414" t="s">
        <v>2019</v>
      </c>
      <c r="E23" s="414">
        <v>61161044</v>
      </c>
      <c r="F23" s="415" t="s">
        <v>1790</v>
      </c>
      <c r="G23" s="416">
        <v>4413649</v>
      </c>
      <c r="H23" s="416">
        <v>3805109</v>
      </c>
      <c r="I23" s="416">
        <v>608540</v>
      </c>
      <c r="J23" s="417">
        <v>3675771</v>
      </c>
    </row>
    <row r="24" spans="1:10">
      <c r="A24" s="414" t="s">
        <v>1996</v>
      </c>
      <c r="B24" s="414" t="s">
        <v>1997</v>
      </c>
      <c r="C24" s="414" t="s">
        <v>1997</v>
      </c>
      <c r="D24" s="414" t="s">
        <v>2020</v>
      </c>
      <c r="E24" s="414">
        <v>61161045</v>
      </c>
      <c r="F24" s="415" t="s">
        <v>1791</v>
      </c>
      <c r="G24" s="416">
        <v>65952</v>
      </c>
      <c r="H24" s="416">
        <v>79239</v>
      </c>
      <c r="I24" s="416">
        <v>-13287</v>
      </c>
      <c r="J24" s="417">
        <v>45021</v>
      </c>
    </row>
    <row r="25" spans="1:10">
      <c r="A25" s="414" t="s">
        <v>1996</v>
      </c>
      <c r="B25" s="414" t="s">
        <v>1997</v>
      </c>
      <c r="C25" s="414" t="s">
        <v>1997</v>
      </c>
      <c r="D25" s="414" t="s">
        <v>2021</v>
      </c>
      <c r="E25" s="414">
        <v>61161991</v>
      </c>
      <c r="F25" s="415" t="s">
        <v>1069</v>
      </c>
      <c r="G25" s="416">
        <v>9693924</v>
      </c>
      <c r="H25" s="416">
        <v>9132705</v>
      </c>
      <c r="I25" s="416">
        <v>561219</v>
      </c>
      <c r="J25" s="417">
        <v>10135141</v>
      </c>
    </row>
    <row r="26" spans="1:10">
      <c r="A26" s="414" t="s">
        <v>1996</v>
      </c>
      <c r="B26" s="414" t="s">
        <v>1997</v>
      </c>
      <c r="C26" s="414" t="s">
        <v>2022</v>
      </c>
      <c r="D26" s="414" t="s">
        <v>1998</v>
      </c>
      <c r="E26" s="414">
        <v>61260011</v>
      </c>
      <c r="F26" s="415" t="s">
        <v>1778</v>
      </c>
      <c r="G26" s="416">
        <v>135034565</v>
      </c>
      <c r="H26" s="416">
        <v>127833284</v>
      </c>
      <c r="I26" s="416">
        <v>7201281</v>
      </c>
      <c r="J26" s="417">
        <v>126359695</v>
      </c>
    </row>
    <row r="27" spans="1:10">
      <c r="A27" s="414" t="s">
        <v>1996</v>
      </c>
      <c r="B27" s="414" t="s">
        <v>1997</v>
      </c>
      <c r="C27" s="414" t="s">
        <v>2022</v>
      </c>
      <c r="D27" s="414" t="s">
        <v>1999</v>
      </c>
      <c r="E27" s="414">
        <v>61260021</v>
      </c>
      <c r="F27" s="415" t="s">
        <v>1054</v>
      </c>
      <c r="G27" s="416">
        <v>2579074</v>
      </c>
      <c r="H27" s="416">
        <v>2420290</v>
      </c>
      <c r="I27" s="416">
        <v>158784</v>
      </c>
      <c r="J27" s="417">
        <v>2187783</v>
      </c>
    </row>
    <row r="28" spans="1:10">
      <c r="A28" s="414" t="s">
        <v>1996</v>
      </c>
      <c r="B28" s="414" t="s">
        <v>1997</v>
      </c>
      <c r="C28" s="414" t="s">
        <v>2022</v>
      </c>
      <c r="D28" s="414" t="s">
        <v>2000</v>
      </c>
      <c r="E28" s="414">
        <v>61261011</v>
      </c>
      <c r="F28" s="415" t="s">
        <v>1055</v>
      </c>
      <c r="G28" s="416">
        <v>7225031</v>
      </c>
      <c r="H28" s="416">
        <v>7131731</v>
      </c>
      <c r="I28" s="416">
        <v>93300</v>
      </c>
      <c r="J28" s="417">
        <v>7135262</v>
      </c>
    </row>
    <row r="29" spans="1:10">
      <c r="A29" s="414" t="s">
        <v>1996</v>
      </c>
      <c r="B29" s="414" t="s">
        <v>1997</v>
      </c>
      <c r="C29" s="414" t="s">
        <v>2022</v>
      </c>
      <c r="D29" s="414" t="s">
        <v>2001</v>
      </c>
      <c r="E29" s="414">
        <v>61261012</v>
      </c>
      <c r="F29" s="415" t="s">
        <v>1056</v>
      </c>
      <c r="G29" s="416">
        <v>48117</v>
      </c>
      <c r="H29" s="416">
        <v>68147</v>
      </c>
      <c r="I29" s="416">
        <v>-20030</v>
      </c>
      <c r="J29" s="417">
        <v>57889</v>
      </c>
    </row>
    <row r="30" spans="1:10">
      <c r="A30" s="414" t="s">
        <v>1996</v>
      </c>
      <c r="B30" s="414" t="s">
        <v>1997</v>
      </c>
      <c r="C30" s="414" t="s">
        <v>2022</v>
      </c>
      <c r="D30" s="414" t="s">
        <v>2002</v>
      </c>
      <c r="E30" s="414">
        <v>61261013</v>
      </c>
      <c r="F30" s="415" t="s">
        <v>1779</v>
      </c>
      <c r="G30" s="416">
        <v>905170</v>
      </c>
      <c r="H30" s="416">
        <v>35366</v>
      </c>
      <c r="I30" s="416">
        <v>869804</v>
      </c>
      <c r="J30" s="413"/>
    </row>
    <row r="31" spans="1:10">
      <c r="A31" s="414" t="s">
        <v>1996</v>
      </c>
      <c r="B31" s="414" t="s">
        <v>1997</v>
      </c>
      <c r="C31" s="414" t="s">
        <v>2022</v>
      </c>
      <c r="D31" s="414" t="s">
        <v>2004</v>
      </c>
      <c r="E31" s="414">
        <v>61261015</v>
      </c>
      <c r="F31" s="415" t="s">
        <v>1781</v>
      </c>
      <c r="G31" s="413"/>
      <c r="H31" s="416">
        <v>708676</v>
      </c>
      <c r="I31" s="416">
        <v>-708676</v>
      </c>
      <c r="J31" s="413"/>
    </row>
    <row r="32" spans="1:10">
      <c r="A32" s="414" t="s">
        <v>1996</v>
      </c>
      <c r="B32" s="414" t="s">
        <v>1997</v>
      </c>
      <c r="C32" s="414" t="s">
        <v>2022</v>
      </c>
      <c r="D32" s="414" t="s">
        <v>2005</v>
      </c>
      <c r="E32" s="414">
        <v>61261016</v>
      </c>
      <c r="F32" s="415" t="s">
        <v>1782</v>
      </c>
      <c r="G32" s="413"/>
      <c r="H32" s="416">
        <v>6228</v>
      </c>
      <c r="I32" s="416">
        <v>-6228</v>
      </c>
      <c r="J32" s="413"/>
    </row>
    <row r="33" spans="1:10">
      <c r="A33" s="414" t="s">
        <v>1996</v>
      </c>
      <c r="B33" s="414" t="s">
        <v>1997</v>
      </c>
      <c r="C33" s="414" t="s">
        <v>2022</v>
      </c>
      <c r="D33" s="414" t="s">
        <v>2006</v>
      </c>
      <c r="E33" s="414">
        <v>61261017</v>
      </c>
      <c r="F33" s="415" t="s">
        <v>1783</v>
      </c>
      <c r="G33" s="416">
        <v>600</v>
      </c>
      <c r="H33" s="416">
        <v>62257</v>
      </c>
      <c r="I33" s="416">
        <v>-61657</v>
      </c>
      <c r="J33" s="413"/>
    </row>
    <row r="34" spans="1:10">
      <c r="A34" s="414" t="s">
        <v>1996</v>
      </c>
      <c r="B34" s="414" t="s">
        <v>1997</v>
      </c>
      <c r="C34" s="414" t="s">
        <v>2022</v>
      </c>
      <c r="D34" s="414" t="s">
        <v>2007</v>
      </c>
      <c r="E34" s="414">
        <v>61261021</v>
      </c>
      <c r="F34" s="415" t="s">
        <v>1784</v>
      </c>
      <c r="G34" s="416">
        <v>2741345</v>
      </c>
      <c r="H34" s="416">
        <v>3569683</v>
      </c>
      <c r="I34" s="416">
        <v>-828338</v>
      </c>
      <c r="J34" s="417">
        <v>3614919</v>
      </c>
    </row>
    <row r="35" spans="1:10">
      <c r="A35" s="414" t="s">
        <v>1996</v>
      </c>
      <c r="B35" s="414" t="s">
        <v>1997</v>
      </c>
      <c r="C35" s="414" t="s">
        <v>2022</v>
      </c>
      <c r="D35" s="414" t="s">
        <v>2008</v>
      </c>
      <c r="E35" s="414">
        <v>61261022</v>
      </c>
      <c r="F35" s="415" t="s">
        <v>1785</v>
      </c>
      <c r="G35" s="416">
        <v>201485</v>
      </c>
      <c r="H35" s="416">
        <v>194951</v>
      </c>
      <c r="I35" s="416">
        <v>6534</v>
      </c>
      <c r="J35" s="417">
        <v>190211</v>
      </c>
    </row>
    <row r="36" spans="1:10">
      <c r="A36" s="414" t="s">
        <v>1996</v>
      </c>
      <c r="B36" s="414" t="s">
        <v>1997</v>
      </c>
      <c r="C36" s="414" t="s">
        <v>2022</v>
      </c>
      <c r="D36" s="414" t="s">
        <v>2009</v>
      </c>
      <c r="E36" s="414">
        <v>61261031</v>
      </c>
      <c r="F36" s="415" t="s">
        <v>1059</v>
      </c>
      <c r="G36" s="416">
        <v>13367395</v>
      </c>
      <c r="H36" s="416">
        <v>12595633</v>
      </c>
      <c r="I36" s="416">
        <v>771762</v>
      </c>
      <c r="J36" s="417">
        <v>13281413</v>
      </c>
    </row>
    <row r="37" spans="1:10">
      <c r="A37" s="414" t="s">
        <v>1996</v>
      </c>
      <c r="B37" s="414" t="s">
        <v>1997</v>
      </c>
      <c r="C37" s="414" t="s">
        <v>2022</v>
      </c>
      <c r="D37" s="414" t="s">
        <v>2012</v>
      </c>
      <c r="E37" s="414">
        <v>61261034</v>
      </c>
      <c r="F37" s="415" t="s">
        <v>1062</v>
      </c>
      <c r="G37" s="416">
        <v>21800</v>
      </c>
      <c r="H37" s="413"/>
      <c r="I37" s="416">
        <v>21800</v>
      </c>
      <c r="J37" s="417">
        <v>1000</v>
      </c>
    </row>
    <row r="38" spans="1:10">
      <c r="A38" s="414" t="s">
        <v>1996</v>
      </c>
      <c r="B38" s="414" t="s">
        <v>1997</v>
      </c>
      <c r="C38" s="414" t="s">
        <v>2022</v>
      </c>
      <c r="D38" s="414" t="s">
        <v>2013</v>
      </c>
      <c r="E38" s="414">
        <v>61261035</v>
      </c>
      <c r="F38" s="415" t="s">
        <v>1063</v>
      </c>
      <c r="G38" s="416">
        <v>14000</v>
      </c>
      <c r="H38" s="416">
        <v>15264</v>
      </c>
      <c r="I38" s="416">
        <v>-1264</v>
      </c>
      <c r="J38" s="417">
        <v>12676</v>
      </c>
    </row>
    <row r="39" spans="1:10">
      <c r="A39" s="414" t="s">
        <v>1996</v>
      </c>
      <c r="B39" s="414" t="s">
        <v>1997</v>
      </c>
      <c r="C39" s="414" t="s">
        <v>2022</v>
      </c>
      <c r="D39" s="414" t="s">
        <v>2015</v>
      </c>
      <c r="E39" s="414">
        <v>61261037</v>
      </c>
      <c r="F39" s="415" t="s">
        <v>1789</v>
      </c>
      <c r="G39" s="413"/>
      <c r="H39" s="416">
        <v>699</v>
      </c>
      <c r="I39" s="416">
        <v>-699</v>
      </c>
      <c r="J39" s="413"/>
    </row>
    <row r="40" spans="1:10">
      <c r="A40" s="414" t="s">
        <v>1996</v>
      </c>
      <c r="B40" s="414" t="s">
        <v>1997</v>
      </c>
      <c r="C40" s="414" t="s">
        <v>2022</v>
      </c>
      <c r="D40" s="414" t="s">
        <v>2023</v>
      </c>
      <c r="E40" s="414">
        <v>61261041</v>
      </c>
      <c r="F40" s="415" t="s">
        <v>1070</v>
      </c>
      <c r="G40" s="416">
        <v>342949</v>
      </c>
      <c r="H40" s="416">
        <v>256687</v>
      </c>
      <c r="I40" s="416">
        <v>86262</v>
      </c>
      <c r="J40" s="417">
        <v>249824</v>
      </c>
    </row>
    <row r="41" spans="1:10">
      <c r="A41" s="414" t="s">
        <v>1996</v>
      </c>
      <c r="B41" s="414" t="s">
        <v>1997</v>
      </c>
      <c r="C41" s="414" t="s">
        <v>2022</v>
      </c>
      <c r="D41" s="414" t="s">
        <v>2024</v>
      </c>
      <c r="E41" s="414">
        <v>61261042</v>
      </c>
      <c r="F41" s="415" t="s">
        <v>1071</v>
      </c>
      <c r="G41" s="416">
        <v>5431488</v>
      </c>
      <c r="H41" s="416">
        <v>6440385</v>
      </c>
      <c r="I41" s="416">
        <v>-1008897</v>
      </c>
      <c r="J41" s="417">
        <v>5629178</v>
      </c>
    </row>
    <row r="42" spans="1:10">
      <c r="A42" s="414" t="s">
        <v>1996</v>
      </c>
      <c r="B42" s="414" t="s">
        <v>1997</v>
      </c>
      <c r="C42" s="414" t="s">
        <v>2022</v>
      </c>
      <c r="D42" s="414" t="s">
        <v>2018</v>
      </c>
      <c r="E42" s="414">
        <v>61261043</v>
      </c>
      <c r="F42" s="415" t="s">
        <v>1067</v>
      </c>
      <c r="G42" s="416">
        <v>16512153</v>
      </c>
      <c r="H42" s="416">
        <v>17079880</v>
      </c>
      <c r="I42" s="416">
        <v>-567727</v>
      </c>
      <c r="J42" s="417">
        <v>17391568</v>
      </c>
    </row>
    <row r="43" spans="1:10">
      <c r="A43" s="414" t="s">
        <v>1996</v>
      </c>
      <c r="B43" s="414" t="s">
        <v>1997</v>
      </c>
      <c r="C43" s="414" t="s">
        <v>2022</v>
      </c>
      <c r="D43" s="414" t="s">
        <v>2021</v>
      </c>
      <c r="E43" s="414">
        <v>61261991</v>
      </c>
      <c r="F43" s="415" t="s">
        <v>1069</v>
      </c>
      <c r="G43" s="416">
        <v>9080383</v>
      </c>
      <c r="H43" s="416">
        <v>8606989</v>
      </c>
      <c r="I43" s="416">
        <v>473394</v>
      </c>
      <c r="J43" s="417">
        <v>9789184</v>
      </c>
    </row>
    <row r="44" spans="1:10">
      <c r="A44" s="414" t="s">
        <v>1996</v>
      </c>
      <c r="B44" s="414" t="s">
        <v>1997</v>
      </c>
      <c r="C44" s="414" t="s">
        <v>2022</v>
      </c>
      <c r="D44" s="414" t="s">
        <v>2025</v>
      </c>
      <c r="E44" s="414">
        <v>61264021</v>
      </c>
      <c r="F44" s="415" t="s">
        <v>1072</v>
      </c>
      <c r="G44" s="416">
        <v>74274</v>
      </c>
      <c r="H44" s="416">
        <v>260833</v>
      </c>
      <c r="I44" s="416">
        <v>-186559</v>
      </c>
      <c r="J44" s="417">
        <v>85503</v>
      </c>
    </row>
    <row r="45" spans="1:10">
      <c r="A45" s="414" t="s">
        <v>1996</v>
      </c>
      <c r="B45" s="414" t="s">
        <v>1997</v>
      </c>
      <c r="C45" s="414" t="s">
        <v>2022</v>
      </c>
      <c r="D45" s="414" t="s">
        <v>2026</v>
      </c>
      <c r="E45" s="414">
        <v>61268033</v>
      </c>
      <c r="F45" s="415" t="s">
        <v>1792</v>
      </c>
      <c r="G45" s="416">
        <v>12460</v>
      </c>
      <c r="H45" s="416">
        <v>91642</v>
      </c>
      <c r="I45" s="416">
        <v>-79182</v>
      </c>
      <c r="J45" s="417">
        <v>7910</v>
      </c>
    </row>
    <row r="46" spans="1:10">
      <c r="A46" s="414" t="s">
        <v>1996</v>
      </c>
      <c r="B46" s="414" t="s">
        <v>1997</v>
      </c>
      <c r="C46" s="414" t="s">
        <v>2027</v>
      </c>
      <c r="D46" s="414" t="s">
        <v>1998</v>
      </c>
      <c r="E46" s="414">
        <v>61360011</v>
      </c>
      <c r="F46" s="415" t="s">
        <v>1778</v>
      </c>
      <c r="G46" s="416">
        <v>3131132</v>
      </c>
      <c r="H46" s="416">
        <v>3312970</v>
      </c>
      <c r="I46" s="416">
        <v>-181838</v>
      </c>
      <c r="J46" s="417">
        <v>3064375</v>
      </c>
    </row>
    <row r="47" spans="1:10">
      <c r="A47" s="414" t="s">
        <v>1996</v>
      </c>
      <c r="B47" s="414" t="s">
        <v>1997</v>
      </c>
      <c r="C47" s="414" t="s">
        <v>2027</v>
      </c>
      <c r="D47" s="414" t="s">
        <v>1999</v>
      </c>
      <c r="E47" s="414">
        <v>61360021</v>
      </c>
      <c r="F47" s="415" t="s">
        <v>1054</v>
      </c>
      <c r="G47" s="416">
        <v>2414</v>
      </c>
      <c r="H47" s="416">
        <v>1435</v>
      </c>
      <c r="I47" s="416">
        <v>979</v>
      </c>
      <c r="J47" s="417">
        <v>1242</v>
      </c>
    </row>
    <row r="48" spans="1:10">
      <c r="A48" s="414" t="s">
        <v>1996</v>
      </c>
      <c r="B48" s="414" t="s">
        <v>1997</v>
      </c>
      <c r="C48" s="414" t="s">
        <v>2027</v>
      </c>
      <c r="D48" s="414" t="s">
        <v>2000</v>
      </c>
      <c r="E48" s="414">
        <v>61361011</v>
      </c>
      <c r="F48" s="415" t="s">
        <v>1055</v>
      </c>
      <c r="G48" s="416">
        <v>22955</v>
      </c>
      <c r="H48" s="416">
        <v>14423</v>
      </c>
      <c r="I48" s="416">
        <v>8532</v>
      </c>
      <c r="J48" s="417">
        <v>11963</v>
      </c>
    </row>
    <row r="49" spans="1:10">
      <c r="A49" s="414" t="s">
        <v>1996</v>
      </c>
      <c r="B49" s="414" t="s">
        <v>1997</v>
      </c>
      <c r="C49" s="414" t="s">
        <v>2027</v>
      </c>
      <c r="D49" s="414" t="s">
        <v>2007</v>
      </c>
      <c r="E49" s="414">
        <v>61361021</v>
      </c>
      <c r="F49" s="415" t="s">
        <v>1784</v>
      </c>
      <c r="G49" s="416">
        <v>10066</v>
      </c>
      <c r="H49" s="416">
        <v>8079</v>
      </c>
      <c r="I49" s="416">
        <v>1987</v>
      </c>
      <c r="J49" s="417">
        <v>5812</v>
      </c>
    </row>
    <row r="50" spans="1:10">
      <c r="A50" s="414" t="s">
        <v>1996</v>
      </c>
      <c r="B50" s="414" t="s">
        <v>1997</v>
      </c>
      <c r="C50" s="414" t="s">
        <v>2027</v>
      </c>
      <c r="D50" s="414" t="s">
        <v>2008</v>
      </c>
      <c r="E50" s="414">
        <v>61361022</v>
      </c>
      <c r="F50" s="415" t="s">
        <v>1785</v>
      </c>
      <c r="G50" s="413"/>
      <c r="H50" s="416">
        <v>1775</v>
      </c>
      <c r="I50" s="416">
        <v>-1775</v>
      </c>
      <c r="J50" s="417">
        <v>675</v>
      </c>
    </row>
    <row r="51" spans="1:10">
      <c r="A51" s="414" t="s">
        <v>1996</v>
      </c>
      <c r="B51" s="414" t="s">
        <v>1997</v>
      </c>
      <c r="C51" s="414" t="s">
        <v>2027</v>
      </c>
      <c r="D51" s="414" t="s">
        <v>2009</v>
      </c>
      <c r="E51" s="414">
        <v>61361031</v>
      </c>
      <c r="F51" s="415" t="s">
        <v>1059</v>
      </c>
      <c r="G51" s="413"/>
      <c r="H51" s="416">
        <v>957</v>
      </c>
      <c r="I51" s="416">
        <v>-957</v>
      </c>
      <c r="J51" s="417">
        <v>3079</v>
      </c>
    </row>
    <row r="52" spans="1:10">
      <c r="A52" s="414" t="s">
        <v>1996</v>
      </c>
      <c r="B52" s="414" t="s">
        <v>1997</v>
      </c>
      <c r="C52" s="414" t="s">
        <v>2027</v>
      </c>
      <c r="D52" s="414" t="s">
        <v>2021</v>
      </c>
      <c r="E52" s="414">
        <v>61361991</v>
      </c>
      <c r="F52" s="415" t="s">
        <v>1069</v>
      </c>
      <c r="G52" s="416">
        <v>1000</v>
      </c>
      <c r="H52" s="416">
        <v>1017</v>
      </c>
      <c r="I52" s="416">
        <v>-17</v>
      </c>
      <c r="J52" s="417">
        <v>936</v>
      </c>
    </row>
    <row r="53" spans="1:10">
      <c r="A53" s="414" t="s">
        <v>1996</v>
      </c>
      <c r="B53" s="414" t="s">
        <v>1997</v>
      </c>
      <c r="C53" s="414" t="s">
        <v>2028</v>
      </c>
      <c r="D53" s="414" t="s">
        <v>1998</v>
      </c>
      <c r="E53" s="414">
        <v>61460011</v>
      </c>
      <c r="F53" s="415" t="s">
        <v>1778</v>
      </c>
      <c r="G53" s="416">
        <v>37594</v>
      </c>
      <c r="H53" s="413"/>
      <c r="I53" s="416">
        <v>37594</v>
      </c>
      <c r="J53" s="413"/>
    </row>
    <row r="54" spans="1:10">
      <c r="A54" s="414" t="s">
        <v>1996</v>
      </c>
      <c r="B54" s="414" t="s">
        <v>1997</v>
      </c>
      <c r="C54" s="414" t="s">
        <v>2028</v>
      </c>
      <c r="D54" s="414" t="s">
        <v>1999</v>
      </c>
      <c r="E54" s="414">
        <v>61460021</v>
      </c>
      <c r="F54" s="415" t="s">
        <v>1054</v>
      </c>
      <c r="G54" s="416">
        <v>693</v>
      </c>
      <c r="H54" s="413"/>
      <c r="I54" s="416">
        <v>693</v>
      </c>
      <c r="J54" s="413"/>
    </row>
    <row r="55" spans="1:10">
      <c r="A55" s="414" t="s">
        <v>1996</v>
      </c>
      <c r="B55" s="414" t="s">
        <v>1997</v>
      </c>
      <c r="C55" s="414" t="s">
        <v>2028</v>
      </c>
      <c r="D55" s="414" t="s">
        <v>2000</v>
      </c>
      <c r="E55" s="414">
        <v>61461011</v>
      </c>
      <c r="F55" s="415" t="s">
        <v>1055</v>
      </c>
      <c r="G55" s="416">
        <v>1907</v>
      </c>
      <c r="H55" s="413"/>
      <c r="I55" s="416">
        <v>1907</v>
      </c>
      <c r="J55" s="413"/>
    </row>
    <row r="56" spans="1:10">
      <c r="A56" s="414" t="s">
        <v>1996</v>
      </c>
      <c r="B56" s="414" t="s">
        <v>1997</v>
      </c>
      <c r="C56" s="414" t="s">
        <v>2028</v>
      </c>
      <c r="D56" s="414" t="s">
        <v>2007</v>
      </c>
      <c r="E56" s="414">
        <v>61461021</v>
      </c>
      <c r="F56" s="415" t="s">
        <v>1784</v>
      </c>
      <c r="G56" s="416">
        <v>693</v>
      </c>
      <c r="H56" s="413"/>
      <c r="I56" s="416">
        <v>693</v>
      </c>
      <c r="J56" s="413"/>
    </row>
    <row r="57" spans="1:10">
      <c r="A57" s="414" t="s">
        <v>1996</v>
      </c>
      <c r="B57" s="414" t="s">
        <v>1997</v>
      </c>
      <c r="C57" s="414" t="s">
        <v>2028</v>
      </c>
      <c r="D57" s="414" t="s">
        <v>2021</v>
      </c>
      <c r="E57" s="414">
        <v>61461991</v>
      </c>
      <c r="F57" s="415" t="s">
        <v>1069</v>
      </c>
      <c r="G57" s="413"/>
      <c r="H57" s="416">
        <v>110620</v>
      </c>
      <c r="I57" s="416">
        <v>-110620</v>
      </c>
      <c r="J57" s="413"/>
    </row>
    <row r="58" spans="1:10">
      <c r="A58" s="414" t="s">
        <v>1996</v>
      </c>
      <c r="B58" s="414" t="s">
        <v>1997</v>
      </c>
      <c r="C58" s="414" t="s">
        <v>2029</v>
      </c>
      <c r="D58" s="414" t="s">
        <v>2030</v>
      </c>
      <c r="E58" s="414">
        <v>61561051</v>
      </c>
      <c r="F58" s="415" t="s">
        <v>1073</v>
      </c>
      <c r="G58" s="413"/>
      <c r="H58" s="416">
        <v>5510</v>
      </c>
      <c r="I58" s="416">
        <v>-5510</v>
      </c>
      <c r="J58" s="417">
        <v>6410</v>
      </c>
    </row>
    <row r="59" spans="1:10">
      <c r="A59" s="414" t="s">
        <v>1996</v>
      </c>
      <c r="B59" s="414" t="s">
        <v>1997</v>
      </c>
      <c r="C59" s="414" t="s">
        <v>2029</v>
      </c>
      <c r="D59" s="414" t="s">
        <v>2031</v>
      </c>
      <c r="E59" s="414">
        <v>61562011</v>
      </c>
      <c r="F59" s="415" t="s">
        <v>1075</v>
      </c>
      <c r="G59" s="416">
        <v>3819300</v>
      </c>
      <c r="H59" s="416">
        <v>37324</v>
      </c>
      <c r="I59" s="416">
        <v>3781976</v>
      </c>
      <c r="J59" s="417">
        <v>8687767</v>
      </c>
    </row>
    <row r="60" spans="1:10">
      <c r="A60" s="414" t="s">
        <v>1996</v>
      </c>
      <c r="B60" s="414" t="s">
        <v>1997</v>
      </c>
      <c r="C60" s="414" t="s">
        <v>2029</v>
      </c>
      <c r="D60" s="414" t="s">
        <v>2032</v>
      </c>
      <c r="E60" s="414">
        <v>61562012</v>
      </c>
      <c r="F60" s="415" t="s">
        <v>1076</v>
      </c>
      <c r="G60" s="413"/>
      <c r="H60" s="416">
        <v>150</v>
      </c>
      <c r="I60" s="416">
        <v>-150</v>
      </c>
      <c r="J60" s="417">
        <v>1300</v>
      </c>
    </row>
    <row r="61" spans="1:10">
      <c r="A61" s="414" t="s">
        <v>1996</v>
      </c>
      <c r="B61" s="414" t="s">
        <v>1997</v>
      </c>
      <c r="C61" s="414" t="s">
        <v>2029</v>
      </c>
      <c r="D61" s="414" t="s">
        <v>2033</v>
      </c>
      <c r="E61" s="414">
        <v>61562014</v>
      </c>
      <c r="F61" s="415" t="s">
        <v>1077</v>
      </c>
      <c r="G61" s="416">
        <v>1500</v>
      </c>
      <c r="H61" s="413"/>
      <c r="I61" s="416">
        <v>1500</v>
      </c>
      <c r="J61" s="413"/>
    </row>
    <row r="62" spans="1:10">
      <c r="A62" s="414" t="s">
        <v>1996</v>
      </c>
      <c r="B62" s="414" t="s">
        <v>1997</v>
      </c>
      <c r="C62" s="414" t="s">
        <v>2029</v>
      </c>
      <c r="D62" s="414" t="s">
        <v>2034</v>
      </c>
      <c r="E62" s="414">
        <v>61562015</v>
      </c>
      <c r="F62" s="415" t="s">
        <v>1793</v>
      </c>
      <c r="G62" s="416">
        <v>629422</v>
      </c>
      <c r="H62" s="416">
        <v>269265</v>
      </c>
      <c r="I62" s="416">
        <v>360157</v>
      </c>
      <c r="J62" s="417">
        <v>58593</v>
      </c>
    </row>
    <row r="63" spans="1:10">
      <c r="A63" s="414" t="s">
        <v>1996</v>
      </c>
      <c r="B63" s="414" t="s">
        <v>1997</v>
      </c>
      <c r="C63" s="414" t="s">
        <v>2029</v>
      </c>
      <c r="D63" s="414" t="s">
        <v>2035</v>
      </c>
      <c r="E63" s="414">
        <v>61562016</v>
      </c>
      <c r="F63" s="415" t="s">
        <v>1794</v>
      </c>
      <c r="G63" s="416">
        <v>1186824</v>
      </c>
      <c r="H63" s="416">
        <v>6251741</v>
      </c>
      <c r="I63" s="416">
        <v>-5064917</v>
      </c>
      <c r="J63" s="417">
        <v>150948</v>
      </c>
    </row>
    <row r="64" spans="1:10">
      <c r="A64" s="414" t="s">
        <v>1996</v>
      </c>
      <c r="B64" s="414" t="s">
        <v>1997</v>
      </c>
      <c r="C64" s="414" t="s">
        <v>2029</v>
      </c>
      <c r="D64" s="414" t="s">
        <v>2036</v>
      </c>
      <c r="E64" s="414">
        <v>61562017</v>
      </c>
      <c r="F64" s="415" t="s">
        <v>1795</v>
      </c>
      <c r="G64" s="416">
        <v>367674</v>
      </c>
      <c r="H64" s="416">
        <v>239493</v>
      </c>
      <c r="I64" s="416">
        <v>128181</v>
      </c>
      <c r="J64" s="417">
        <v>1985</v>
      </c>
    </row>
    <row r="65" spans="1:10">
      <c r="A65" s="414" t="s">
        <v>1996</v>
      </c>
      <c r="B65" s="414" t="s">
        <v>1997</v>
      </c>
      <c r="C65" s="414" t="s">
        <v>2029</v>
      </c>
      <c r="D65" s="414" t="s">
        <v>2037</v>
      </c>
      <c r="E65" s="414">
        <v>61562018</v>
      </c>
      <c r="F65" s="415" t="s">
        <v>1796</v>
      </c>
      <c r="G65" s="416">
        <v>23640</v>
      </c>
      <c r="H65" s="416">
        <v>9336</v>
      </c>
      <c r="I65" s="416">
        <v>14304</v>
      </c>
      <c r="J65" s="413"/>
    </row>
    <row r="66" spans="1:10">
      <c r="A66" s="414" t="s">
        <v>1996</v>
      </c>
      <c r="B66" s="414" t="s">
        <v>1997</v>
      </c>
      <c r="C66" s="414" t="s">
        <v>2029</v>
      </c>
      <c r="D66" s="414" t="s">
        <v>2038</v>
      </c>
      <c r="E66" s="414">
        <v>61562024</v>
      </c>
      <c r="F66" s="415" t="s">
        <v>1078</v>
      </c>
      <c r="G66" s="413"/>
      <c r="H66" s="416">
        <v>5512</v>
      </c>
      <c r="I66" s="416">
        <v>-5512</v>
      </c>
      <c r="J66" s="417">
        <v>167595</v>
      </c>
    </row>
    <row r="67" spans="1:10">
      <c r="A67" s="414" t="s">
        <v>1996</v>
      </c>
      <c r="B67" s="414" t="s">
        <v>1997</v>
      </c>
      <c r="C67" s="414" t="s">
        <v>2029</v>
      </c>
      <c r="D67" s="414" t="s">
        <v>2039</v>
      </c>
      <c r="E67" s="414">
        <v>61574021</v>
      </c>
      <c r="F67" s="415" t="s">
        <v>1079</v>
      </c>
      <c r="G67" s="413"/>
      <c r="H67" s="416">
        <v>487</v>
      </c>
      <c r="I67" s="416">
        <v>-487</v>
      </c>
      <c r="J67" s="417">
        <v>8231</v>
      </c>
    </row>
    <row r="68" spans="1:10">
      <c r="A68" s="414" t="s">
        <v>1996</v>
      </c>
      <c r="B68" s="414" t="s">
        <v>1997</v>
      </c>
      <c r="C68" s="414" t="s">
        <v>2029</v>
      </c>
      <c r="D68" s="414" t="s">
        <v>2040</v>
      </c>
      <c r="E68" s="414">
        <v>61574022</v>
      </c>
      <c r="F68" s="415" t="s">
        <v>1080</v>
      </c>
      <c r="G68" s="413"/>
      <c r="H68" s="413"/>
      <c r="I68" s="416">
        <v>0</v>
      </c>
      <c r="J68" s="413"/>
    </row>
    <row r="69" spans="1:10">
      <c r="A69" s="414" t="s">
        <v>1996</v>
      </c>
      <c r="B69" s="414" t="s">
        <v>1997</v>
      </c>
      <c r="C69" s="414" t="s">
        <v>1996</v>
      </c>
      <c r="D69" s="414" t="s">
        <v>2030</v>
      </c>
      <c r="E69" s="414">
        <v>61661051</v>
      </c>
      <c r="F69" s="415" t="s">
        <v>1073</v>
      </c>
      <c r="G69" s="416">
        <v>7216500</v>
      </c>
      <c r="H69" s="416">
        <v>131196</v>
      </c>
      <c r="I69" s="416">
        <v>7085304</v>
      </c>
      <c r="J69" s="417">
        <v>14574181</v>
      </c>
    </row>
    <row r="70" spans="1:10">
      <c r="A70" s="414" t="s">
        <v>1996</v>
      </c>
      <c r="B70" s="414" t="s">
        <v>1997</v>
      </c>
      <c r="C70" s="414" t="s">
        <v>1996</v>
      </c>
      <c r="D70" s="414" t="s">
        <v>2041</v>
      </c>
      <c r="E70" s="414">
        <v>61661059</v>
      </c>
      <c r="F70" s="415" t="s">
        <v>1081</v>
      </c>
      <c r="G70" s="416">
        <v>150000</v>
      </c>
      <c r="H70" s="416">
        <v>29914</v>
      </c>
      <c r="I70" s="416">
        <v>120086</v>
      </c>
      <c r="J70" s="417">
        <v>101183</v>
      </c>
    </row>
    <row r="71" spans="1:10">
      <c r="A71" s="414" t="s">
        <v>1996</v>
      </c>
      <c r="B71" s="414" t="s">
        <v>1997</v>
      </c>
      <c r="C71" s="414" t="s">
        <v>1996</v>
      </c>
      <c r="D71" s="414" t="s">
        <v>2031</v>
      </c>
      <c r="E71" s="414">
        <v>61662011</v>
      </c>
      <c r="F71" s="415" t="s">
        <v>1075</v>
      </c>
      <c r="G71" s="416">
        <v>3930000</v>
      </c>
      <c r="H71" s="416">
        <v>55005</v>
      </c>
      <c r="I71" s="416">
        <v>3874995</v>
      </c>
      <c r="J71" s="417">
        <v>6572952</v>
      </c>
    </row>
    <row r="72" spans="1:10">
      <c r="A72" s="414" t="s">
        <v>1996</v>
      </c>
      <c r="B72" s="414" t="s">
        <v>1997</v>
      </c>
      <c r="C72" s="414" t="s">
        <v>1996</v>
      </c>
      <c r="D72" s="414" t="s">
        <v>2033</v>
      </c>
      <c r="E72" s="414">
        <v>61662014</v>
      </c>
      <c r="F72" s="415" t="s">
        <v>1077</v>
      </c>
      <c r="G72" s="413"/>
      <c r="H72" s="413"/>
      <c r="I72" s="416">
        <v>0</v>
      </c>
      <c r="J72" s="417">
        <v>771</v>
      </c>
    </row>
    <row r="73" spans="1:10">
      <c r="A73" s="414" t="s">
        <v>1996</v>
      </c>
      <c r="B73" s="414" t="s">
        <v>1997</v>
      </c>
      <c r="C73" s="414" t="s">
        <v>1996</v>
      </c>
      <c r="D73" s="414" t="s">
        <v>2034</v>
      </c>
      <c r="E73" s="414">
        <v>61662015</v>
      </c>
      <c r="F73" s="415" t="s">
        <v>1793</v>
      </c>
      <c r="G73" s="416">
        <v>2801214</v>
      </c>
      <c r="H73" s="416">
        <v>9133308</v>
      </c>
      <c r="I73" s="416">
        <v>-6332094</v>
      </c>
      <c r="J73" s="417">
        <v>244188</v>
      </c>
    </row>
    <row r="74" spans="1:10">
      <c r="A74" s="414" t="s">
        <v>1996</v>
      </c>
      <c r="B74" s="414" t="s">
        <v>1997</v>
      </c>
      <c r="C74" s="414" t="s">
        <v>1996</v>
      </c>
      <c r="D74" s="414" t="s">
        <v>2035</v>
      </c>
      <c r="E74" s="414">
        <v>61662016</v>
      </c>
      <c r="F74" s="415" t="s">
        <v>1794</v>
      </c>
      <c r="G74" s="416">
        <v>1040565</v>
      </c>
      <c r="H74" s="416">
        <v>4911590</v>
      </c>
      <c r="I74" s="416">
        <v>-3871025</v>
      </c>
      <c r="J74" s="417">
        <v>50206</v>
      </c>
    </row>
    <row r="75" spans="1:10">
      <c r="A75" s="414" t="s">
        <v>1996</v>
      </c>
      <c r="B75" s="414" t="s">
        <v>1997</v>
      </c>
      <c r="C75" s="414" t="s">
        <v>1996</v>
      </c>
      <c r="D75" s="414" t="s">
        <v>2036</v>
      </c>
      <c r="E75" s="414">
        <v>61662017</v>
      </c>
      <c r="F75" s="415" t="s">
        <v>1795</v>
      </c>
      <c r="G75" s="416">
        <v>392832</v>
      </c>
      <c r="H75" s="416">
        <v>1095388</v>
      </c>
      <c r="I75" s="416">
        <v>-702556</v>
      </c>
      <c r="J75" s="417">
        <v>17964</v>
      </c>
    </row>
    <row r="76" spans="1:10">
      <c r="A76" s="414" t="s">
        <v>1996</v>
      </c>
      <c r="B76" s="414" t="s">
        <v>1997</v>
      </c>
      <c r="C76" s="414" t="s">
        <v>1996</v>
      </c>
      <c r="D76" s="414" t="s">
        <v>2037</v>
      </c>
      <c r="E76" s="414">
        <v>61662018</v>
      </c>
      <c r="F76" s="415" t="s">
        <v>1796</v>
      </c>
      <c r="G76" s="416">
        <v>80259</v>
      </c>
      <c r="H76" s="416">
        <v>59101</v>
      </c>
      <c r="I76" s="416">
        <v>21158</v>
      </c>
      <c r="J76" s="417">
        <v>949</v>
      </c>
    </row>
    <row r="77" spans="1:10">
      <c r="A77" s="414" t="s">
        <v>1996</v>
      </c>
      <c r="B77" s="414" t="s">
        <v>1997</v>
      </c>
      <c r="C77" s="414" t="s">
        <v>1996</v>
      </c>
      <c r="D77" s="414" t="s">
        <v>2038</v>
      </c>
      <c r="E77" s="414">
        <v>61662024</v>
      </c>
      <c r="F77" s="415" t="s">
        <v>1078</v>
      </c>
      <c r="G77" s="413"/>
      <c r="H77" s="413"/>
      <c r="I77" s="416">
        <v>0</v>
      </c>
      <c r="J77" s="417">
        <v>415004</v>
      </c>
    </row>
    <row r="78" spans="1:10">
      <c r="A78" s="414" t="s">
        <v>1996</v>
      </c>
      <c r="B78" s="414" t="s">
        <v>1997</v>
      </c>
      <c r="C78" s="414" t="s">
        <v>1996</v>
      </c>
      <c r="D78" s="414" t="s">
        <v>2042</v>
      </c>
      <c r="E78" s="414">
        <v>61662035</v>
      </c>
      <c r="F78" s="415" t="s">
        <v>1797</v>
      </c>
      <c r="G78" s="416">
        <v>222377</v>
      </c>
      <c r="H78" s="416">
        <v>244396</v>
      </c>
      <c r="I78" s="416">
        <v>-22019</v>
      </c>
      <c r="J78" s="417">
        <v>15548</v>
      </c>
    </row>
    <row r="79" spans="1:10">
      <c r="A79" s="414" t="s">
        <v>1996</v>
      </c>
      <c r="B79" s="414" t="s">
        <v>1997</v>
      </c>
      <c r="C79" s="414" t="s">
        <v>1996</v>
      </c>
      <c r="D79" s="414" t="s">
        <v>2043</v>
      </c>
      <c r="E79" s="414">
        <v>61662036</v>
      </c>
      <c r="F79" s="415" t="s">
        <v>1798</v>
      </c>
      <c r="G79" s="416">
        <v>1034786</v>
      </c>
      <c r="H79" s="416">
        <v>7554565</v>
      </c>
      <c r="I79" s="416">
        <v>-6519779</v>
      </c>
      <c r="J79" s="417">
        <v>120105</v>
      </c>
    </row>
    <row r="80" spans="1:10">
      <c r="A80" s="414" t="s">
        <v>1996</v>
      </c>
      <c r="B80" s="414" t="s">
        <v>1997</v>
      </c>
      <c r="C80" s="414" t="s">
        <v>1996</v>
      </c>
      <c r="D80" s="414" t="s">
        <v>2044</v>
      </c>
      <c r="E80" s="414">
        <v>61662037</v>
      </c>
      <c r="F80" s="415" t="s">
        <v>1799</v>
      </c>
      <c r="G80" s="416">
        <v>466105</v>
      </c>
      <c r="H80" s="416">
        <v>362472</v>
      </c>
      <c r="I80" s="416">
        <v>103633</v>
      </c>
      <c r="J80" s="417">
        <v>7323</v>
      </c>
    </row>
    <row r="81" spans="1:10">
      <c r="A81" s="414" t="s">
        <v>1996</v>
      </c>
      <c r="B81" s="414" t="s">
        <v>1997</v>
      </c>
      <c r="C81" s="414" t="s">
        <v>1996</v>
      </c>
      <c r="D81" s="414" t="s">
        <v>2045</v>
      </c>
      <c r="E81" s="414">
        <v>61662038</v>
      </c>
      <c r="F81" s="415" t="s">
        <v>1800</v>
      </c>
      <c r="G81" s="416">
        <v>100</v>
      </c>
      <c r="H81" s="416">
        <v>670</v>
      </c>
      <c r="I81" s="416">
        <v>-570</v>
      </c>
      <c r="J81" s="417">
        <v>3669</v>
      </c>
    </row>
    <row r="82" spans="1:10">
      <c r="A82" s="414" t="s">
        <v>1996</v>
      </c>
      <c r="B82" s="414" t="s">
        <v>1997</v>
      </c>
      <c r="C82" s="414" t="s">
        <v>1996</v>
      </c>
      <c r="D82" s="414" t="s">
        <v>2025</v>
      </c>
      <c r="E82" s="414">
        <v>61664021</v>
      </c>
      <c r="F82" s="415" t="s">
        <v>1072</v>
      </c>
      <c r="G82" s="416">
        <v>3043760</v>
      </c>
      <c r="H82" s="416">
        <v>28967</v>
      </c>
      <c r="I82" s="416">
        <v>3014793</v>
      </c>
      <c r="J82" s="417">
        <v>4647900</v>
      </c>
    </row>
    <row r="83" spans="1:10">
      <c r="A83" s="414" t="s">
        <v>1996</v>
      </c>
      <c r="B83" s="414" t="s">
        <v>1997</v>
      </c>
      <c r="C83" s="414" t="s">
        <v>1996</v>
      </c>
      <c r="D83" s="414" t="s">
        <v>2039</v>
      </c>
      <c r="E83" s="414">
        <v>61674021</v>
      </c>
      <c r="F83" s="415" t="s">
        <v>1079</v>
      </c>
      <c r="G83" s="413"/>
      <c r="H83" s="416">
        <v>600</v>
      </c>
      <c r="I83" s="416">
        <v>-600</v>
      </c>
      <c r="J83" s="417">
        <v>1594</v>
      </c>
    </row>
    <row r="84" spans="1:10">
      <c r="A84" s="414" t="s">
        <v>1996</v>
      </c>
      <c r="B84" s="414" t="s">
        <v>1997</v>
      </c>
      <c r="C84" s="414" t="s">
        <v>2046</v>
      </c>
      <c r="D84" s="414" t="s">
        <v>2047</v>
      </c>
      <c r="E84" s="414">
        <v>61761018</v>
      </c>
      <c r="F84" s="415" t="s">
        <v>1801</v>
      </c>
      <c r="G84" s="416">
        <v>125600</v>
      </c>
      <c r="H84" s="416">
        <v>1337379</v>
      </c>
      <c r="I84" s="416">
        <v>-1211779</v>
      </c>
      <c r="J84" s="417">
        <v>37400</v>
      </c>
    </row>
    <row r="85" spans="1:10">
      <c r="A85" s="414" t="s">
        <v>1996</v>
      </c>
      <c r="B85" s="414" t="s">
        <v>1997</v>
      </c>
      <c r="C85" s="414" t="s">
        <v>2046</v>
      </c>
      <c r="D85" s="414" t="s">
        <v>2048</v>
      </c>
      <c r="E85" s="414">
        <v>61763011</v>
      </c>
      <c r="F85" s="415" t="s">
        <v>1802</v>
      </c>
      <c r="G85" s="416">
        <v>84150007</v>
      </c>
      <c r="H85" s="416">
        <v>82137388</v>
      </c>
      <c r="I85" s="416">
        <v>2012619</v>
      </c>
      <c r="J85" s="417">
        <v>79580815</v>
      </c>
    </row>
    <row r="86" spans="1:10">
      <c r="A86" s="414" t="s">
        <v>1996</v>
      </c>
      <c r="B86" s="414" t="s">
        <v>1997</v>
      </c>
      <c r="C86" s="414" t="s">
        <v>2046</v>
      </c>
      <c r="D86" s="414" t="s">
        <v>2049</v>
      </c>
      <c r="E86" s="414">
        <v>61763012</v>
      </c>
      <c r="F86" s="415" t="s">
        <v>1085</v>
      </c>
      <c r="G86" s="416">
        <v>61133231</v>
      </c>
      <c r="H86" s="416">
        <v>60521435</v>
      </c>
      <c r="I86" s="416">
        <v>611796</v>
      </c>
      <c r="J86" s="417">
        <v>59045372</v>
      </c>
    </row>
    <row r="87" spans="1:10">
      <c r="A87" s="414" t="s">
        <v>1996</v>
      </c>
      <c r="B87" s="414" t="s">
        <v>1997</v>
      </c>
      <c r="C87" s="414" t="s">
        <v>2046</v>
      </c>
      <c r="D87" s="414" t="s">
        <v>2050</v>
      </c>
      <c r="E87" s="414">
        <v>61763013</v>
      </c>
      <c r="F87" s="415" t="s">
        <v>1086</v>
      </c>
      <c r="G87" s="416">
        <v>7474000</v>
      </c>
      <c r="H87" s="416">
        <v>7240070</v>
      </c>
      <c r="I87" s="416">
        <v>233930</v>
      </c>
      <c r="J87" s="417">
        <v>7166934</v>
      </c>
    </row>
    <row r="88" spans="1:10">
      <c r="A88" s="414" t="s">
        <v>1996</v>
      </c>
      <c r="B88" s="414" t="s">
        <v>1997</v>
      </c>
      <c r="C88" s="414" t="s">
        <v>2046</v>
      </c>
      <c r="D88" s="414" t="s">
        <v>2051</v>
      </c>
      <c r="E88" s="414">
        <v>61763014</v>
      </c>
      <c r="F88" s="415" t="s">
        <v>1087</v>
      </c>
      <c r="G88" s="416">
        <v>9069380</v>
      </c>
      <c r="H88" s="416">
        <v>8608773</v>
      </c>
      <c r="I88" s="416">
        <v>460608</v>
      </c>
      <c r="J88" s="417">
        <v>8476092</v>
      </c>
    </row>
    <row r="89" spans="1:10">
      <c r="A89" s="414" t="s">
        <v>1996</v>
      </c>
      <c r="B89" s="414" t="s">
        <v>1997</v>
      </c>
      <c r="C89" s="414" t="s">
        <v>2046</v>
      </c>
      <c r="D89" s="414" t="s">
        <v>2052</v>
      </c>
      <c r="E89" s="414">
        <v>61763015</v>
      </c>
      <c r="F89" s="415" t="s">
        <v>1088</v>
      </c>
      <c r="G89" s="416">
        <v>3591330</v>
      </c>
      <c r="H89" s="416">
        <v>2984539</v>
      </c>
      <c r="I89" s="416">
        <v>606791</v>
      </c>
      <c r="J89" s="417">
        <v>3240207</v>
      </c>
    </row>
    <row r="90" spans="1:10">
      <c r="A90" s="414" t="s">
        <v>1996</v>
      </c>
      <c r="B90" s="414" t="s">
        <v>1997</v>
      </c>
      <c r="C90" s="414" t="s">
        <v>2046</v>
      </c>
      <c r="D90" s="414" t="s">
        <v>2053</v>
      </c>
      <c r="E90" s="414">
        <v>61763016</v>
      </c>
      <c r="F90" s="415" t="s">
        <v>1803</v>
      </c>
      <c r="G90" s="416">
        <v>59641</v>
      </c>
      <c r="H90" s="416">
        <v>15242</v>
      </c>
      <c r="I90" s="416">
        <v>44399</v>
      </c>
      <c r="J90" s="417">
        <v>4078</v>
      </c>
    </row>
    <row r="91" spans="1:10">
      <c r="A91" s="414" t="s">
        <v>1996</v>
      </c>
      <c r="B91" s="414" t="s">
        <v>1997</v>
      </c>
      <c r="C91" s="414" t="s">
        <v>2046</v>
      </c>
      <c r="D91" s="414" t="s">
        <v>2054</v>
      </c>
      <c r="E91" s="414">
        <v>61763017</v>
      </c>
      <c r="F91" s="415" t="s">
        <v>1804</v>
      </c>
      <c r="G91" s="413"/>
      <c r="H91" s="416">
        <v>244109</v>
      </c>
      <c r="I91" s="416">
        <v>-244109</v>
      </c>
      <c r="J91" s="413"/>
    </row>
    <row r="92" spans="1:10">
      <c r="A92" s="414" t="s">
        <v>1996</v>
      </c>
      <c r="B92" s="414" t="s">
        <v>1997</v>
      </c>
      <c r="C92" s="414" t="s">
        <v>2046</v>
      </c>
      <c r="D92" s="414" t="s">
        <v>2055</v>
      </c>
      <c r="E92" s="414">
        <v>61775031</v>
      </c>
      <c r="F92" s="415" t="s">
        <v>1089</v>
      </c>
      <c r="G92" s="416">
        <v>5658794</v>
      </c>
      <c r="H92" s="416">
        <v>4754162</v>
      </c>
      <c r="I92" s="416">
        <v>904632</v>
      </c>
      <c r="J92" s="417">
        <v>4849878</v>
      </c>
    </row>
    <row r="93" spans="1:10">
      <c r="A93" s="414" t="s">
        <v>1996</v>
      </c>
      <c r="B93" s="414" t="s">
        <v>1997</v>
      </c>
      <c r="C93" s="414" t="s">
        <v>2046</v>
      </c>
      <c r="D93" s="414" t="s">
        <v>2056</v>
      </c>
      <c r="E93" s="414">
        <v>61775033</v>
      </c>
      <c r="F93" s="415" t="s">
        <v>1090</v>
      </c>
      <c r="G93" s="416">
        <v>10380903</v>
      </c>
      <c r="H93" s="416">
        <v>15006652</v>
      </c>
      <c r="I93" s="416">
        <v>-4625749</v>
      </c>
      <c r="J93" s="417">
        <v>13697434</v>
      </c>
    </row>
    <row r="94" spans="1:10">
      <c r="A94" s="414" t="s">
        <v>1996</v>
      </c>
      <c r="B94" s="414" t="s">
        <v>1997</v>
      </c>
      <c r="C94" s="414" t="s">
        <v>2057</v>
      </c>
      <c r="D94" s="414" t="s">
        <v>2058</v>
      </c>
      <c r="E94" s="414">
        <v>61865041</v>
      </c>
      <c r="F94" s="415" t="s">
        <v>1091</v>
      </c>
      <c r="G94" s="416">
        <v>1416483</v>
      </c>
      <c r="H94" s="416">
        <v>1631702</v>
      </c>
      <c r="I94" s="416">
        <v>-215219</v>
      </c>
      <c r="J94" s="417">
        <v>1213287</v>
      </c>
    </row>
    <row r="95" spans="1:10">
      <c r="A95" s="414" t="s">
        <v>1996</v>
      </c>
      <c r="B95" s="414" t="s">
        <v>1997</v>
      </c>
      <c r="C95" s="414" t="s">
        <v>2057</v>
      </c>
      <c r="D95" s="414" t="s">
        <v>2059</v>
      </c>
      <c r="E95" s="414">
        <v>61865042</v>
      </c>
      <c r="F95" s="415" t="s">
        <v>1092</v>
      </c>
      <c r="G95" s="416">
        <v>4788403</v>
      </c>
      <c r="H95" s="416">
        <v>4531418</v>
      </c>
      <c r="I95" s="416">
        <v>256985</v>
      </c>
      <c r="J95" s="417">
        <v>3741130</v>
      </c>
    </row>
    <row r="96" spans="1:10">
      <c r="A96" s="414" t="s">
        <v>1996</v>
      </c>
      <c r="B96" s="414" t="s">
        <v>2022</v>
      </c>
      <c r="C96" s="414" t="s">
        <v>1997</v>
      </c>
      <c r="D96" s="414" t="s">
        <v>2060</v>
      </c>
      <c r="E96" s="414">
        <v>62162021</v>
      </c>
      <c r="F96" s="415" t="s">
        <v>1093</v>
      </c>
      <c r="G96" s="416">
        <v>1419274</v>
      </c>
      <c r="H96" s="416">
        <v>683161</v>
      </c>
      <c r="I96" s="416">
        <v>736113</v>
      </c>
      <c r="J96" s="417">
        <v>1162261</v>
      </c>
    </row>
    <row r="97" spans="1:10">
      <c r="A97" s="414" t="s">
        <v>1996</v>
      </c>
      <c r="B97" s="414" t="s">
        <v>2022</v>
      </c>
      <c r="C97" s="414" t="s">
        <v>1997</v>
      </c>
      <c r="D97" s="414" t="s">
        <v>2061</v>
      </c>
      <c r="E97" s="414">
        <v>62162022</v>
      </c>
      <c r="F97" s="415" t="s">
        <v>1805</v>
      </c>
      <c r="G97" s="416">
        <v>7298324</v>
      </c>
      <c r="H97" s="416">
        <v>10114172</v>
      </c>
      <c r="I97" s="416">
        <v>-2815848</v>
      </c>
      <c r="J97" s="417">
        <v>9171728</v>
      </c>
    </row>
    <row r="98" spans="1:10">
      <c r="A98" s="414" t="s">
        <v>1996</v>
      </c>
      <c r="B98" s="414" t="s">
        <v>2022</v>
      </c>
      <c r="C98" s="414" t="s">
        <v>1997</v>
      </c>
      <c r="D98" s="414" t="s">
        <v>2062</v>
      </c>
      <c r="E98" s="414">
        <v>62162023</v>
      </c>
      <c r="F98" s="415" t="s">
        <v>1095</v>
      </c>
      <c r="G98" s="416">
        <v>10000</v>
      </c>
      <c r="H98" s="416">
        <v>14615</v>
      </c>
      <c r="I98" s="416">
        <v>-4615</v>
      </c>
      <c r="J98" s="417">
        <v>24746</v>
      </c>
    </row>
    <row r="99" spans="1:10">
      <c r="A99" s="414" t="s">
        <v>1996</v>
      </c>
      <c r="B99" s="414" t="s">
        <v>2022</v>
      </c>
      <c r="C99" s="414" t="s">
        <v>1997</v>
      </c>
      <c r="D99" s="414" t="s">
        <v>2063</v>
      </c>
      <c r="E99" s="414">
        <v>62162031</v>
      </c>
      <c r="F99" s="415" t="s">
        <v>1806</v>
      </c>
      <c r="G99" s="416">
        <v>1685697</v>
      </c>
      <c r="H99" s="416">
        <v>1579649</v>
      </c>
      <c r="I99" s="416">
        <v>106048</v>
      </c>
      <c r="J99" s="417">
        <v>1157132</v>
      </c>
    </row>
    <row r="100" spans="1:10">
      <c r="A100" s="414" t="s">
        <v>1996</v>
      </c>
      <c r="B100" s="414" t="s">
        <v>2022</v>
      </c>
      <c r="C100" s="414" t="s">
        <v>1997</v>
      </c>
      <c r="D100" s="414" t="s">
        <v>2064</v>
      </c>
      <c r="E100" s="414">
        <v>62162032</v>
      </c>
      <c r="F100" s="415" t="s">
        <v>1807</v>
      </c>
      <c r="G100" s="416">
        <v>25550</v>
      </c>
      <c r="H100" s="416">
        <v>17418</v>
      </c>
      <c r="I100" s="416">
        <v>8132</v>
      </c>
      <c r="J100" s="417">
        <v>3522</v>
      </c>
    </row>
    <row r="101" spans="1:10">
      <c r="A101" s="414" t="s">
        <v>1996</v>
      </c>
      <c r="B101" s="414" t="s">
        <v>2022</v>
      </c>
      <c r="C101" s="414" t="s">
        <v>1997</v>
      </c>
      <c r="D101" s="414" t="s">
        <v>2065</v>
      </c>
      <c r="E101" s="414">
        <v>62162033</v>
      </c>
      <c r="F101" s="415" t="s">
        <v>1808</v>
      </c>
      <c r="G101" s="416">
        <v>184656</v>
      </c>
      <c r="H101" s="416">
        <v>1373862</v>
      </c>
      <c r="I101" s="416">
        <v>-1189206</v>
      </c>
      <c r="J101" s="417">
        <v>14553</v>
      </c>
    </row>
    <row r="102" spans="1:10">
      <c r="A102" s="414" t="s">
        <v>1996</v>
      </c>
      <c r="B102" s="414" t="s">
        <v>2022</v>
      </c>
      <c r="C102" s="414" t="s">
        <v>1997</v>
      </c>
      <c r="D102" s="414" t="s">
        <v>2066</v>
      </c>
      <c r="E102" s="414">
        <v>62162034</v>
      </c>
      <c r="F102" s="415" t="s">
        <v>1809</v>
      </c>
      <c r="G102" s="416">
        <v>20000</v>
      </c>
      <c r="H102" s="416">
        <v>20269</v>
      </c>
      <c r="I102" s="416">
        <v>-269</v>
      </c>
      <c r="J102" s="413"/>
    </row>
    <row r="103" spans="1:10">
      <c r="A103" s="414" t="s">
        <v>1996</v>
      </c>
      <c r="B103" s="414" t="s">
        <v>2022</v>
      </c>
      <c r="C103" s="414" t="s">
        <v>1997</v>
      </c>
      <c r="D103" s="414" t="s">
        <v>2067</v>
      </c>
      <c r="E103" s="414">
        <v>62162041</v>
      </c>
      <c r="F103" s="415" t="s">
        <v>1097</v>
      </c>
      <c r="G103" s="416">
        <v>42600</v>
      </c>
      <c r="H103" s="416">
        <v>160550</v>
      </c>
      <c r="I103" s="416">
        <v>-117950</v>
      </c>
      <c r="J103" s="417">
        <v>48822</v>
      </c>
    </row>
    <row r="104" spans="1:10">
      <c r="A104" s="414" t="s">
        <v>1996</v>
      </c>
      <c r="B104" s="414" t="s">
        <v>2022</v>
      </c>
      <c r="C104" s="414" t="s">
        <v>1997</v>
      </c>
      <c r="D104" s="414" t="s">
        <v>2068</v>
      </c>
      <c r="E104" s="414">
        <v>62162042</v>
      </c>
      <c r="F104" s="415" t="s">
        <v>1098</v>
      </c>
      <c r="G104" s="416">
        <v>787160</v>
      </c>
      <c r="H104" s="416">
        <v>712819</v>
      </c>
      <c r="I104" s="416">
        <v>74341</v>
      </c>
      <c r="J104" s="417">
        <v>960855</v>
      </c>
    </row>
    <row r="105" spans="1:10">
      <c r="A105" s="414" t="s">
        <v>1996</v>
      </c>
      <c r="B105" s="414" t="s">
        <v>2022</v>
      </c>
      <c r="C105" s="414" t="s">
        <v>1997</v>
      </c>
      <c r="D105" s="414" t="s">
        <v>2069</v>
      </c>
      <c r="E105" s="414">
        <v>62168021</v>
      </c>
      <c r="F105" s="415" t="s">
        <v>1099</v>
      </c>
      <c r="G105" s="416">
        <v>3422422</v>
      </c>
      <c r="H105" s="416">
        <v>2882640</v>
      </c>
      <c r="I105" s="416">
        <v>539782</v>
      </c>
      <c r="J105" s="417">
        <v>2163601</v>
      </c>
    </row>
    <row r="106" spans="1:10">
      <c r="A106" s="414" t="s">
        <v>1996</v>
      </c>
      <c r="B106" s="414" t="s">
        <v>2022</v>
      </c>
      <c r="C106" s="414" t="s">
        <v>1997</v>
      </c>
      <c r="D106" s="414" t="s">
        <v>2070</v>
      </c>
      <c r="E106" s="414">
        <v>62168022</v>
      </c>
      <c r="F106" s="415" t="s">
        <v>1810</v>
      </c>
      <c r="G106" s="416">
        <v>180000</v>
      </c>
      <c r="H106" s="416">
        <v>206395</v>
      </c>
      <c r="I106" s="416">
        <v>-26395</v>
      </c>
      <c r="J106" s="413"/>
    </row>
    <row r="107" spans="1:10">
      <c r="A107" s="414" t="s">
        <v>1996</v>
      </c>
      <c r="B107" s="414" t="s">
        <v>2022</v>
      </c>
      <c r="C107" s="414" t="s">
        <v>1997</v>
      </c>
      <c r="D107" s="414" t="s">
        <v>2071</v>
      </c>
      <c r="E107" s="414">
        <v>62168023</v>
      </c>
      <c r="F107" s="415" t="s">
        <v>1811</v>
      </c>
      <c r="G107" s="413"/>
      <c r="H107" s="416">
        <v>338792</v>
      </c>
      <c r="I107" s="416">
        <v>-338792</v>
      </c>
      <c r="J107" s="413"/>
    </row>
    <row r="108" spans="1:10">
      <c r="A108" s="414" t="s">
        <v>1996</v>
      </c>
      <c r="B108" s="414" t="s">
        <v>2022</v>
      </c>
      <c r="C108" s="414" t="s">
        <v>2022</v>
      </c>
      <c r="D108" s="414" t="s">
        <v>2072</v>
      </c>
      <c r="E108" s="414">
        <v>62266011</v>
      </c>
      <c r="F108" s="415" t="s">
        <v>1100</v>
      </c>
      <c r="G108" s="416">
        <v>5527528</v>
      </c>
      <c r="H108" s="416">
        <v>6011721</v>
      </c>
      <c r="I108" s="416">
        <v>-484193</v>
      </c>
      <c r="J108" s="417">
        <v>6575838</v>
      </c>
    </row>
    <row r="109" spans="1:10">
      <c r="A109" s="414" t="s">
        <v>1996</v>
      </c>
      <c r="B109" s="414" t="s">
        <v>2022</v>
      </c>
      <c r="C109" s="414" t="s">
        <v>2022</v>
      </c>
      <c r="D109" s="414" t="s">
        <v>2073</v>
      </c>
      <c r="E109" s="414">
        <v>62266021</v>
      </c>
      <c r="F109" s="415" t="s">
        <v>1101</v>
      </c>
      <c r="G109" s="416">
        <v>4000</v>
      </c>
      <c r="H109" s="416">
        <v>4606</v>
      </c>
      <c r="I109" s="416">
        <v>-606</v>
      </c>
      <c r="J109" s="417">
        <v>194</v>
      </c>
    </row>
    <row r="110" spans="1:10">
      <c r="A110" s="414" t="s">
        <v>1996</v>
      </c>
      <c r="B110" s="414" t="s">
        <v>2022</v>
      </c>
      <c r="C110" s="414" t="s">
        <v>2022</v>
      </c>
      <c r="D110" s="414" t="s">
        <v>2074</v>
      </c>
      <c r="E110" s="414">
        <v>62266031</v>
      </c>
      <c r="F110" s="415" t="s">
        <v>1102</v>
      </c>
      <c r="G110" s="416">
        <v>3900</v>
      </c>
      <c r="H110" s="416">
        <v>5986</v>
      </c>
      <c r="I110" s="416">
        <v>-2086</v>
      </c>
      <c r="J110" s="417">
        <v>1862</v>
      </c>
    </row>
    <row r="111" spans="1:10">
      <c r="A111" s="414" t="s">
        <v>1996</v>
      </c>
      <c r="B111" s="414" t="s">
        <v>2022</v>
      </c>
      <c r="C111" s="414" t="s">
        <v>2022</v>
      </c>
      <c r="D111" s="414" t="s">
        <v>2075</v>
      </c>
      <c r="E111" s="414">
        <v>62266032</v>
      </c>
      <c r="F111" s="415" t="s">
        <v>1103</v>
      </c>
      <c r="G111" s="416">
        <v>27020</v>
      </c>
      <c r="H111" s="416">
        <v>35409</v>
      </c>
      <c r="I111" s="416">
        <v>-8389</v>
      </c>
      <c r="J111" s="417">
        <v>25407</v>
      </c>
    </row>
    <row r="112" spans="1:10">
      <c r="A112" s="414" t="s">
        <v>1996</v>
      </c>
      <c r="B112" s="414" t="s">
        <v>2022</v>
      </c>
      <c r="C112" s="414" t="s">
        <v>2022</v>
      </c>
      <c r="D112" s="414" t="s">
        <v>2076</v>
      </c>
      <c r="E112" s="414">
        <v>62266033</v>
      </c>
      <c r="F112" s="415" t="s">
        <v>1104</v>
      </c>
      <c r="G112" s="416">
        <v>900</v>
      </c>
      <c r="H112" s="416">
        <v>1965</v>
      </c>
      <c r="I112" s="416">
        <v>-1065</v>
      </c>
      <c r="J112" s="417">
        <v>642</v>
      </c>
    </row>
    <row r="113" spans="1:10">
      <c r="A113" s="414" t="s">
        <v>1996</v>
      </c>
      <c r="B113" s="414" t="s">
        <v>2022</v>
      </c>
      <c r="C113" s="414" t="s">
        <v>2022</v>
      </c>
      <c r="D113" s="414" t="s">
        <v>2077</v>
      </c>
      <c r="E113" s="414">
        <v>62266034</v>
      </c>
      <c r="F113" s="415" t="s">
        <v>1105</v>
      </c>
      <c r="G113" s="416">
        <v>1573917</v>
      </c>
      <c r="H113" s="416">
        <v>2001348</v>
      </c>
      <c r="I113" s="416">
        <v>-427431</v>
      </c>
      <c r="J113" s="417">
        <v>473430</v>
      </c>
    </row>
    <row r="114" spans="1:10">
      <c r="A114" s="414" t="s">
        <v>1996</v>
      </c>
      <c r="B114" s="414" t="s">
        <v>2022</v>
      </c>
      <c r="C114" s="414" t="s">
        <v>2022</v>
      </c>
      <c r="D114" s="414" t="s">
        <v>2078</v>
      </c>
      <c r="E114" s="414">
        <v>62266041</v>
      </c>
      <c r="F114" s="415" t="s">
        <v>1106</v>
      </c>
      <c r="G114" s="416">
        <v>602283</v>
      </c>
      <c r="H114" s="416">
        <v>323243</v>
      </c>
      <c r="I114" s="416">
        <v>279040</v>
      </c>
      <c r="J114" s="417">
        <v>890932</v>
      </c>
    </row>
    <row r="115" spans="1:10">
      <c r="A115" s="414" t="s">
        <v>1996</v>
      </c>
      <c r="B115" s="414" t="s">
        <v>2022</v>
      </c>
      <c r="C115" s="414" t="s">
        <v>2022</v>
      </c>
      <c r="D115" s="414" t="s">
        <v>2079</v>
      </c>
      <c r="E115" s="414">
        <v>62266042</v>
      </c>
      <c r="F115" s="415" t="s">
        <v>1107</v>
      </c>
      <c r="G115" s="416">
        <v>534170</v>
      </c>
      <c r="H115" s="416">
        <v>572640</v>
      </c>
      <c r="I115" s="416">
        <v>-38470</v>
      </c>
      <c r="J115" s="417">
        <v>518339</v>
      </c>
    </row>
    <row r="116" spans="1:10">
      <c r="A116" s="414" t="s">
        <v>1996</v>
      </c>
      <c r="B116" s="414" t="s">
        <v>2022</v>
      </c>
      <c r="C116" s="414" t="s">
        <v>2022</v>
      </c>
      <c r="D116" s="414" t="s">
        <v>2080</v>
      </c>
      <c r="E116" s="414">
        <v>62266043</v>
      </c>
      <c r="F116" s="415" t="s">
        <v>1108</v>
      </c>
      <c r="G116" s="416">
        <v>930337</v>
      </c>
      <c r="H116" s="416">
        <v>930452</v>
      </c>
      <c r="I116" s="416">
        <v>-115</v>
      </c>
      <c r="J116" s="417">
        <v>827496</v>
      </c>
    </row>
    <row r="117" spans="1:10">
      <c r="A117" s="414" t="s">
        <v>1996</v>
      </c>
      <c r="B117" s="414" t="s">
        <v>2022</v>
      </c>
      <c r="C117" s="414" t="s">
        <v>2022</v>
      </c>
      <c r="D117" s="414" t="s">
        <v>2081</v>
      </c>
      <c r="E117" s="414">
        <v>62266044</v>
      </c>
      <c r="F117" s="415" t="s">
        <v>1109</v>
      </c>
      <c r="G117" s="416">
        <v>513544</v>
      </c>
      <c r="H117" s="416">
        <v>409626</v>
      </c>
      <c r="I117" s="416">
        <v>103918</v>
      </c>
      <c r="J117" s="417">
        <v>349240</v>
      </c>
    </row>
    <row r="118" spans="1:10">
      <c r="A118" s="414" t="s">
        <v>1996</v>
      </c>
      <c r="B118" s="414" t="s">
        <v>2022</v>
      </c>
      <c r="C118" s="414" t="s">
        <v>2022</v>
      </c>
      <c r="D118" s="414" t="s">
        <v>2082</v>
      </c>
      <c r="E118" s="414">
        <v>62266045</v>
      </c>
      <c r="F118" s="415" t="s">
        <v>1110</v>
      </c>
      <c r="G118" s="416">
        <v>224786</v>
      </c>
      <c r="H118" s="416">
        <v>194086</v>
      </c>
      <c r="I118" s="416">
        <v>30700</v>
      </c>
      <c r="J118" s="417">
        <v>263228</v>
      </c>
    </row>
    <row r="119" spans="1:10">
      <c r="A119" s="414" t="s">
        <v>1996</v>
      </c>
      <c r="B119" s="414" t="s">
        <v>2022</v>
      </c>
      <c r="C119" s="414" t="s">
        <v>2022</v>
      </c>
      <c r="D119" s="414" t="s">
        <v>2083</v>
      </c>
      <c r="E119" s="414">
        <v>62266046</v>
      </c>
      <c r="F119" s="415" t="s">
        <v>1111</v>
      </c>
      <c r="G119" s="416">
        <v>88279</v>
      </c>
      <c r="H119" s="416">
        <v>199101</v>
      </c>
      <c r="I119" s="416">
        <v>-110822</v>
      </c>
      <c r="J119" s="417">
        <v>219675</v>
      </c>
    </row>
    <row r="120" spans="1:10">
      <c r="A120" s="414" t="s">
        <v>1996</v>
      </c>
      <c r="B120" s="414" t="s">
        <v>2022</v>
      </c>
      <c r="C120" s="414" t="s">
        <v>2022</v>
      </c>
      <c r="D120" s="414" t="s">
        <v>2084</v>
      </c>
      <c r="E120" s="414">
        <v>62266047</v>
      </c>
      <c r="F120" s="415" t="s">
        <v>1112</v>
      </c>
      <c r="G120" s="416">
        <v>15446</v>
      </c>
      <c r="H120" s="416">
        <v>39831</v>
      </c>
      <c r="I120" s="416">
        <v>-24385</v>
      </c>
      <c r="J120" s="417">
        <v>37377</v>
      </c>
    </row>
    <row r="121" spans="1:10">
      <c r="A121" s="414" t="s">
        <v>1996</v>
      </c>
      <c r="B121" s="414" t="s">
        <v>2022</v>
      </c>
      <c r="C121" s="414" t="s">
        <v>2022</v>
      </c>
      <c r="D121" s="414" t="s">
        <v>2085</v>
      </c>
      <c r="E121" s="414">
        <v>62266048</v>
      </c>
      <c r="F121" s="415" t="s">
        <v>1113</v>
      </c>
      <c r="G121" s="416">
        <v>2433233</v>
      </c>
      <c r="H121" s="416">
        <v>2463013</v>
      </c>
      <c r="I121" s="416">
        <v>-29780</v>
      </c>
      <c r="J121" s="417">
        <v>2350165</v>
      </c>
    </row>
    <row r="122" spans="1:10">
      <c r="A122" s="414" t="s">
        <v>1996</v>
      </c>
      <c r="B122" s="414" t="s">
        <v>2022</v>
      </c>
      <c r="C122" s="414" t="s">
        <v>2022</v>
      </c>
      <c r="D122" s="414" t="s">
        <v>2086</v>
      </c>
      <c r="E122" s="414">
        <v>62266049</v>
      </c>
      <c r="F122" s="415" t="s">
        <v>1114</v>
      </c>
      <c r="G122" s="416">
        <v>30000</v>
      </c>
      <c r="H122" s="416">
        <v>2808</v>
      </c>
      <c r="I122" s="416">
        <v>27192</v>
      </c>
      <c r="J122" s="417">
        <v>13498</v>
      </c>
    </row>
    <row r="123" spans="1:10">
      <c r="A123" s="414" t="s">
        <v>1996</v>
      </c>
      <c r="B123" s="414" t="s">
        <v>2022</v>
      </c>
      <c r="C123" s="414" t="s">
        <v>2022</v>
      </c>
      <c r="D123" s="414" t="s">
        <v>2087</v>
      </c>
      <c r="E123" s="414">
        <v>62266050</v>
      </c>
      <c r="F123" s="415" t="s">
        <v>1812</v>
      </c>
      <c r="G123" s="416">
        <v>54834</v>
      </c>
      <c r="H123" s="416">
        <v>133911</v>
      </c>
      <c r="I123" s="416">
        <v>-79077</v>
      </c>
      <c r="J123" s="417">
        <v>197430</v>
      </c>
    </row>
    <row r="124" spans="1:10">
      <c r="A124" s="414" t="s">
        <v>1996</v>
      </c>
      <c r="B124" s="414" t="s">
        <v>2022</v>
      </c>
      <c r="C124" s="414" t="s">
        <v>2022</v>
      </c>
      <c r="D124" s="414" t="s">
        <v>2088</v>
      </c>
      <c r="E124" s="414">
        <v>62266051</v>
      </c>
      <c r="F124" s="415" t="s">
        <v>1813</v>
      </c>
      <c r="G124" s="416">
        <v>27002</v>
      </c>
      <c r="H124" s="416">
        <v>2527234</v>
      </c>
      <c r="I124" s="416">
        <v>-2500232</v>
      </c>
      <c r="J124" s="417">
        <v>184437</v>
      </c>
    </row>
    <row r="125" spans="1:10">
      <c r="A125" s="414" t="s">
        <v>1996</v>
      </c>
      <c r="B125" s="414" t="s">
        <v>2022</v>
      </c>
      <c r="C125" s="414" t="s">
        <v>2022</v>
      </c>
      <c r="D125" s="414" t="s">
        <v>2089</v>
      </c>
      <c r="E125" s="414">
        <v>62267011</v>
      </c>
      <c r="F125" s="415" t="s">
        <v>1814</v>
      </c>
      <c r="G125" s="416">
        <v>220386</v>
      </c>
      <c r="H125" s="416">
        <v>251276</v>
      </c>
      <c r="I125" s="416">
        <v>-30890</v>
      </c>
      <c r="J125" s="417">
        <v>217385</v>
      </c>
    </row>
    <row r="126" spans="1:10">
      <c r="A126" s="414" t="s">
        <v>1996</v>
      </c>
      <c r="B126" s="414" t="s">
        <v>2022</v>
      </c>
      <c r="C126" s="414" t="s">
        <v>2022</v>
      </c>
      <c r="D126" s="414" t="s">
        <v>2090</v>
      </c>
      <c r="E126" s="414">
        <v>62267013</v>
      </c>
      <c r="F126" s="415" t="s">
        <v>1815</v>
      </c>
      <c r="G126" s="416">
        <v>400000</v>
      </c>
      <c r="H126" s="416">
        <v>171909</v>
      </c>
      <c r="I126" s="416">
        <v>228091</v>
      </c>
      <c r="J126" s="417">
        <v>12478</v>
      </c>
    </row>
    <row r="127" spans="1:10">
      <c r="A127" s="414" t="s">
        <v>1996</v>
      </c>
      <c r="B127" s="414" t="s">
        <v>2022</v>
      </c>
      <c r="C127" s="414" t="s">
        <v>2027</v>
      </c>
      <c r="D127" s="414" t="s">
        <v>2091</v>
      </c>
      <c r="E127" s="414">
        <v>62369011</v>
      </c>
      <c r="F127" s="415" t="s">
        <v>1116</v>
      </c>
      <c r="G127" s="416">
        <v>2287534</v>
      </c>
      <c r="H127" s="416">
        <v>1957398</v>
      </c>
      <c r="I127" s="416">
        <v>330136</v>
      </c>
      <c r="J127" s="417">
        <v>1901163</v>
      </c>
    </row>
    <row r="128" spans="1:10">
      <c r="A128" s="414" t="s">
        <v>1996</v>
      </c>
      <c r="B128" s="414" t="s">
        <v>2022</v>
      </c>
      <c r="C128" s="414" t="s">
        <v>2027</v>
      </c>
      <c r="D128" s="414" t="s">
        <v>2092</v>
      </c>
      <c r="E128" s="414">
        <v>62369021</v>
      </c>
      <c r="F128" s="415" t="s">
        <v>1117</v>
      </c>
      <c r="G128" s="416">
        <v>17532038</v>
      </c>
      <c r="H128" s="416">
        <v>28602586</v>
      </c>
      <c r="I128" s="416">
        <v>-11070548</v>
      </c>
      <c r="J128" s="417">
        <v>22872197</v>
      </c>
    </row>
    <row r="129" spans="1:10">
      <c r="A129" s="414" t="s">
        <v>1996</v>
      </c>
      <c r="B129" s="414" t="s">
        <v>2022</v>
      </c>
      <c r="C129" s="414" t="s">
        <v>2027</v>
      </c>
      <c r="D129" s="414" t="s">
        <v>2093</v>
      </c>
      <c r="E129" s="414">
        <v>62369026</v>
      </c>
      <c r="F129" s="415" t="s">
        <v>1118</v>
      </c>
      <c r="G129" s="413"/>
      <c r="H129" s="416">
        <v>7467</v>
      </c>
      <c r="I129" s="416">
        <v>-7467</v>
      </c>
      <c r="J129" s="417">
        <v>6313</v>
      </c>
    </row>
    <row r="130" spans="1:10">
      <c r="A130" s="414" t="s">
        <v>1996</v>
      </c>
      <c r="B130" s="414" t="s">
        <v>2022</v>
      </c>
      <c r="C130" s="414" t="s">
        <v>2027</v>
      </c>
      <c r="D130" s="414" t="s">
        <v>2094</v>
      </c>
      <c r="E130" s="414">
        <v>62369031</v>
      </c>
      <c r="F130" s="415" t="s">
        <v>1816</v>
      </c>
      <c r="G130" s="416">
        <v>15105000</v>
      </c>
      <c r="H130" s="416">
        <v>15105000</v>
      </c>
      <c r="I130" s="416">
        <v>0</v>
      </c>
      <c r="J130" s="417">
        <v>14737248</v>
      </c>
    </row>
    <row r="131" spans="1:10">
      <c r="A131" s="414" t="s">
        <v>1996</v>
      </c>
      <c r="B131" s="414" t="s">
        <v>2022</v>
      </c>
      <c r="C131" s="414" t="s">
        <v>2027</v>
      </c>
      <c r="D131" s="414" t="s">
        <v>2095</v>
      </c>
      <c r="E131" s="414">
        <v>62369039</v>
      </c>
      <c r="F131" s="415" t="s">
        <v>1119</v>
      </c>
      <c r="G131" s="416">
        <v>395480</v>
      </c>
      <c r="H131" s="416">
        <v>157506</v>
      </c>
      <c r="I131" s="416">
        <v>237974</v>
      </c>
      <c r="J131" s="417">
        <v>157056</v>
      </c>
    </row>
    <row r="132" spans="1:10">
      <c r="A132" s="414" t="s">
        <v>1996</v>
      </c>
      <c r="B132" s="414" t="s">
        <v>2022</v>
      </c>
      <c r="C132" s="414" t="s">
        <v>2028</v>
      </c>
      <c r="D132" s="414" t="s">
        <v>2096</v>
      </c>
      <c r="E132" s="414">
        <v>62470011</v>
      </c>
      <c r="F132" s="415" t="s">
        <v>1120</v>
      </c>
      <c r="G132" s="416">
        <v>507380</v>
      </c>
      <c r="H132" s="416">
        <v>412785</v>
      </c>
      <c r="I132" s="416">
        <v>94595</v>
      </c>
      <c r="J132" s="417">
        <v>620395</v>
      </c>
    </row>
    <row r="133" spans="1:10">
      <c r="A133" s="414" t="s">
        <v>1996</v>
      </c>
      <c r="B133" s="414" t="s">
        <v>2022</v>
      </c>
      <c r="C133" s="414" t="s">
        <v>2028</v>
      </c>
      <c r="D133" s="414" t="s">
        <v>2097</v>
      </c>
      <c r="E133" s="414">
        <v>62470012</v>
      </c>
      <c r="F133" s="415" t="s">
        <v>1121</v>
      </c>
      <c r="G133" s="416">
        <v>8927494</v>
      </c>
      <c r="H133" s="416">
        <v>8663289</v>
      </c>
      <c r="I133" s="416">
        <v>264205</v>
      </c>
      <c r="J133" s="417">
        <v>9370907</v>
      </c>
    </row>
    <row r="134" spans="1:10">
      <c r="A134" s="414" t="s">
        <v>1996</v>
      </c>
      <c r="B134" s="414" t="s">
        <v>2022</v>
      </c>
      <c r="C134" s="414" t="s">
        <v>2028</v>
      </c>
      <c r="D134" s="414" t="s">
        <v>2098</v>
      </c>
      <c r="E134" s="414">
        <v>62470014</v>
      </c>
      <c r="F134" s="415" t="s">
        <v>1122</v>
      </c>
      <c r="G134" s="416">
        <v>2118252</v>
      </c>
      <c r="H134" s="416">
        <v>2017145</v>
      </c>
      <c r="I134" s="416">
        <v>101107</v>
      </c>
      <c r="J134" s="417">
        <v>2085261</v>
      </c>
    </row>
    <row r="135" spans="1:10">
      <c r="A135" s="414" t="s">
        <v>1996</v>
      </c>
      <c r="B135" s="414" t="s">
        <v>2022</v>
      </c>
      <c r="C135" s="414" t="s">
        <v>2028</v>
      </c>
      <c r="D135" s="414" t="s">
        <v>2099</v>
      </c>
      <c r="E135" s="414">
        <v>62470021</v>
      </c>
      <c r="F135" s="415" t="s">
        <v>1123</v>
      </c>
      <c r="G135" s="413"/>
      <c r="H135" s="416">
        <v>63808</v>
      </c>
      <c r="I135" s="416">
        <v>-63808</v>
      </c>
      <c r="J135" s="417">
        <v>79980</v>
      </c>
    </row>
    <row r="136" spans="1:10">
      <c r="A136" s="414" t="s">
        <v>1996</v>
      </c>
      <c r="B136" s="414" t="s">
        <v>2022</v>
      </c>
      <c r="C136" s="414" t="s">
        <v>2028</v>
      </c>
      <c r="D136" s="414" t="s">
        <v>2100</v>
      </c>
      <c r="E136" s="414">
        <v>62470022</v>
      </c>
      <c r="F136" s="415" t="s">
        <v>1124</v>
      </c>
      <c r="G136" s="413"/>
      <c r="H136" s="416">
        <v>25404</v>
      </c>
      <c r="I136" s="416">
        <v>-25404</v>
      </c>
      <c r="J136" s="417">
        <v>128547</v>
      </c>
    </row>
    <row r="137" spans="1:10">
      <c r="A137" s="414" t="s">
        <v>1996</v>
      </c>
      <c r="B137" s="414" t="s">
        <v>2022</v>
      </c>
      <c r="C137" s="414" t="s">
        <v>2028</v>
      </c>
      <c r="D137" s="414" t="s">
        <v>2101</v>
      </c>
      <c r="E137" s="414">
        <v>62470023</v>
      </c>
      <c r="F137" s="415" t="s">
        <v>1125</v>
      </c>
      <c r="G137" s="413"/>
      <c r="H137" s="416">
        <v>1890</v>
      </c>
      <c r="I137" s="416">
        <v>-1890</v>
      </c>
      <c r="J137" s="417">
        <v>56294</v>
      </c>
    </row>
    <row r="138" spans="1:10">
      <c r="A138" s="414" t="s">
        <v>1996</v>
      </c>
      <c r="B138" s="414" t="s">
        <v>2022</v>
      </c>
      <c r="C138" s="414" t="s">
        <v>2028</v>
      </c>
      <c r="D138" s="414" t="s">
        <v>2102</v>
      </c>
      <c r="E138" s="414">
        <v>62470025</v>
      </c>
      <c r="F138" s="415" t="s">
        <v>1127</v>
      </c>
      <c r="G138" s="416">
        <v>2736836</v>
      </c>
      <c r="H138" s="416">
        <v>3194566</v>
      </c>
      <c r="I138" s="416">
        <v>-457730</v>
      </c>
      <c r="J138" s="417">
        <v>2848632</v>
      </c>
    </row>
    <row r="139" spans="1:10">
      <c r="A139" s="414" t="s">
        <v>1996</v>
      </c>
      <c r="B139" s="414" t="s">
        <v>2022</v>
      </c>
      <c r="C139" s="414" t="s">
        <v>2028</v>
      </c>
      <c r="D139" s="414" t="s">
        <v>2103</v>
      </c>
      <c r="E139" s="414">
        <v>62470031</v>
      </c>
      <c r="F139" s="415" t="s">
        <v>1128</v>
      </c>
      <c r="G139" s="416">
        <v>9936563</v>
      </c>
      <c r="H139" s="416">
        <v>13416174</v>
      </c>
      <c r="I139" s="416">
        <v>-3479611</v>
      </c>
      <c r="J139" s="417">
        <v>13228523</v>
      </c>
    </row>
    <row r="140" spans="1:10">
      <c r="A140" s="414" t="s">
        <v>1996</v>
      </c>
      <c r="B140" s="414" t="s">
        <v>2022</v>
      </c>
      <c r="C140" s="414" t="s">
        <v>2028</v>
      </c>
      <c r="D140" s="414" t="s">
        <v>2104</v>
      </c>
      <c r="E140" s="414">
        <v>62470032</v>
      </c>
      <c r="F140" s="415" t="s">
        <v>1129</v>
      </c>
      <c r="G140" s="416">
        <v>217850</v>
      </c>
      <c r="H140" s="416">
        <v>479124</v>
      </c>
      <c r="I140" s="416">
        <v>-261274</v>
      </c>
      <c r="J140" s="417">
        <v>330524</v>
      </c>
    </row>
    <row r="141" spans="1:10">
      <c r="A141" s="414" t="s">
        <v>1996</v>
      </c>
      <c r="B141" s="414" t="s">
        <v>2022</v>
      </c>
      <c r="C141" s="414" t="s">
        <v>2028</v>
      </c>
      <c r="D141" s="414" t="s">
        <v>2105</v>
      </c>
      <c r="E141" s="414">
        <v>62470039</v>
      </c>
      <c r="F141" s="415" t="s">
        <v>1130</v>
      </c>
      <c r="G141" s="416">
        <v>844133</v>
      </c>
      <c r="H141" s="416">
        <v>349070</v>
      </c>
      <c r="I141" s="416">
        <v>495063</v>
      </c>
      <c r="J141" s="417">
        <v>389172</v>
      </c>
    </row>
    <row r="142" spans="1:10">
      <c r="A142" s="414" t="s">
        <v>1996</v>
      </c>
      <c r="B142" s="414" t="s">
        <v>2022</v>
      </c>
      <c r="C142" s="414" t="s">
        <v>2029</v>
      </c>
      <c r="D142" s="414" t="s">
        <v>2106</v>
      </c>
      <c r="E142" s="414">
        <v>62565011</v>
      </c>
      <c r="F142" s="415" t="s">
        <v>1131</v>
      </c>
      <c r="G142" s="416">
        <v>12086988</v>
      </c>
      <c r="H142" s="416">
        <v>14167285</v>
      </c>
      <c r="I142" s="416">
        <v>-2080297</v>
      </c>
      <c r="J142" s="417">
        <v>16808566</v>
      </c>
    </row>
    <row r="143" spans="1:10">
      <c r="A143" s="414" t="s">
        <v>1996</v>
      </c>
      <c r="B143" s="414" t="s">
        <v>2022</v>
      </c>
      <c r="C143" s="414" t="s">
        <v>2029</v>
      </c>
      <c r="D143" s="414" t="s">
        <v>2107</v>
      </c>
      <c r="E143" s="414">
        <v>62567029</v>
      </c>
      <c r="F143" s="415" t="s">
        <v>1132</v>
      </c>
      <c r="G143" s="416">
        <v>467992</v>
      </c>
      <c r="H143" s="416">
        <v>605954</v>
      </c>
      <c r="I143" s="416">
        <v>-137962</v>
      </c>
      <c r="J143" s="417">
        <v>859864</v>
      </c>
    </row>
    <row r="144" spans="1:10">
      <c r="A144" s="414" t="s">
        <v>1996</v>
      </c>
      <c r="B144" s="414" t="s">
        <v>2022</v>
      </c>
      <c r="C144" s="414" t="s">
        <v>2029</v>
      </c>
      <c r="D144" s="414" t="s">
        <v>2108</v>
      </c>
      <c r="E144" s="414">
        <v>62567031</v>
      </c>
      <c r="F144" s="415" t="s">
        <v>1817</v>
      </c>
      <c r="G144" s="416">
        <v>600000</v>
      </c>
      <c r="H144" s="416">
        <v>4697075</v>
      </c>
      <c r="I144" s="416">
        <v>-4097075</v>
      </c>
      <c r="J144" s="413"/>
    </row>
    <row r="145" spans="1:10">
      <c r="A145" s="414" t="s">
        <v>1996</v>
      </c>
      <c r="B145" s="414" t="s">
        <v>2022</v>
      </c>
      <c r="C145" s="414" t="s">
        <v>2029</v>
      </c>
      <c r="D145" s="414" t="s">
        <v>2109</v>
      </c>
      <c r="E145" s="414">
        <v>62567032</v>
      </c>
      <c r="F145" s="415" t="s">
        <v>1818</v>
      </c>
      <c r="G145" s="413"/>
      <c r="H145" s="416">
        <v>4457563</v>
      </c>
      <c r="I145" s="416">
        <v>-4457563</v>
      </c>
      <c r="J145" s="413"/>
    </row>
    <row r="146" spans="1:10">
      <c r="A146" s="414" t="s">
        <v>1996</v>
      </c>
      <c r="B146" s="414" t="s">
        <v>2022</v>
      </c>
      <c r="C146" s="414" t="s">
        <v>2029</v>
      </c>
      <c r="D146" s="414" t="s">
        <v>2110</v>
      </c>
      <c r="E146" s="414">
        <v>62571011</v>
      </c>
      <c r="F146" s="415" t="s">
        <v>1133</v>
      </c>
      <c r="G146" s="416">
        <v>69000</v>
      </c>
      <c r="H146" s="413"/>
      <c r="I146" s="416">
        <v>69000</v>
      </c>
      <c r="J146" s="413"/>
    </row>
    <row r="147" spans="1:10">
      <c r="A147" s="414" t="s">
        <v>1996</v>
      </c>
      <c r="B147" s="414" t="s">
        <v>2022</v>
      </c>
      <c r="C147" s="414" t="s">
        <v>2029</v>
      </c>
      <c r="D147" s="414" t="s">
        <v>2111</v>
      </c>
      <c r="E147" s="414">
        <v>62571012</v>
      </c>
      <c r="F147" s="415" t="s">
        <v>1134</v>
      </c>
      <c r="G147" s="416">
        <v>886025</v>
      </c>
      <c r="H147" s="416">
        <v>485092</v>
      </c>
      <c r="I147" s="416">
        <v>400933</v>
      </c>
      <c r="J147" s="417">
        <v>685175</v>
      </c>
    </row>
    <row r="148" spans="1:10">
      <c r="A148" s="414" t="s">
        <v>1996</v>
      </c>
      <c r="B148" s="414" t="s">
        <v>2022</v>
      </c>
      <c r="C148" s="414" t="s">
        <v>2029</v>
      </c>
      <c r="D148" s="414" t="s">
        <v>2112</v>
      </c>
      <c r="E148" s="414">
        <v>62571021</v>
      </c>
      <c r="F148" s="415" t="s">
        <v>1135</v>
      </c>
      <c r="G148" s="416">
        <v>81675</v>
      </c>
      <c r="H148" s="416">
        <v>81822</v>
      </c>
      <c r="I148" s="416">
        <v>-147</v>
      </c>
      <c r="J148" s="417">
        <v>59496</v>
      </c>
    </row>
    <row r="149" spans="1:10">
      <c r="A149" s="414" t="s">
        <v>1996</v>
      </c>
      <c r="B149" s="414" t="s">
        <v>2022</v>
      </c>
      <c r="C149" s="414" t="s">
        <v>2029</v>
      </c>
      <c r="D149" s="414" t="s">
        <v>2113</v>
      </c>
      <c r="E149" s="414">
        <v>62571031</v>
      </c>
      <c r="F149" s="415" t="s">
        <v>1136</v>
      </c>
      <c r="G149" s="416">
        <v>542800</v>
      </c>
      <c r="H149" s="416">
        <v>262313</v>
      </c>
      <c r="I149" s="416">
        <v>280487</v>
      </c>
      <c r="J149" s="417">
        <v>184710</v>
      </c>
    </row>
    <row r="150" spans="1:10">
      <c r="A150" s="414" t="s">
        <v>1996</v>
      </c>
      <c r="B150" s="414" t="s">
        <v>2022</v>
      </c>
      <c r="C150" s="414" t="s">
        <v>2029</v>
      </c>
      <c r="D150" s="414" t="s">
        <v>2114</v>
      </c>
      <c r="E150" s="414">
        <v>62571032</v>
      </c>
      <c r="F150" s="415" t="s">
        <v>1137</v>
      </c>
      <c r="G150" s="416">
        <v>1220000</v>
      </c>
      <c r="H150" s="416">
        <v>888318</v>
      </c>
      <c r="I150" s="416">
        <v>331682</v>
      </c>
      <c r="J150" s="417">
        <v>1040931</v>
      </c>
    </row>
    <row r="151" spans="1:10">
      <c r="A151" s="414" t="s">
        <v>1996</v>
      </c>
      <c r="B151" s="414" t="s">
        <v>2022</v>
      </c>
      <c r="C151" s="414" t="s">
        <v>2029</v>
      </c>
      <c r="D151" s="414" t="s">
        <v>2115</v>
      </c>
      <c r="E151" s="414">
        <v>62571041</v>
      </c>
      <c r="F151" s="415" t="s">
        <v>1819</v>
      </c>
      <c r="G151" s="416">
        <v>6400000</v>
      </c>
      <c r="H151" s="416">
        <v>2288431</v>
      </c>
      <c r="I151" s="416">
        <v>4111569</v>
      </c>
      <c r="J151" s="413"/>
    </row>
    <row r="152" spans="1:10">
      <c r="A152" s="414" t="s">
        <v>1996</v>
      </c>
      <c r="B152" s="414" t="s">
        <v>2022</v>
      </c>
      <c r="C152" s="414" t="s">
        <v>2029</v>
      </c>
      <c r="D152" s="414" t="s">
        <v>2116</v>
      </c>
      <c r="E152" s="414">
        <v>62571042</v>
      </c>
      <c r="F152" s="415" t="s">
        <v>1820</v>
      </c>
      <c r="G152" s="416">
        <v>6438742</v>
      </c>
      <c r="H152" s="416">
        <v>889479</v>
      </c>
      <c r="I152" s="416">
        <v>5549263</v>
      </c>
      <c r="J152" s="413"/>
    </row>
    <row r="153" spans="1:10">
      <c r="A153" s="414" t="s">
        <v>1996</v>
      </c>
      <c r="B153" s="414" t="s">
        <v>2022</v>
      </c>
      <c r="C153" s="414" t="s">
        <v>2029</v>
      </c>
      <c r="D153" s="414" t="s">
        <v>2117</v>
      </c>
      <c r="E153" s="414">
        <v>62571051</v>
      </c>
      <c r="F153" s="415" t="s">
        <v>1821</v>
      </c>
      <c r="G153" s="416">
        <v>1488438</v>
      </c>
      <c r="H153" s="416">
        <v>682000</v>
      </c>
      <c r="I153" s="416">
        <v>806438</v>
      </c>
      <c r="J153" s="417">
        <v>673172</v>
      </c>
    </row>
    <row r="154" spans="1:10">
      <c r="A154" s="414" t="s">
        <v>1996</v>
      </c>
      <c r="B154" s="414" t="s">
        <v>2022</v>
      </c>
      <c r="C154" s="414" t="s">
        <v>1996</v>
      </c>
      <c r="D154" s="414" t="s">
        <v>2118</v>
      </c>
      <c r="E154" s="414">
        <v>62672019</v>
      </c>
      <c r="F154" s="415" t="s">
        <v>1138</v>
      </c>
      <c r="G154" s="416">
        <v>442665</v>
      </c>
      <c r="H154" s="416">
        <v>382045</v>
      </c>
      <c r="I154" s="416">
        <v>60620</v>
      </c>
      <c r="J154" s="417">
        <v>405466</v>
      </c>
    </row>
    <row r="155" spans="1:10">
      <c r="A155" s="414" t="s">
        <v>1996</v>
      </c>
      <c r="B155" s="414" t="s">
        <v>2022</v>
      </c>
      <c r="C155" s="414" t="s">
        <v>1996</v>
      </c>
      <c r="D155" s="414" t="s">
        <v>2119</v>
      </c>
      <c r="E155" s="414">
        <v>62672021</v>
      </c>
      <c r="F155" s="415" t="s">
        <v>1139</v>
      </c>
      <c r="G155" s="416">
        <v>464169</v>
      </c>
      <c r="H155" s="416">
        <v>349793</v>
      </c>
      <c r="I155" s="416">
        <v>114376</v>
      </c>
      <c r="J155" s="417">
        <v>525103</v>
      </c>
    </row>
    <row r="156" spans="1:10">
      <c r="A156" s="414" t="s">
        <v>1996</v>
      </c>
      <c r="B156" s="414" t="s">
        <v>2022</v>
      </c>
      <c r="C156" s="414" t="s">
        <v>1996</v>
      </c>
      <c r="D156" s="414" t="s">
        <v>2120</v>
      </c>
      <c r="E156" s="414">
        <v>62672022</v>
      </c>
      <c r="F156" s="415" t="s">
        <v>1140</v>
      </c>
      <c r="G156" s="416">
        <v>21772</v>
      </c>
      <c r="H156" s="416">
        <v>15640</v>
      </c>
      <c r="I156" s="416">
        <v>6132</v>
      </c>
      <c r="J156" s="417">
        <v>20727</v>
      </c>
    </row>
    <row r="157" spans="1:10">
      <c r="A157" s="414" t="s">
        <v>1996</v>
      </c>
      <c r="B157" s="414" t="s">
        <v>2022</v>
      </c>
      <c r="C157" s="414" t="s">
        <v>1996</v>
      </c>
      <c r="D157" s="414" t="s">
        <v>2121</v>
      </c>
      <c r="E157" s="414">
        <v>62672023</v>
      </c>
      <c r="F157" s="415" t="s">
        <v>1141</v>
      </c>
      <c r="G157" s="416">
        <v>527542</v>
      </c>
      <c r="H157" s="416">
        <v>507159</v>
      </c>
      <c r="I157" s="416">
        <v>20383</v>
      </c>
      <c r="J157" s="417">
        <v>796485</v>
      </c>
    </row>
    <row r="158" spans="1:10">
      <c r="A158" s="414" t="s">
        <v>1996</v>
      </c>
      <c r="B158" s="414" t="s">
        <v>2022</v>
      </c>
      <c r="C158" s="414" t="s">
        <v>1996</v>
      </c>
      <c r="D158" s="414" t="s">
        <v>2122</v>
      </c>
      <c r="E158" s="414">
        <v>62672024</v>
      </c>
      <c r="F158" s="415" t="s">
        <v>1142</v>
      </c>
      <c r="G158" s="416">
        <v>22419340</v>
      </c>
      <c r="H158" s="416">
        <v>21682941</v>
      </c>
      <c r="I158" s="416">
        <v>736399</v>
      </c>
      <c r="J158" s="417">
        <v>18405392</v>
      </c>
    </row>
    <row r="159" spans="1:10">
      <c r="A159" s="414" t="s">
        <v>1996</v>
      </c>
      <c r="B159" s="414" t="s">
        <v>2022</v>
      </c>
      <c r="C159" s="414" t="s">
        <v>1996</v>
      </c>
      <c r="D159" s="414" t="s">
        <v>2123</v>
      </c>
      <c r="E159" s="414">
        <v>62672025</v>
      </c>
      <c r="F159" s="415" t="s">
        <v>1143</v>
      </c>
      <c r="G159" s="416">
        <v>402091</v>
      </c>
      <c r="H159" s="416">
        <v>512153</v>
      </c>
      <c r="I159" s="416">
        <v>-110062</v>
      </c>
      <c r="J159" s="417">
        <v>455179</v>
      </c>
    </row>
    <row r="160" spans="1:10">
      <c r="A160" s="414" t="s">
        <v>1996</v>
      </c>
      <c r="B160" s="414" t="s">
        <v>2022</v>
      </c>
      <c r="C160" s="414" t="s">
        <v>1996</v>
      </c>
      <c r="D160" s="414" t="s">
        <v>2124</v>
      </c>
      <c r="E160" s="414">
        <v>62672031</v>
      </c>
      <c r="F160" s="415" t="s">
        <v>1144</v>
      </c>
      <c r="G160" s="416">
        <v>1725686</v>
      </c>
      <c r="H160" s="416">
        <v>1560385</v>
      </c>
      <c r="I160" s="416">
        <v>165301</v>
      </c>
      <c r="J160" s="417">
        <v>1261430</v>
      </c>
    </row>
    <row r="161" spans="1:10">
      <c r="A161" s="414" t="s">
        <v>1996</v>
      </c>
      <c r="B161" s="414" t="s">
        <v>2022</v>
      </c>
      <c r="C161" s="414" t="s">
        <v>2046</v>
      </c>
      <c r="D161" s="414" t="s">
        <v>2125</v>
      </c>
      <c r="E161" s="414">
        <v>62765031</v>
      </c>
      <c r="F161" s="415" t="s">
        <v>1145</v>
      </c>
      <c r="G161" s="416">
        <v>5919519</v>
      </c>
      <c r="H161" s="416">
        <v>5821160</v>
      </c>
      <c r="I161" s="416">
        <v>98359</v>
      </c>
      <c r="J161" s="417">
        <v>8293649</v>
      </c>
    </row>
    <row r="162" spans="1:10">
      <c r="A162" s="414" t="s">
        <v>1996</v>
      </c>
      <c r="B162" s="414" t="s">
        <v>2022</v>
      </c>
      <c r="C162" s="414" t="s">
        <v>2046</v>
      </c>
      <c r="D162" s="414" t="s">
        <v>2126</v>
      </c>
      <c r="E162" s="414">
        <v>62768011</v>
      </c>
      <c r="F162" s="415" t="s">
        <v>1146</v>
      </c>
      <c r="G162" s="416">
        <v>8257063</v>
      </c>
      <c r="H162" s="416">
        <v>8921482</v>
      </c>
      <c r="I162" s="416">
        <v>-664419</v>
      </c>
      <c r="J162" s="417">
        <v>8517954</v>
      </c>
    </row>
    <row r="163" spans="1:10">
      <c r="A163" s="414" t="s">
        <v>1996</v>
      </c>
      <c r="B163" s="414" t="s">
        <v>2022</v>
      </c>
      <c r="C163" s="414" t="s">
        <v>2046</v>
      </c>
      <c r="D163" s="414" t="s">
        <v>2127</v>
      </c>
      <c r="E163" s="414">
        <v>62768012</v>
      </c>
      <c r="F163" s="415" t="s">
        <v>1147</v>
      </c>
      <c r="G163" s="416">
        <v>95320</v>
      </c>
      <c r="H163" s="416">
        <v>63443</v>
      </c>
      <c r="I163" s="416">
        <v>31877</v>
      </c>
      <c r="J163" s="417">
        <v>106237</v>
      </c>
    </row>
    <row r="164" spans="1:10">
      <c r="A164" s="414" t="s">
        <v>1996</v>
      </c>
      <c r="B164" s="414" t="s">
        <v>2022</v>
      </c>
      <c r="C164" s="414" t="s">
        <v>2046</v>
      </c>
      <c r="D164" s="414" t="s">
        <v>2128</v>
      </c>
      <c r="E164" s="414">
        <v>62768013</v>
      </c>
      <c r="F164" s="415" t="s">
        <v>1822</v>
      </c>
      <c r="G164" s="416">
        <v>153000</v>
      </c>
      <c r="H164" s="416">
        <v>123570</v>
      </c>
      <c r="I164" s="416">
        <v>29430</v>
      </c>
      <c r="J164" s="417">
        <v>161185</v>
      </c>
    </row>
    <row r="165" spans="1:10">
      <c r="A165" s="414" t="s">
        <v>1996</v>
      </c>
      <c r="B165" s="414" t="s">
        <v>2022</v>
      </c>
      <c r="C165" s="414" t="s">
        <v>2046</v>
      </c>
      <c r="D165" s="414" t="s">
        <v>2129</v>
      </c>
      <c r="E165" s="414">
        <v>62768015</v>
      </c>
      <c r="F165" s="415" t="s">
        <v>1823</v>
      </c>
      <c r="G165" s="416">
        <v>465000</v>
      </c>
      <c r="H165" s="416">
        <v>119659</v>
      </c>
      <c r="I165" s="416">
        <v>345341</v>
      </c>
      <c r="J165" s="417">
        <v>4150</v>
      </c>
    </row>
    <row r="166" spans="1:10">
      <c r="A166" s="414" t="s">
        <v>1996</v>
      </c>
      <c r="B166" s="414" t="s">
        <v>2022</v>
      </c>
      <c r="C166" s="414" t="s">
        <v>2046</v>
      </c>
      <c r="D166" s="414" t="s">
        <v>2130</v>
      </c>
      <c r="E166" s="414">
        <v>62768031</v>
      </c>
      <c r="F166" s="415" t="s">
        <v>1148</v>
      </c>
      <c r="G166" s="416">
        <v>2631890</v>
      </c>
      <c r="H166" s="416">
        <v>2986228</v>
      </c>
      <c r="I166" s="416">
        <v>-354338</v>
      </c>
      <c r="J166" s="417">
        <v>558657</v>
      </c>
    </row>
    <row r="167" spans="1:10">
      <c r="A167" s="414" t="s">
        <v>1996</v>
      </c>
      <c r="B167" s="414" t="s">
        <v>2022</v>
      </c>
      <c r="C167" s="414" t="s">
        <v>2046</v>
      </c>
      <c r="D167" s="414" t="s">
        <v>2131</v>
      </c>
      <c r="E167" s="414">
        <v>62768032</v>
      </c>
      <c r="F167" s="415" t="s">
        <v>1824</v>
      </c>
      <c r="G167" s="416">
        <v>20000</v>
      </c>
      <c r="H167" s="416">
        <v>129258</v>
      </c>
      <c r="I167" s="416">
        <v>-109258</v>
      </c>
      <c r="J167" s="417">
        <v>20123</v>
      </c>
    </row>
    <row r="168" spans="1:10">
      <c r="A168" s="414" t="s">
        <v>1996</v>
      </c>
      <c r="B168" s="414" t="s">
        <v>2022</v>
      </c>
      <c r="C168" s="414" t="s">
        <v>2046</v>
      </c>
      <c r="D168" s="414" t="s">
        <v>2132</v>
      </c>
      <c r="E168" s="414">
        <v>62773012</v>
      </c>
      <c r="F168" s="415" t="s">
        <v>1825</v>
      </c>
      <c r="G168" s="416">
        <v>2000</v>
      </c>
      <c r="H168" s="416">
        <v>10030</v>
      </c>
      <c r="I168" s="416">
        <v>-8030</v>
      </c>
      <c r="J168" s="417">
        <v>2310</v>
      </c>
    </row>
    <row r="169" spans="1:10">
      <c r="A169" s="414" t="s">
        <v>1996</v>
      </c>
      <c r="B169" s="414" t="s">
        <v>2022</v>
      </c>
      <c r="C169" s="414" t="s">
        <v>2046</v>
      </c>
      <c r="D169" s="414" t="s">
        <v>2133</v>
      </c>
      <c r="E169" s="414">
        <v>62773059</v>
      </c>
      <c r="F169" s="415" t="s">
        <v>1149</v>
      </c>
      <c r="G169" s="416">
        <v>3608342</v>
      </c>
      <c r="H169" s="416">
        <v>3972986</v>
      </c>
      <c r="I169" s="416">
        <v>-364644</v>
      </c>
      <c r="J169" s="417">
        <v>8288283</v>
      </c>
    </row>
    <row r="170" spans="1:10">
      <c r="A170" s="414" t="s">
        <v>1996</v>
      </c>
      <c r="B170" s="414" t="s">
        <v>2022</v>
      </c>
      <c r="C170" s="414" t="s">
        <v>2046</v>
      </c>
      <c r="D170" s="414" t="s">
        <v>2134</v>
      </c>
      <c r="E170" s="414">
        <v>62781991</v>
      </c>
      <c r="F170" s="415" t="s">
        <v>1150</v>
      </c>
      <c r="G170" s="416">
        <v>11166594</v>
      </c>
      <c r="H170" s="416">
        <v>12876379</v>
      </c>
      <c r="I170" s="416">
        <v>-1709785</v>
      </c>
      <c r="J170" s="417">
        <v>12859981</v>
      </c>
    </row>
    <row r="171" spans="1:10">
      <c r="A171" s="414" t="s">
        <v>1996</v>
      </c>
      <c r="B171" s="414" t="s">
        <v>2022</v>
      </c>
      <c r="C171" s="414" t="s">
        <v>2046</v>
      </c>
      <c r="D171" s="414" t="s">
        <v>2135</v>
      </c>
      <c r="E171" s="414">
        <v>62781992</v>
      </c>
      <c r="F171" s="415" t="s">
        <v>1151</v>
      </c>
      <c r="G171" s="416">
        <v>21262000</v>
      </c>
      <c r="H171" s="416">
        <v>21410482</v>
      </c>
      <c r="I171" s="416">
        <v>-148482</v>
      </c>
      <c r="J171" s="417">
        <v>19533207</v>
      </c>
    </row>
    <row r="172" spans="1:10">
      <c r="A172" s="414" t="s">
        <v>1996</v>
      </c>
      <c r="B172" s="414" t="s">
        <v>2022</v>
      </c>
      <c r="C172" s="414" t="s">
        <v>2046</v>
      </c>
      <c r="D172" s="414" t="s">
        <v>2136</v>
      </c>
      <c r="E172" s="414">
        <v>62781996</v>
      </c>
      <c r="F172" s="415" t="s">
        <v>1826</v>
      </c>
      <c r="G172" s="416">
        <v>310000</v>
      </c>
      <c r="H172" s="413"/>
      <c r="I172" s="416">
        <v>310000</v>
      </c>
      <c r="J172" s="417">
        <v>1704</v>
      </c>
    </row>
    <row r="173" spans="1:10">
      <c r="A173" s="414" t="s">
        <v>1996</v>
      </c>
      <c r="B173" s="414" t="s">
        <v>2022</v>
      </c>
      <c r="C173" s="414" t="s">
        <v>2046</v>
      </c>
      <c r="D173" s="414" t="s">
        <v>2137</v>
      </c>
      <c r="E173" s="414">
        <v>62781997</v>
      </c>
      <c r="F173" s="415" t="s">
        <v>1827</v>
      </c>
      <c r="G173" s="416">
        <v>2195391</v>
      </c>
      <c r="H173" s="416">
        <v>2324261</v>
      </c>
      <c r="I173" s="416">
        <v>-128870</v>
      </c>
      <c r="J173" s="417">
        <v>9368261</v>
      </c>
    </row>
    <row r="174" spans="1:10">
      <c r="A174" s="414" t="s">
        <v>1996</v>
      </c>
      <c r="B174" s="414" t="s">
        <v>2022</v>
      </c>
      <c r="C174" s="414" t="s">
        <v>2046</v>
      </c>
      <c r="D174" s="414" t="s">
        <v>2138</v>
      </c>
      <c r="E174" s="414">
        <v>62781998</v>
      </c>
      <c r="F174" s="415" t="s">
        <v>1828</v>
      </c>
      <c r="G174" s="416">
        <v>2000000</v>
      </c>
      <c r="H174" s="416">
        <v>2994138</v>
      </c>
      <c r="I174" s="416">
        <v>-994138</v>
      </c>
      <c r="J174" s="417">
        <v>3119463</v>
      </c>
    </row>
    <row r="175" spans="1:10">
      <c r="A175" s="414" t="s">
        <v>1996</v>
      </c>
      <c r="B175" s="414" t="s">
        <v>2022</v>
      </c>
      <c r="C175" s="414" t="s">
        <v>2046</v>
      </c>
      <c r="D175" s="414" t="s">
        <v>2139</v>
      </c>
      <c r="E175" s="414">
        <v>62799991</v>
      </c>
      <c r="F175" s="415" t="s">
        <v>1829</v>
      </c>
      <c r="G175" s="416">
        <v>73692</v>
      </c>
      <c r="H175" s="416">
        <v>838943</v>
      </c>
      <c r="I175" s="416">
        <v>-765251</v>
      </c>
      <c r="J175" s="417">
        <v>1389997</v>
      </c>
    </row>
    <row r="176" spans="1:10">
      <c r="A176" s="414" t="s">
        <v>1996</v>
      </c>
      <c r="B176" s="414" t="s">
        <v>2022</v>
      </c>
      <c r="C176" s="414" t="s">
        <v>2046</v>
      </c>
      <c r="D176" s="414" t="s">
        <v>2140</v>
      </c>
      <c r="E176" s="414">
        <v>62799993</v>
      </c>
      <c r="F176" s="415" t="s">
        <v>1153</v>
      </c>
      <c r="G176" s="416">
        <v>11134000</v>
      </c>
      <c r="H176" s="416">
        <v>10041067</v>
      </c>
      <c r="I176" s="416">
        <v>1092933</v>
      </c>
      <c r="J176" s="417">
        <v>10339555</v>
      </c>
    </row>
    <row r="177" spans="1:10">
      <c r="A177" s="414" t="s">
        <v>1996</v>
      </c>
      <c r="B177" s="414" t="s">
        <v>2027</v>
      </c>
      <c r="C177" s="414" t="s">
        <v>1997</v>
      </c>
      <c r="D177" s="414" t="s">
        <v>2141</v>
      </c>
      <c r="E177" s="414">
        <v>63175011</v>
      </c>
      <c r="F177" s="415" t="s">
        <v>1154</v>
      </c>
      <c r="G177" s="416">
        <v>280800</v>
      </c>
      <c r="H177" s="416">
        <v>487327</v>
      </c>
      <c r="I177" s="416">
        <v>-206527</v>
      </c>
      <c r="J177" s="417">
        <v>581551</v>
      </c>
    </row>
    <row r="178" spans="1:10">
      <c r="A178" s="414" t="s">
        <v>1996</v>
      </c>
      <c r="B178" s="414" t="s">
        <v>2027</v>
      </c>
      <c r="C178" s="414" t="s">
        <v>1997</v>
      </c>
      <c r="D178" s="414" t="s">
        <v>2142</v>
      </c>
      <c r="E178" s="414">
        <v>63175019</v>
      </c>
      <c r="F178" s="415" t="s">
        <v>1155</v>
      </c>
      <c r="G178" s="416">
        <v>190352</v>
      </c>
      <c r="H178" s="416">
        <v>267463</v>
      </c>
      <c r="I178" s="416">
        <v>-77111</v>
      </c>
      <c r="J178" s="417">
        <v>183300</v>
      </c>
    </row>
    <row r="179" spans="1:10">
      <c r="A179" s="414" t="s">
        <v>1996</v>
      </c>
      <c r="B179" s="414" t="s">
        <v>2027</v>
      </c>
      <c r="C179" s="414" t="s">
        <v>2022</v>
      </c>
      <c r="D179" s="414" t="s">
        <v>2143</v>
      </c>
      <c r="E179" s="414">
        <v>63275021</v>
      </c>
      <c r="F179" s="415" t="s">
        <v>1156</v>
      </c>
      <c r="G179" s="416">
        <v>346000</v>
      </c>
      <c r="H179" s="416">
        <v>481498</v>
      </c>
      <c r="I179" s="416">
        <v>-135498</v>
      </c>
      <c r="J179" s="417">
        <v>121038</v>
      </c>
    </row>
    <row r="180" spans="1:10">
      <c r="A180" s="414" t="s">
        <v>1996</v>
      </c>
      <c r="B180" s="414" t="s">
        <v>2027</v>
      </c>
      <c r="C180" s="414" t="s">
        <v>2022</v>
      </c>
      <c r="D180" s="414" t="s">
        <v>2144</v>
      </c>
      <c r="E180" s="414">
        <v>63275022</v>
      </c>
      <c r="F180" s="415" t="s">
        <v>1157</v>
      </c>
      <c r="G180" s="416">
        <v>4001741</v>
      </c>
      <c r="H180" s="416">
        <v>7119876</v>
      </c>
      <c r="I180" s="416">
        <v>-3118135</v>
      </c>
      <c r="J180" s="417">
        <v>4955563</v>
      </c>
    </row>
    <row r="181" spans="1:10">
      <c r="A181" s="414" t="s">
        <v>1996</v>
      </c>
      <c r="B181" s="414" t="s">
        <v>2027</v>
      </c>
      <c r="C181" s="414" t="s">
        <v>2022</v>
      </c>
      <c r="D181" s="414" t="s">
        <v>2145</v>
      </c>
      <c r="E181" s="414">
        <v>63275023</v>
      </c>
      <c r="F181" s="415" t="s">
        <v>1158</v>
      </c>
      <c r="G181" s="416">
        <v>48900</v>
      </c>
      <c r="H181" s="416">
        <v>98725</v>
      </c>
      <c r="I181" s="416">
        <v>-49825</v>
      </c>
      <c r="J181" s="417">
        <v>83775</v>
      </c>
    </row>
    <row r="182" spans="1:10">
      <c r="A182" s="414" t="s">
        <v>1996</v>
      </c>
      <c r="B182" s="414" t="s">
        <v>2027</v>
      </c>
      <c r="C182" s="414" t="s">
        <v>2022</v>
      </c>
      <c r="D182" s="414" t="s">
        <v>2146</v>
      </c>
      <c r="E182" s="414">
        <v>63275024</v>
      </c>
      <c r="F182" s="415" t="s">
        <v>1159</v>
      </c>
      <c r="G182" s="416">
        <v>1175000</v>
      </c>
      <c r="H182" s="416">
        <v>4061112</v>
      </c>
      <c r="I182" s="416">
        <v>-2886112</v>
      </c>
      <c r="J182" s="417">
        <v>2025739</v>
      </c>
    </row>
    <row r="183" spans="1:10">
      <c r="A183" s="414" t="s">
        <v>1996</v>
      </c>
      <c r="B183" s="414" t="s">
        <v>2027</v>
      </c>
      <c r="C183" s="414" t="s">
        <v>2022</v>
      </c>
      <c r="D183" s="414" t="s">
        <v>2147</v>
      </c>
      <c r="E183" s="414">
        <v>63275025</v>
      </c>
      <c r="F183" s="415" t="s">
        <v>1160</v>
      </c>
      <c r="G183" s="416">
        <v>289525</v>
      </c>
      <c r="H183" s="416">
        <v>1321441</v>
      </c>
      <c r="I183" s="416">
        <v>-1031916</v>
      </c>
      <c r="J183" s="417">
        <v>1149072</v>
      </c>
    </row>
    <row r="184" spans="1:10">
      <c r="A184" s="414" t="s">
        <v>1996</v>
      </c>
      <c r="B184" s="414" t="s">
        <v>2027</v>
      </c>
      <c r="C184" s="414" t="s">
        <v>2022</v>
      </c>
      <c r="D184" s="414" t="s">
        <v>2148</v>
      </c>
      <c r="E184" s="414">
        <v>63275026</v>
      </c>
      <c r="F184" s="415" t="s">
        <v>1161</v>
      </c>
      <c r="G184" s="416">
        <v>2500000</v>
      </c>
      <c r="H184" s="413"/>
      <c r="I184" s="416">
        <v>2500000</v>
      </c>
      <c r="J184" s="417">
        <v>1703812</v>
      </c>
    </row>
    <row r="185" spans="1:10">
      <c r="A185" s="414" t="s">
        <v>1996</v>
      </c>
      <c r="B185" s="414" t="s">
        <v>2027</v>
      </c>
      <c r="C185" s="414" t="s">
        <v>2022</v>
      </c>
      <c r="D185" s="414" t="s">
        <v>2149</v>
      </c>
      <c r="E185" s="414">
        <v>63275029</v>
      </c>
      <c r="F185" s="415" t="s">
        <v>1162</v>
      </c>
      <c r="G185" s="416">
        <v>63200</v>
      </c>
      <c r="H185" s="416">
        <v>16216</v>
      </c>
      <c r="I185" s="416">
        <v>46984</v>
      </c>
      <c r="J185" s="417">
        <v>13072</v>
      </c>
    </row>
    <row r="186" spans="1:10">
      <c r="A186" s="414" t="s">
        <v>1996</v>
      </c>
      <c r="B186" s="414" t="s">
        <v>2027</v>
      </c>
      <c r="C186" s="414" t="s">
        <v>2027</v>
      </c>
      <c r="D186" s="414" t="s">
        <v>2150</v>
      </c>
      <c r="E186" s="414">
        <v>63375032</v>
      </c>
      <c r="F186" s="415" t="s">
        <v>1163</v>
      </c>
      <c r="G186" s="416">
        <v>2101330</v>
      </c>
      <c r="H186" s="416">
        <v>2133366</v>
      </c>
      <c r="I186" s="416">
        <v>-32036</v>
      </c>
      <c r="J186" s="417">
        <v>2008182</v>
      </c>
    </row>
    <row r="187" spans="1:10">
      <c r="A187" s="414" t="s">
        <v>1996</v>
      </c>
      <c r="B187" s="414" t="s">
        <v>2027</v>
      </c>
      <c r="C187" s="414" t="s">
        <v>2027</v>
      </c>
      <c r="D187" s="414" t="s">
        <v>2151</v>
      </c>
      <c r="E187" s="414">
        <v>63375035</v>
      </c>
      <c r="F187" s="415" t="s">
        <v>1164</v>
      </c>
      <c r="G187" s="416">
        <v>1535000</v>
      </c>
      <c r="H187" s="416">
        <v>1348473</v>
      </c>
      <c r="I187" s="416">
        <v>186527</v>
      </c>
      <c r="J187" s="417">
        <v>1641790</v>
      </c>
    </row>
    <row r="188" spans="1:10">
      <c r="A188" s="414" t="s">
        <v>1996</v>
      </c>
      <c r="B188" s="414" t="s">
        <v>2027</v>
      </c>
      <c r="C188" s="414" t="s">
        <v>2027</v>
      </c>
      <c r="D188" s="414" t="s">
        <v>2152</v>
      </c>
      <c r="E188" s="414">
        <v>63375041</v>
      </c>
      <c r="F188" s="415" t="s">
        <v>1165</v>
      </c>
      <c r="G188" s="416">
        <v>853380</v>
      </c>
      <c r="H188" s="416">
        <v>904156</v>
      </c>
      <c r="I188" s="416">
        <v>-50776</v>
      </c>
      <c r="J188" s="417">
        <v>1037141</v>
      </c>
    </row>
    <row r="189" spans="1:10">
      <c r="A189" s="414" t="s">
        <v>1996</v>
      </c>
      <c r="B189" s="414" t="s">
        <v>2027</v>
      </c>
      <c r="C189" s="414" t="s">
        <v>2027</v>
      </c>
      <c r="D189" s="414" t="s">
        <v>2153</v>
      </c>
      <c r="E189" s="414">
        <v>63375042</v>
      </c>
      <c r="F189" s="415" t="s">
        <v>1166</v>
      </c>
      <c r="G189" s="416">
        <v>42550</v>
      </c>
      <c r="H189" s="416">
        <v>2775</v>
      </c>
      <c r="I189" s="416">
        <v>39775</v>
      </c>
      <c r="J189" s="417">
        <v>2683</v>
      </c>
    </row>
    <row r="190" spans="1:10">
      <c r="A190" s="414" t="s">
        <v>1996</v>
      </c>
      <c r="B190" s="414" t="s">
        <v>2027</v>
      </c>
      <c r="C190" s="414" t="s">
        <v>2027</v>
      </c>
      <c r="D190" s="414" t="s">
        <v>2154</v>
      </c>
      <c r="E190" s="414">
        <v>63375051</v>
      </c>
      <c r="F190" s="415" t="s">
        <v>1167</v>
      </c>
      <c r="G190" s="416">
        <v>1285746</v>
      </c>
      <c r="H190" s="416">
        <v>2478970</v>
      </c>
      <c r="I190" s="416">
        <v>-1193224</v>
      </c>
      <c r="J190" s="417">
        <v>2034229</v>
      </c>
    </row>
    <row r="191" spans="1:10">
      <c r="A191" s="414" t="s">
        <v>1996</v>
      </c>
      <c r="B191" s="414" t="s">
        <v>2027</v>
      </c>
      <c r="C191" s="414" t="s">
        <v>2027</v>
      </c>
      <c r="D191" s="414" t="s">
        <v>2155</v>
      </c>
      <c r="E191" s="414">
        <v>63375081</v>
      </c>
      <c r="F191" s="415" t="s">
        <v>1830</v>
      </c>
      <c r="G191" s="416">
        <v>2000</v>
      </c>
      <c r="H191" s="416">
        <v>16587</v>
      </c>
      <c r="I191" s="416">
        <v>-14587</v>
      </c>
      <c r="J191" s="417">
        <v>1867</v>
      </c>
    </row>
    <row r="192" spans="1:10">
      <c r="A192" s="414" t="s">
        <v>1996</v>
      </c>
      <c r="B192" s="414" t="s">
        <v>2027</v>
      </c>
      <c r="C192" s="414" t="s">
        <v>2027</v>
      </c>
      <c r="D192" s="414" t="s">
        <v>2156</v>
      </c>
      <c r="E192" s="414">
        <v>63375991</v>
      </c>
      <c r="F192" s="415" t="s">
        <v>1168</v>
      </c>
      <c r="G192" s="416">
        <v>480160</v>
      </c>
      <c r="H192" s="416">
        <v>7501</v>
      </c>
      <c r="I192" s="416">
        <v>472659</v>
      </c>
      <c r="J192" s="417">
        <v>646193</v>
      </c>
    </row>
    <row r="193" spans="1:10">
      <c r="A193" s="414" t="s">
        <v>1996</v>
      </c>
      <c r="B193" s="414" t="s">
        <v>2027</v>
      </c>
      <c r="C193" s="414" t="s">
        <v>2027</v>
      </c>
      <c r="D193" s="414" t="s">
        <v>2157</v>
      </c>
      <c r="E193" s="414">
        <v>63375999</v>
      </c>
      <c r="F193" s="415" t="s">
        <v>1831</v>
      </c>
      <c r="G193" s="416">
        <v>3093082</v>
      </c>
      <c r="H193" s="416">
        <v>3802307</v>
      </c>
      <c r="I193" s="416">
        <v>-709225</v>
      </c>
      <c r="J193" s="417">
        <v>3982075</v>
      </c>
    </row>
    <row r="194" spans="1:10">
      <c r="A194" s="414" t="s">
        <v>1996</v>
      </c>
      <c r="B194" s="414" t="s">
        <v>2027</v>
      </c>
      <c r="C194" s="414" t="s">
        <v>2027</v>
      </c>
      <c r="D194" s="414" t="s">
        <v>2136</v>
      </c>
      <c r="E194" s="414">
        <v>63381996</v>
      </c>
      <c r="F194" s="415" t="s">
        <v>1826</v>
      </c>
      <c r="G194" s="416">
        <v>50000</v>
      </c>
      <c r="H194" s="416">
        <v>4517</v>
      </c>
      <c r="I194" s="416">
        <v>45483</v>
      </c>
      <c r="J194" s="413"/>
    </row>
    <row r="195" spans="1:10">
      <c r="A195" s="414" t="s">
        <v>1996</v>
      </c>
      <c r="B195" s="414" t="s">
        <v>2027</v>
      </c>
      <c r="C195" s="414" t="s">
        <v>2027</v>
      </c>
      <c r="D195" s="414" t="s">
        <v>2158</v>
      </c>
      <c r="E195" s="414">
        <v>63399013</v>
      </c>
      <c r="F195" s="415" t="s">
        <v>1171</v>
      </c>
      <c r="G195" s="413"/>
      <c r="H195" s="416">
        <v>3238</v>
      </c>
      <c r="I195" s="416">
        <v>-3238</v>
      </c>
      <c r="J195" s="417">
        <v>0</v>
      </c>
    </row>
    <row r="196" spans="1:10">
      <c r="A196" s="414" t="s">
        <v>1996</v>
      </c>
      <c r="B196" s="414" t="s">
        <v>2027</v>
      </c>
      <c r="C196" s="414" t="s">
        <v>2027</v>
      </c>
      <c r="D196" s="414" t="s">
        <v>2159</v>
      </c>
      <c r="E196" s="414">
        <v>63399042</v>
      </c>
      <c r="F196" s="415" t="s">
        <v>1172</v>
      </c>
      <c r="G196" s="416">
        <v>200000</v>
      </c>
      <c r="H196" s="416">
        <v>633665</v>
      </c>
      <c r="I196" s="416">
        <v>-433665</v>
      </c>
      <c r="J196" s="417">
        <v>1272938</v>
      </c>
    </row>
    <row r="197" spans="1:10">
      <c r="A197" s="414" t="s">
        <v>1996</v>
      </c>
      <c r="B197" s="414" t="s">
        <v>2027</v>
      </c>
      <c r="C197" s="414" t="s">
        <v>2027</v>
      </c>
      <c r="D197" s="414" t="s">
        <v>2160</v>
      </c>
      <c r="E197" s="414">
        <v>63399043</v>
      </c>
      <c r="F197" s="415" t="s">
        <v>1173</v>
      </c>
      <c r="G197" s="413"/>
      <c r="H197" s="416">
        <v>18656</v>
      </c>
      <c r="I197" s="416">
        <v>-18656</v>
      </c>
      <c r="J197" s="417">
        <v>15153</v>
      </c>
    </row>
    <row r="198" spans="1:10">
      <c r="A198" s="414" t="s">
        <v>1996</v>
      </c>
      <c r="B198" s="414" t="s">
        <v>2027</v>
      </c>
      <c r="C198" s="414" t="s">
        <v>2027</v>
      </c>
      <c r="D198" s="414" t="s">
        <v>2140</v>
      </c>
      <c r="E198" s="414">
        <v>63399993</v>
      </c>
      <c r="F198" s="415" t="s">
        <v>1153</v>
      </c>
      <c r="G198" s="416">
        <v>26288265</v>
      </c>
      <c r="H198" s="416">
        <v>6530436</v>
      </c>
      <c r="I198" s="416">
        <v>19757829</v>
      </c>
      <c r="J198" s="417">
        <v>3833831</v>
      </c>
    </row>
    <row r="199" spans="1:10">
      <c r="A199" s="414" t="s">
        <v>1996</v>
      </c>
      <c r="B199" s="414" t="s">
        <v>2027</v>
      </c>
      <c r="C199" s="414" t="s">
        <v>2027</v>
      </c>
      <c r="D199" s="414" t="s">
        <v>2161</v>
      </c>
      <c r="E199" s="414">
        <v>63399995</v>
      </c>
      <c r="F199" s="415" t="s">
        <v>1174</v>
      </c>
      <c r="G199" s="416">
        <v>2000</v>
      </c>
      <c r="H199" s="416">
        <v>1845</v>
      </c>
      <c r="I199" s="416">
        <v>155</v>
      </c>
      <c r="J199" s="417">
        <v>3815</v>
      </c>
    </row>
    <row r="200" spans="1:10">
      <c r="A200" s="414" t="s">
        <v>1996</v>
      </c>
      <c r="B200" s="414" t="s">
        <v>2027</v>
      </c>
      <c r="C200" s="414" t="s">
        <v>2028</v>
      </c>
      <c r="D200" s="414" t="s">
        <v>2124</v>
      </c>
      <c r="E200" s="414">
        <v>63472031</v>
      </c>
      <c r="F200" s="415" t="s">
        <v>1144</v>
      </c>
      <c r="G200" s="416">
        <v>500</v>
      </c>
      <c r="H200" s="416">
        <v>1343</v>
      </c>
      <c r="I200" s="416">
        <v>-843</v>
      </c>
      <c r="J200" s="417">
        <v>2629</v>
      </c>
    </row>
    <row r="201" spans="1:10">
      <c r="A201" s="414" t="s">
        <v>1996</v>
      </c>
      <c r="B201" s="414" t="s">
        <v>2027</v>
      </c>
      <c r="C201" s="414" t="s">
        <v>2028</v>
      </c>
      <c r="D201" s="414" t="s">
        <v>2162</v>
      </c>
      <c r="E201" s="414">
        <v>63474011</v>
      </c>
      <c r="F201" s="415" t="s">
        <v>1175</v>
      </c>
      <c r="G201" s="416">
        <v>97600</v>
      </c>
      <c r="H201" s="416">
        <v>1502</v>
      </c>
      <c r="I201" s="416">
        <v>96098</v>
      </c>
      <c r="J201" s="417">
        <v>127833</v>
      </c>
    </row>
    <row r="202" spans="1:10">
      <c r="A202" s="414" t="s">
        <v>1996</v>
      </c>
      <c r="B202" s="414" t="s">
        <v>2027</v>
      </c>
      <c r="C202" s="414" t="s">
        <v>2028</v>
      </c>
      <c r="D202" s="414" t="s">
        <v>2163</v>
      </c>
      <c r="E202" s="414">
        <v>63474012</v>
      </c>
      <c r="F202" s="415" t="s">
        <v>1176</v>
      </c>
      <c r="G202" s="416">
        <v>1523102</v>
      </c>
      <c r="H202" s="416">
        <v>2142587</v>
      </c>
      <c r="I202" s="416">
        <v>-619485</v>
      </c>
      <c r="J202" s="417">
        <v>1836279</v>
      </c>
    </row>
    <row r="203" spans="1:10">
      <c r="A203" s="414" t="s">
        <v>1996</v>
      </c>
      <c r="B203" s="414" t="s">
        <v>2027</v>
      </c>
      <c r="C203" s="414" t="s">
        <v>2028</v>
      </c>
      <c r="D203" s="414" t="s">
        <v>2164</v>
      </c>
      <c r="E203" s="414">
        <v>63474013</v>
      </c>
      <c r="F203" s="415" t="s">
        <v>1177</v>
      </c>
      <c r="G203" s="416">
        <v>1327727</v>
      </c>
      <c r="H203" s="416">
        <v>1025970</v>
      </c>
      <c r="I203" s="416">
        <v>301757</v>
      </c>
      <c r="J203" s="417">
        <v>2500181</v>
      </c>
    </row>
    <row r="204" spans="1:10">
      <c r="A204" s="414" t="s">
        <v>1996</v>
      </c>
      <c r="B204" s="414" t="s">
        <v>2027</v>
      </c>
      <c r="C204" s="414" t="s">
        <v>2028</v>
      </c>
      <c r="D204" s="414" t="s">
        <v>2165</v>
      </c>
      <c r="E204" s="414">
        <v>63474014</v>
      </c>
      <c r="F204" s="415" t="s">
        <v>1832</v>
      </c>
      <c r="G204" s="416">
        <v>1194096</v>
      </c>
      <c r="H204" s="416">
        <v>1194096</v>
      </c>
      <c r="I204" s="416">
        <v>0</v>
      </c>
      <c r="J204" s="413"/>
    </row>
    <row r="205" spans="1:10">
      <c r="A205" s="414" t="s">
        <v>1996</v>
      </c>
      <c r="B205" s="414" t="s">
        <v>2027</v>
      </c>
      <c r="C205" s="414" t="s">
        <v>2028</v>
      </c>
      <c r="D205" s="414" t="s">
        <v>2166</v>
      </c>
      <c r="E205" s="414">
        <v>63474023</v>
      </c>
      <c r="F205" s="415" t="s">
        <v>1178</v>
      </c>
      <c r="G205" s="416">
        <v>1380330</v>
      </c>
      <c r="H205" s="416">
        <v>1547863</v>
      </c>
      <c r="I205" s="416">
        <v>-167533</v>
      </c>
      <c r="J205" s="417">
        <v>1780576</v>
      </c>
    </row>
    <row r="206" spans="1:10">
      <c r="A206" s="414" t="s">
        <v>1996</v>
      </c>
      <c r="B206" s="414" t="s">
        <v>2027</v>
      </c>
      <c r="C206" s="414" t="s">
        <v>2028</v>
      </c>
      <c r="D206" s="414" t="s">
        <v>2167</v>
      </c>
      <c r="E206" s="414">
        <v>63474991</v>
      </c>
      <c r="F206" s="415" t="s">
        <v>1179</v>
      </c>
      <c r="G206" s="416">
        <v>279500</v>
      </c>
      <c r="H206" s="416">
        <v>374227</v>
      </c>
      <c r="I206" s="416">
        <v>-94727</v>
      </c>
      <c r="J206" s="417">
        <v>310149</v>
      </c>
    </row>
    <row r="207" spans="1:10">
      <c r="A207" s="414" t="s">
        <v>1996</v>
      </c>
      <c r="B207" s="414" t="s">
        <v>2027</v>
      </c>
      <c r="C207" s="414" t="s">
        <v>2029</v>
      </c>
      <c r="D207" s="414" t="s">
        <v>2168</v>
      </c>
      <c r="E207" s="414">
        <v>63575061</v>
      </c>
      <c r="F207" s="415" t="s">
        <v>1180</v>
      </c>
      <c r="G207" s="416">
        <v>64075000</v>
      </c>
      <c r="H207" s="416">
        <v>73674473</v>
      </c>
      <c r="I207" s="416">
        <v>-9599473</v>
      </c>
      <c r="J207" s="417">
        <v>65315739</v>
      </c>
    </row>
    <row r="208" spans="1:10">
      <c r="A208" s="414" t="s">
        <v>1996</v>
      </c>
      <c r="B208" s="414" t="s">
        <v>2027</v>
      </c>
      <c r="C208" s="414" t="s">
        <v>2029</v>
      </c>
      <c r="D208" s="414" t="s">
        <v>2169</v>
      </c>
      <c r="E208" s="414">
        <v>63575062</v>
      </c>
      <c r="F208" s="415" t="s">
        <v>1181</v>
      </c>
      <c r="G208" s="416">
        <v>15998500</v>
      </c>
      <c r="H208" s="416">
        <v>19112708</v>
      </c>
      <c r="I208" s="416">
        <v>-3114208</v>
      </c>
      <c r="J208" s="417">
        <v>18154149</v>
      </c>
    </row>
    <row r="209" spans="1:10">
      <c r="A209" s="414" t="s">
        <v>1996</v>
      </c>
      <c r="B209" s="414" t="s">
        <v>2027</v>
      </c>
      <c r="C209" s="414" t="s">
        <v>2029</v>
      </c>
      <c r="D209" s="414" t="s">
        <v>2170</v>
      </c>
      <c r="E209" s="414">
        <v>63575063</v>
      </c>
      <c r="F209" s="415" t="s">
        <v>1182</v>
      </c>
      <c r="G209" s="416">
        <v>1286250</v>
      </c>
      <c r="H209" s="416">
        <v>1172936</v>
      </c>
      <c r="I209" s="416">
        <v>113314</v>
      </c>
      <c r="J209" s="417">
        <v>1078414</v>
      </c>
    </row>
    <row r="210" spans="1:10">
      <c r="A210" s="414" t="s">
        <v>1996</v>
      </c>
      <c r="B210" s="414" t="s">
        <v>2027</v>
      </c>
      <c r="C210" s="414" t="s">
        <v>2029</v>
      </c>
      <c r="D210" s="414" t="s">
        <v>2171</v>
      </c>
      <c r="E210" s="414">
        <v>63575064</v>
      </c>
      <c r="F210" s="415" t="s">
        <v>1183</v>
      </c>
      <c r="G210" s="416">
        <v>10364000</v>
      </c>
      <c r="H210" s="416">
        <v>16264992</v>
      </c>
      <c r="I210" s="416">
        <v>-5900992</v>
      </c>
      <c r="J210" s="417">
        <v>10880335</v>
      </c>
    </row>
    <row r="211" spans="1:10">
      <c r="A211" s="414" t="s">
        <v>1996</v>
      </c>
      <c r="B211" s="414" t="s">
        <v>2027</v>
      </c>
      <c r="C211" s="414" t="s">
        <v>2029</v>
      </c>
      <c r="D211" s="414" t="s">
        <v>2172</v>
      </c>
      <c r="E211" s="414">
        <v>63575065</v>
      </c>
      <c r="F211" s="415" t="s">
        <v>1184</v>
      </c>
      <c r="G211" s="416">
        <v>850000</v>
      </c>
      <c r="H211" s="416">
        <v>659156</v>
      </c>
      <c r="I211" s="416">
        <v>190844</v>
      </c>
      <c r="J211" s="417">
        <v>883806</v>
      </c>
    </row>
    <row r="212" spans="1:10">
      <c r="A212" s="414" t="s">
        <v>1996</v>
      </c>
      <c r="B212" s="414" t="s">
        <v>2027</v>
      </c>
      <c r="C212" s="414" t="s">
        <v>2029</v>
      </c>
      <c r="D212" s="414" t="s">
        <v>2173</v>
      </c>
      <c r="E212" s="414">
        <v>63575066</v>
      </c>
      <c r="F212" s="415" t="s">
        <v>1185</v>
      </c>
      <c r="G212" s="416">
        <v>1275000</v>
      </c>
      <c r="H212" s="416">
        <v>1162729</v>
      </c>
      <c r="I212" s="416">
        <v>112271</v>
      </c>
      <c r="J212" s="417">
        <v>910951</v>
      </c>
    </row>
    <row r="213" spans="1:10">
      <c r="A213" s="414" t="s">
        <v>1996</v>
      </c>
      <c r="B213" s="414" t="s">
        <v>2027</v>
      </c>
      <c r="C213" s="414" t="s">
        <v>2029</v>
      </c>
      <c r="D213" s="414" t="s">
        <v>2174</v>
      </c>
      <c r="E213" s="414">
        <v>63575067</v>
      </c>
      <c r="F213" s="415" t="s">
        <v>1186</v>
      </c>
      <c r="G213" s="416">
        <v>21250</v>
      </c>
      <c r="H213" s="416">
        <v>39267</v>
      </c>
      <c r="I213" s="416">
        <v>-18017</v>
      </c>
      <c r="J213" s="417">
        <v>14460</v>
      </c>
    </row>
    <row r="214" spans="1:10">
      <c r="A214" s="414" t="s">
        <v>1996</v>
      </c>
      <c r="B214" s="414" t="s">
        <v>2027</v>
      </c>
      <c r="C214" s="414" t="s">
        <v>2029</v>
      </c>
      <c r="D214" s="414" t="s">
        <v>2175</v>
      </c>
      <c r="E214" s="414">
        <v>63575068</v>
      </c>
      <c r="F214" s="415" t="s">
        <v>1187</v>
      </c>
      <c r="G214" s="416">
        <v>127500</v>
      </c>
      <c r="H214" s="416">
        <v>268626</v>
      </c>
      <c r="I214" s="416">
        <v>-141126</v>
      </c>
      <c r="J214" s="417">
        <v>60955</v>
      </c>
    </row>
    <row r="215" spans="1:10">
      <c r="A215" s="414" t="s">
        <v>1996</v>
      </c>
      <c r="B215" s="414" t="s">
        <v>2027</v>
      </c>
      <c r="C215" s="414" t="s">
        <v>1996</v>
      </c>
      <c r="D215" s="414" t="s">
        <v>2176</v>
      </c>
      <c r="E215" s="414">
        <v>63675071</v>
      </c>
      <c r="F215" s="415" t="s">
        <v>1188</v>
      </c>
      <c r="G215" s="416">
        <v>68700</v>
      </c>
      <c r="H215" s="416">
        <v>44511</v>
      </c>
      <c r="I215" s="416">
        <v>24189</v>
      </c>
      <c r="J215" s="417">
        <v>36756</v>
      </c>
    </row>
    <row r="216" spans="1:10">
      <c r="A216" s="414" t="s">
        <v>1996</v>
      </c>
      <c r="B216" s="414" t="s">
        <v>2027</v>
      </c>
      <c r="C216" s="414" t="s">
        <v>1996</v>
      </c>
      <c r="D216" s="414" t="s">
        <v>2177</v>
      </c>
      <c r="E216" s="414">
        <v>63675072</v>
      </c>
      <c r="F216" s="415" t="s">
        <v>1189</v>
      </c>
      <c r="G216" s="416">
        <v>1740</v>
      </c>
      <c r="H216" s="416">
        <v>1650</v>
      </c>
      <c r="I216" s="416">
        <v>90</v>
      </c>
      <c r="J216" s="417">
        <v>5199</v>
      </c>
    </row>
    <row r="217" spans="1:10">
      <c r="A217" s="414" t="s">
        <v>1996</v>
      </c>
      <c r="B217" s="414" t="s">
        <v>2027</v>
      </c>
      <c r="C217" s="414" t="s">
        <v>1996</v>
      </c>
      <c r="D217" s="414" t="s">
        <v>2178</v>
      </c>
      <c r="E217" s="414">
        <v>63675073</v>
      </c>
      <c r="F217" s="415" t="s">
        <v>1190</v>
      </c>
      <c r="G217" s="416">
        <v>814680</v>
      </c>
      <c r="H217" s="416">
        <v>544261</v>
      </c>
      <c r="I217" s="416">
        <v>270419</v>
      </c>
      <c r="J217" s="417">
        <v>500155</v>
      </c>
    </row>
    <row r="218" spans="1:10">
      <c r="A218" s="414" t="s">
        <v>1996</v>
      </c>
      <c r="B218" s="414" t="s">
        <v>2027</v>
      </c>
      <c r="C218" s="414" t="s">
        <v>2046</v>
      </c>
      <c r="D218" s="414" t="s">
        <v>2152</v>
      </c>
      <c r="E218" s="414">
        <v>63775041</v>
      </c>
      <c r="F218" s="415" t="s">
        <v>1165</v>
      </c>
      <c r="G218" s="416">
        <v>60000</v>
      </c>
      <c r="H218" s="416">
        <v>31111</v>
      </c>
      <c r="I218" s="416">
        <v>28889</v>
      </c>
      <c r="J218" s="417">
        <v>31859</v>
      </c>
    </row>
    <row r="219" spans="1:10">
      <c r="A219" s="414" t="s">
        <v>1996</v>
      </c>
      <c r="B219" s="414" t="s">
        <v>2027</v>
      </c>
      <c r="C219" s="414" t="s">
        <v>2046</v>
      </c>
      <c r="D219" s="414" t="s">
        <v>2168</v>
      </c>
      <c r="E219" s="414">
        <v>63775061</v>
      </c>
      <c r="F219" s="415" t="s">
        <v>1180</v>
      </c>
      <c r="G219" s="416">
        <v>160000</v>
      </c>
      <c r="H219" s="416">
        <v>28663</v>
      </c>
      <c r="I219" s="416">
        <v>131337</v>
      </c>
      <c r="J219" s="417">
        <v>68575</v>
      </c>
    </row>
    <row r="220" spans="1:10">
      <c r="A220" s="414" t="s">
        <v>1996</v>
      </c>
      <c r="B220" s="414" t="s">
        <v>2027</v>
      </c>
      <c r="C220" s="414" t="s">
        <v>2179</v>
      </c>
      <c r="D220" s="414" t="s">
        <v>2139</v>
      </c>
      <c r="E220" s="414">
        <v>63999991</v>
      </c>
      <c r="F220" s="415" t="s">
        <v>1829</v>
      </c>
      <c r="G220" s="416">
        <v>1930206</v>
      </c>
      <c r="H220" s="416">
        <v>1537623</v>
      </c>
      <c r="I220" s="416">
        <v>392583</v>
      </c>
      <c r="J220" s="417">
        <v>1548694</v>
      </c>
    </row>
    <row r="221" spans="1:10">
      <c r="A221" s="414" t="s">
        <v>1996</v>
      </c>
      <c r="B221" s="414" t="s">
        <v>2027</v>
      </c>
      <c r="C221" s="414" t="s">
        <v>2179</v>
      </c>
      <c r="D221" s="414" t="s">
        <v>2180</v>
      </c>
      <c r="E221" s="414">
        <v>63999994</v>
      </c>
      <c r="F221" s="415" t="s">
        <v>1191</v>
      </c>
      <c r="G221" s="416">
        <v>1200000</v>
      </c>
      <c r="H221" s="416">
        <v>803090</v>
      </c>
      <c r="I221" s="416">
        <v>396910</v>
      </c>
      <c r="J221" s="417">
        <v>917433</v>
      </c>
    </row>
    <row r="222" spans="1:10">
      <c r="A222" s="414" t="s">
        <v>1996</v>
      </c>
      <c r="B222" s="414" t="s">
        <v>2027</v>
      </c>
      <c r="C222" s="414" t="s">
        <v>2179</v>
      </c>
      <c r="D222" s="414" t="s">
        <v>2181</v>
      </c>
      <c r="E222" s="414">
        <v>63999998</v>
      </c>
      <c r="F222" s="415" t="s">
        <v>1192</v>
      </c>
      <c r="G222" s="416">
        <v>296286</v>
      </c>
      <c r="H222" s="416">
        <v>468296</v>
      </c>
      <c r="I222" s="416">
        <v>-172010</v>
      </c>
      <c r="J222" s="417">
        <v>428147</v>
      </c>
    </row>
    <row r="223" spans="1:10">
      <c r="A223" s="414" t="s">
        <v>1996</v>
      </c>
      <c r="B223" s="414" t="s">
        <v>2028</v>
      </c>
      <c r="C223" s="414" t="s">
        <v>1997</v>
      </c>
      <c r="D223" s="414" t="s">
        <v>2182</v>
      </c>
      <c r="E223" s="414">
        <v>64117012</v>
      </c>
      <c r="F223" s="415" t="s">
        <v>1193</v>
      </c>
      <c r="G223" s="416">
        <v>767500</v>
      </c>
      <c r="H223" s="413"/>
      <c r="I223" s="416">
        <v>767500</v>
      </c>
      <c r="J223" s="417">
        <v>1415304</v>
      </c>
    </row>
    <row r="224" spans="1:10">
      <c r="A224" s="414" t="s">
        <v>1996</v>
      </c>
      <c r="B224" s="414" t="s">
        <v>2028</v>
      </c>
      <c r="C224" s="414" t="s">
        <v>1997</v>
      </c>
      <c r="D224" s="414" t="s">
        <v>2183</v>
      </c>
      <c r="E224" s="414">
        <v>64117092</v>
      </c>
      <c r="F224" s="415" t="s">
        <v>1833</v>
      </c>
      <c r="G224" s="416">
        <v>437100</v>
      </c>
      <c r="H224" s="413"/>
      <c r="I224" s="416">
        <v>437100</v>
      </c>
      <c r="J224" s="417">
        <v>648675</v>
      </c>
    </row>
    <row r="225" spans="1:10">
      <c r="A225" s="414" t="s">
        <v>1996</v>
      </c>
      <c r="B225" s="414" t="s">
        <v>2028</v>
      </c>
      <c r="C225" s="414" t="s">
        <v>1997</v>
      </c>
      <c r="D225" s="414" t="s">
        <v>2184</v>
      </c>
      <c r="E225" s="414">
        <v>64119022</v>
      </c>
      <c r="F225" s="415" t="s">
        <v>1201</v>
      </c>
      <c r="G225" s="416">
        <v>155000</v>
      </c>
      <c r="H225" s="416">
        <v>204850</v>
      </c>
      <c r="I225" s="416">
        <v>-49850</v>
      </c>
      <c r="J225" s="417">
        <v>145227</v>
      </c>
    </row>
    <row r="226" spans="1:10">
      <c r="A226" s="414" t="s">
        <v>1996</v>
      </c>
      <c r="B226" s="414" t="s">
        <v>2028</v>
      </c>
      <c r="C226" s="414" t="s">
        <v>1997</v>
      </c>
      <c r="D226" s="414" t="s">
        <v>2185</v>
      </c>
      <c r="E226" s="414">
        <v>64119023</v>
      </c>
      <c r="F226" s="415" t="s">
        <v>1202</v>
      </c>
      <c r="G226" s="413"/>
      <c r="H226" s="413"/>
      <c r="I226" s="416">
        <v>0</v>
      </c>
      <c r="J226" s="417">
        <v>48191</v>
      </c>
    </row>
    <row r="227" spans="1:10">
      <c r="A227" s="414" t="s">
        <v>1996</v>
      </c>
      <c r="B227" s="414" t="s">
        <v>2028</v>
      </c>
      <c r="C227" s="414" t="s">
        <v>1997</v>
      </c>
      <c r="D227" s="414" t="s">
        <v>2186</v>
      </c>
      <c r="E227" s="414">
        <v>64119024</v>
      </c>
      <c r="F227" s="415" t="s">
        <v>1834</v>
      </c>
      <c r="G227" s="416">
        <v>55100</v>
      </c>
      <c r="H227" s="416">
        <v>52983</v>
      </c>
      <c r="I227" s="416">
        <v>2117</v>
      </c>
      <c r="J227" s="413"/>
    </row>
    <row r="228" spans="1:10">
      <c r="A228" s="414" t="s">
        <v>1996</v>
      </c>
      <c r="B228" s="414" t="s">
        <v>2028</v>
      </c>
      <c r="C228" s="414" t="s">
        <v>1997</v>
      </c>
      <c r="D228" s="414" t="s">
        <v>2187</v>
      </c>
      <c r="E228" s="414">
        <v>64119025</v>
      </c>
      <c r="F228" s="415" t="s">
        <v>1835</v>
      </c>
      <c r="G228" s="416">
        <v>11000</v>
      </c>
      <c r="H228" s="413"/>
      <c r="I228" s="416">
        <v>11000</v>
      </c>
      <c r="J228" s="417">
        <v>71380</v>
      </c>
    </row>
    <row r="229" spans="1:10">
      <c r="A229" s="414" t="s">
        <v>1996</v>
      </c>
      <c r="B229" s="414" t="s">
        <v>2028</v>
      </c>
      <c r="C229" s="414" t="s">
        <v>1997</v>
      </c>
      <c r="D229" s="414" t="s">
        <v>2188</v>
      </c>
      <c r="E229" s="414">
        <v>64119026</v>
      </c>
      <c r="F229" s="415" t="s">
        <v>1204</v>
      </c>
      <c r="G229" s="416">
        <v>30500</v>
      </c>
      <c r="H229" s="416">
        <v>62382</v>
      </c>
      <c r="I229" s="416">
        <v>-31882</v>
      </c>
      <c r="J229" s="417">
        <v>16170</v>
      </c>
    </row>
    <row r="230" spans="1:10">
      <c r="A230" s="414" t="s">
        <v>1996</v>
      </c>
      <c r="B230" s="414" t="s">
        <v>2028</v>
      </c>
      <c r="C230" s="414" t="s">
        <v>1997</v>
      </c>
      <c r="D230" s="414" t="s">
        <v>2189</v>
      </c>
      <c r="E230" s="414">
        <v>64119111</v>
      </c>
      <c r="F230" s="415" t="s">
        <v>1205</v>
      </c>
      <c r="G230" s="416">
        <v>172000</v>
      </c>
      <c r="H230" s="416">
        <v>412565</v>
      </c>
      <c r="I230" s="416">
        <v>-240565</v>
      </c>
      <c r="J230" s="417">
        <v>293797</v>
      </c>
    </row>
    <row r="231" spans="1:10">
      <c r="A231" s="414" t="s">
        <v>1996</v>
      </c>
      <c r="B231" s="414" t="s">
        <v>2028</v>
      </c>
      <c r="C231" s="414" t="s">
        <v>1997</v>
      </c>
      <c r="D231" s="414" t="s">
        <v>2190</v>
      </c>
      <c r="E231" s="414">
        <v>64198011</v>
      </c>
      <c r="F231" s="415" t="s">
        <v>1206</v>
      </c>
      <c r="G231" s="416">
        <v>2000</v>
      </c>
      <c r="H231" s="416">
        <v>2148</v>
      </c>
      <c r="I231" s="416">
        <v>-148</v>
      </c>
      <c r="J231" s="417">
        <v>0</v>
      </c>
    </row>
    <row r="232" spans="1:10">
      <c r="A232" s="414" t="s">
        <v>1996</v>
      </c>
      <c r="B232" s="414" t="s">
        <v>2028</v>
      </c>
      <c r="C232" s="414" t="s">
        <v>2022</v>
      </c>
      <c r="D232" s="414" t="s">
        <v>2191</v>
      </c>
      <c r="E232" s="414">
        <v>64217022</v>
      </c>
      <c r="F232" s="415" t="s">
        <v>1194</v>
      </c>
      <c r="G232" s="416">
        <v>16000</v>
      </c>
      <c r="H232" s="413"/>
      <c r="I232" s="416">
        <v>16000</v>
      </c>
      <c r="J232" s="417">
        <v>6400</v>
      </c>
    </row>
    <row r="233" spans="1:10">
      <c r="A233" s="414" t="s">
        <v>1996</v>
      </c>
      <c r="B233" s="414" t="s">
        <v>2028</v>
      </c>
      <c r="C233" s="414" t="s">
        <v>2027</v>
      </c>
      <c r="D233" s="414" t="s">
        <v>2192</v>
      </c>
      <c r="E233" s="414">
        <v>64317052</v>
      </c>
      <c r="F233" s="415" t="s">
        <v>1207</v>
      </c>
      <c r="G233" s="416">
        <v>50000</v>
      </c>
      <c r="H233" s="413"/>
      <c r="I233" s="416">
        <v>50000</v>
      </c>
      <c r="J233" s="417">
        <v>44078</v>
      </c>
    </row>
    <row r="234" spans="1:10">
      <c r="A234" s="414" t="s">
        <v>1996</v>
      </c>
      <c r="B234" s="414" t="s">
        <v>2028</v>
      </c>
      <c r="C234" s="414" t="s">
        <v>2027</v>
      </c>
      <c r="D234" s="414" t="s">
        <v>2193</v>
      </c>
      <c r="E234" s="414">
        <v>64317053</v>
      </c>
      <c r="F234" s="415" t="s">
        <v>1208</v>
      </c>
      <c r="G234" s="416">
        <v>34000</v>
      </c>
      <c r="H234" s="413"/>
      <c r="I234" s="416">
        <v>34000</v>
      </c>
      <c r="J234" s="417">
        <v>73249</v>
      </c>
    </row>
    <row r="235" spans="1:10">
      <c r="A235" s="414" t="s">
        <v>1996</v>
      </c>
      <c r="B235" s="414" t="s">
        <v>2028</v>
      </c>
      <c r="C235" s="414" t="s">
        <v>2027</v>
      </c>
      <c r="D235" s="414" t="s">
        <v>2194</v>
      </c>
      <c r="E235" s="414">
        <v>64317054</v>
      </c>
      <c r="F235" s="415" t="s">
        <v>1209</v>
      </c>
      <c r="G235" s="416">
        <v>93000</v>
      </c>
      <c r="H235" s="413"/>
      <c r="I235" s="416">
        <v>93000</v>
      </c>
      <c r="J235" s="417">
        <v>10706</v>
      </c>
    </row>
    <row r="236" spans="1:10">
      <c r="A236" s="414" t="s">
        <v>1996</v>
      </c>
      <c r="B236" s="414" t="s">
        <v>2028</v>
      </c>
      <c r="C236" s="414" t="s">
        <v>2027</v>
      </c>
      <c r="D236" s="414" t="s">
        <v>2195</v>
      </c>
      <c r="E236" s="414">
        <v>64317062</v>
      </c>
      <c r="F236" s="415" t="s">
        <v>1836</v>
      </c>
      <c r="G236" s="416">
        <v>210000</v>
      </c>
      <c r="H236" s="416">
        <v>485</v>
      </c>
      <c r="I236" s="416">
        <v>209515</v>
      </c>
      <c r="J236" s="417">
        <v>320044</v>
      </c>
    </row>
    <row r="237" spans="1:10">
      <c r="A237" s="414" t="s">
        <v>1996</v>
      </c>
      <c r="B237" s="414" t="s">
        <v>2028</v>
      </c>
      <c r="C237" s="414" t="s">
        <v>2027</v>
      </c>
      <c r="D237" s="414" t="s">
        <v>2196</v>
      </c>
      <c r="E237" s="414">
        <v>64319201</v>
      </c>
      <c r="F237" s="415" t="s">
        <v>1211</v>
      </c>
      <c r="G237" s="416">
        <v>99635</v>
      </c>
      <c r="H237" s="416">
        <v>110750</v>
      </c>
      <c r="I237" s="416">
        <v>-11115</v>
      </c>
      <c r="J237" s="417">
        <v>115694</v>
      </c>
    </row>
    <row r="238" spans="1:10">
      <c r="A238" s="414" t="s">
        <v>1996</v>
      </c>
      <c r="B238" s="414" t="s">
        <v>2028</v>
      </c>
      <c r="C238" s="414" t="s">
        <v>2027</v>
      </c>
      <c r="D238" s="414" t="s">
        <v>2197</v>
      </c>
      <c r="E238" s="414">
        <v>64319202</v>
      </c>
      <c r="F238" s="415" t="s">
        <v>1212</v>
      </c>
      <c r="G238" s="416">
        <v>175292</v>
      </c>
      <c r="H238" s="416">
        <v>220053</v>
      </c>
      <c r="I238" s="416">
        <v>-44761</v>
      </c>
      <c r="J238" s="417">
        <v>121975</v>
      </c>
    </row>
    <row r="239" spans="1:10">
      <c r="A239" s="414" t="s">
        <v>1996</v>
      </c>
      <c r="B239" s="414" t="s">
        <v>2028</v>
      </c>
      <c r="C239" s="414" t="s">
        <v>2027</v>
      </c>
      <c r="D239" s="414" t="s">
        <v>2198</v>
      </c>
      <c r="E239" s="414">
        <v>64319203</v>
      </c>
      <c r="F239" s="415" t="s">
        <v>1213</v>
      </c>
      <c r="G239" s="416">
        <v>54583</v>
      </c>
      <c r="H239" s="416">
        <v>260731</v>
      </c>
      <c r="I239" s="416">
        <v>-206148</v>
      </c>
      <c r="J239" s="417">
        <v>68366</v>
      </c>
    </row>
    <row r="240" spans="1:10">
      <c r="A240" s="414" t="s">
        <v>1996</v>
      </c>
      <c r="B240" s="414" t="s">
        <v>2028</v>
      </c>
      <c r="C240" s="414" t="s">
        <v>2027</v>
      </c>
      <c r="D240" s="414" t="s">
        <v>2199</v>
      </c>
      <c r="E240" s="414">
        <v>64319204</v>
      </c>
      <c r="F240" s="415" t="s">
        <v>1213</v>
      </c>
      <c r="G240" s="416">
        <v>1654610</v>
      </c>
      <c r="H240" s="416">
        <v>357684</v>
      </c>
      <c r="I240" s="416">
        <v>1296926</v>
      </c>
      <c r="J240" s="417">
        <v>80451</v>
      </c>
    </row>
    <row r="241" spans="1:10">
      <c r="A241" s="414" t="s">
        <v>1996</v>
      </c>
      <c r="B241" s="414" t="s">
        <v>2028</v>
      </c>
      <c r="C241" s="414" t="s">
        <v>2027</v>
      </c>
      <c r="D241" s="414" t="s">
        <v>2200</v>
      </c>
      <c r="E241" s="414">
        <v>64319205</v>
      </c>
      <c r="F241" s="415" t="s">
        <v>1215</v>
      </c>
      <c r="G241" s="416">
        <v>1069153</v>
      </c>
      <c r="H241" s="416">
        <v>1099754</v>
      </c>
      <c r="I241" s="416">
        <v>-30601</v>
      </c>
      <c r="J241" s="417">
        <v>1221835</v>
      </c>
    </row>
    <row r="242" spans="1:10">
      <c r="A242" s="414" t="s">
        <v>1996</v>
      </c>
      <c r="B242" s="414" t="s">
        <v>2028</v>
      </c>
      <c r="C242" s="414" t="s">
        <v>2027</v>
      </c>
      <c r="D242" s="414" t="s">
        <v>2201</v>
      </c>
      <c r="E242" s="414">
        <v>64319206</v>
      </c>
      <c r="F242" s="415" t="s">
        <v>1216</v>
      </c>
      <c r="G242" s="416">
        <v>86126</v>
      </c>
      <c r="H242" s="416">
        <v>22578</v>
      </c>
      <c r="I242" s="416">
        <v>63548</v>
      </c>
      <c r="J242" s="417">
        <v>101474</v>
      </c>
    </row>
    <row r="243" spans="1:10">
      <c r="A243" s="414" t="s">
        <v>1996</v>
      </c>
      <c r="B243" s="414" t="s">
        <v>2028</v>
      </c>
      <c r="C243" s="414" t="s">
        <v>2027</v>
      </c>
      <c r="D243" s="414" t="s">
        <v>2202</v>
      </c>
      <c r="E243" s="414">
        <v>64319207</v>
      </c>
      <c r="F243" s="415" t="s">
        <v>1217</v>
      </c>
      <c r="G243" s="416">
        <v>225444</v>
      </c>
      <c r="H243" s="416">
        <v>1357961</v>
      </c>
      <c r="I243" s="416">
        <v>-1132517</v>
      </c>
      <c r="J243" s="417">
        <v>596694</v>
      </c>
    </row>
    <row r="244" spans="1:10">
      <c r="A244" s="414" t="s">
        <v>1996</v>
      </c>
      <c r="B244" s="414" t="s">
        <v>2028</v>
      </c>
      <c r="C244" s="414" t="s">
        <v>2027</v>
      </c>
      <c r="D244" s="414" t="s">
        <v>2203</v>
      </c>
      <c r="E244" s="414">
        <v>64319208</v>
      </c>
      <c r="F244" s="415" t="s">
        <v>1218</v>
      </c>
      <c r="G244" s="416">
        <v>433184</v>
      </c>
      <c r="H244" s="416">
        <v>127638</v>
      </c>
      <c r="I244" s="416">
        <v>305546</v>
      </c>
      <c r="J244" s="417">
        <v>292279</v>
      </c>
    </row>
    <row r="245" spans="1:10">
      <c r="A245" s="414" t="s">
        <v>1996</v>
      </c>
      <c r="B245" s="414" t="s">
        <v>2028</v>
      </c>
      <c r="C245" s="414" t="s">
        <v>2027</v>
      </c>
      <c r="D245" s="414" t="s">
        <v>2204</v>
      </c>
      <c r="E245" s="414">
        <v>64319209</v>
      </c>
      <c r="F245" s="415" t="s">
        <v>1219</v>
      </c>
      <c r="G245" s="416">
        <v>148939</v>
      </c>
      <c r="H245" s="416">
        <v>157045</v>
      </c>
      <c r="I245" s="416">
        <v>-8106</v>
      </c>
      <c r="J245" s="417">
        <v>165790</v>
      </c>
    </row>
    <row r="246" spans="1:10">
      <c r="A246" s="414" t="s">
        <v>1996</v>
      </c>
      <c r="B246" s="414" t="s">
        <v>2028</v>
      </c>
      <c r="C246" s="414" t="s">
        <v>2027</v>
      </c>
      <c r="D246" s="414" t="s">
        <v>2205</v>
      </c>
      <c r="E246" s="414">
        <v>64319211</v>
      </c>
      <c r="F246" s="415" t="s">
        <v>1220</v>
      </c>
      <c r="G246" s="416">
        <v>12800</v>
      </c>
      <c r="H246" s="416">
        <v>8416</v>
      </c>
      <c r="I246" s="416">
        <v>4384</v>
      </c>
      <c r="J246" s="417">
        <v>17969</v>
      </c>
    </row>
    <row r="247" spans="1:10">
      <c r="A247" s="414" t="s">
        <v>1996</v>
      </c>
      <c r="B247" s="414" t="s">
        <v>2028</v>
      </c>
      <c r="C247" s="414" t="s">
        <v>2027</v>
      </c>
      <c r="D247" s="414" t="s">
        <v>2206</v>
      </c>
      <c r="E247" s="414">
        <v>64319212</v>
      </c>
      <c r="F247" s="415" t="s">
        <v>1221</v>
      </c>
      <c r="G247" s="416">
        <v>581667</v>
      </c>
      <c r="H247" s="416">
        <v>78244</v>
      </c>
      <c r="I247" s="416">
        <v>503423</v>
      </c>
      <c r="J247" s="417">
        <v>44256</v>
      </c>
    </row>
    <row r="248" spans="1:10">
      <c r="A248" s="414" t="s">
        <v>1996</v>
      </c>
      <c r="B248" s="414" t="s">
        <v>2028</v>
      </c>
      <c r="C248" s="414" t="s">
        <v>2027</v>
      </c>
      <c r="D248" s="414" t="s">
        <v>2207</v>
      </c>
      <c r="E248" s="414">
        <v>64319213</v>
      </c>
      <c r="F248" s="415" t="s">
        <v>1222</v>
      </c>
      <c r="G248" s="416">
        <v>50450</v>
      </c>
      <c r="H248" s="416">
        <v>22482</v>
      </c>
      <c r="I248" s="416">
        <v>27968</v>
      </c>
      <c r="J248" s="417">
        <v>184208</v>
      </c>
    </row>
    <row r="249" spans="1:10">
      <c r="A249" s="414" t="s">
        <v>1996</v>
      </c>
      <c r="B249" s="414" t="s">
        <v>2028</v>
      </c>
      <c r="C249" s="414" t="s">
        <v>2027</v>
      </c>
      <c r="D249" s="414" t="s">
        <v>2208</v>
      </c>
      <c r="E249" s="414">
        <v>64319214</v>
      </c>
      <c r="F249" s="415" t="s">
        <v>1223</v>
      </c>
      <c r="G249" s="416">
        <v>92473</v>
      </c>
      <c r="H249" s="416">
        <v>9267</v>
      </c>
      <c r="I249" s="416">
        <v>83206</v>
      </c>
      <c r="J249" s="417">
        <v>28170</v>
      </c>
    </row>
    <row r="250" spans="1:10">
      <c r="A250" s="414" t="s">
        <v>1996</v>
      </c>
      <c r="B250" s="414" t="s">
        <v>2028</v>
      </c>
      <c r="C250" s="414" t="s">
        <v>2027</v>
      </c>
      <c r="D250" s="414" t="s">
        <v>2209</v>
      </c>
      <c r="E250" s="414">
        <v>64398012</v>
      </c>
      <c r="F250" s="415" t="s">
        <v>1224</v>
      </c>
      <c r="G250" s="416">
        <v>50184</v>
      </c>
      <c r="H250" s="416">
        <v>56004</v>
      </c>
      <c r="I250" s="416">
        <v>-5820</v>
      </c>
      <c r="J250" s="417">
        <v>36973</v>
      </c>
    </row>
    <row r="251" spans="1:10">
      <c r="A251" s="414" t="s">
        <v>1996</v>
      </c>
      <c r="B251" s="414" t="s">
        <v>2028</v>
      </c>
      <c r="C251" s="414" t="s">
        <v>2029</v>
      </c>
      <c r="D251" s="414" t="s">
        <v>2210</v>
      </c>
      <c r="E251" s="414">
        <v>64517112</v>
      </c>
      <c r="F251" s="415" t="s">
        <v>1225</v>
      </c>
      <c r="G251" s="416">
        <v>33800</v>
      </c>
      <c r="H251" s="413"/>
      <c r="I251" s="416">
        <v>33800</v>
      </c>
      <c r="J251" s="417">
        <v>164019</v>
      </c>
    </row>
    <row r="252" spans="1:10">
      <c r="A252" s="414" t="s">
        <v>1996</v>
      </c>
      <c r="B252" s="414" t="s">
        <v>2028</v>
      </c>
      <c r="C252" s="414" t="s">
        <v>2029</v>
      </c>
      <c r="D252" s="414" t="s">
        <v>2211</v>
      </c>
      <c r="E252" s="414">
        <v>64517122</v>
      </c>
      <c r="F252" s="415" t="s">
        <v>1226</v>
      </c>
      <c r="G252" s="416">
        <v>3450</v>
      </c>
      <c r="H252" s="413"/>
      <c r="I252" s="416">
        <v>3450</v>
      </c>
      <c r="J252" s="413"/>
    </row>
    <row r="253" spans="1:10">
      <c r="A253" s="414" t="s">
        <v>1996</v>
      </c>
      <c r="B253" s="414" t="s">
        <v>2028</v>
      </c>
      <c r="C253" s="414" t="s">
        <v>2029</v>
      </c>
      <c r="D253" s="414" t="s">
        <v>2212</v>
      </c>
      <c r="E253" s="414">
        <v>64517132</v>
      </c>
      <c r="F253" s="415" t="s">
        <v>1227</v>
      </c>
      <c r="G253" s="416">
        <v>2535000</v>
      </c>
      <c r="H253" s="413"/>
      <c r="I253" s="416">
        <v>2535000</v>
      </c>
      <c r="J253" s="417">
        <v>4385430</v>
      </c>
    </row>
    <row r="254" spans="1:10">
      <c r="A254" s="414" t="s">
        <v>1996</v>
      </c>
      <c r="B254" s="414" t="s">
        <v>2028</v>
      </c>
      <c r="C254" s="414" t="s">
        <v>2029</v>
      </c>
      <c r="D254" s="414" t="s">
        <v>2213</v>
      </c>
      <c r="E254" s="414">
        <v>64517142</v>
      </c>
      <c r="F254" s="415" t="s">
        <v>1228</v>
      </c>
      <c r="G254" s="416">
        <v>570500</v>
      </c>
      <c r="H254" s="413"/>
      <c r="I254" s="416">
        <v>570500</v>
      </c>
      <c r="J254" s="417">
        <v>554980</v>
      </c>
    </row>
    <row r="255" spans="1:10">
      <c r="A255" s="414" t="s">
        <v>1996</v>
      </c>
      <c r="B255" s="414" t="s">
        <v>2028</v>
      </c>
      <c r="C255" s="414" t="s">
        <v>2029</v>
      </c>
      <c r="D255" s="414" t="s">
        <v>2214</v>
      </c>
      <c r="E255" s="414">
        <v>64517152</v>
      </c>
      <c r="F255" s="415" t="s">
        <v>1837</v>
      </c>
      <c r="G255" s="416">
        <v>145000</v>
      </c>
      <c r="H255" s="413"/>
      <c r="I255" s="416">
        <v>145000</v>
      </c>
      <c r="J255" s="417">
        <v>151963</v>
      </c>
    </row>
    <row r="256" spans="1:10">
      <c r="A256" s="414" t="s">
        <v>1996</v>
      </c>
      <c r="B256" s="414" t="s">
        <v>2028</v>
      </c>
      <c r="C256" s="414" t="s">
        <v>2029</v>
      </c>
      <c r="D256" s="414" t="s">
        <v>2215</v>
      </c>
      <c r="E256" s="414">
        <v>64517172</v>
      </c>
      <c r="F256" s="415" t="s">
        <v>1231</v>
      </c>
      <c r="G256" s="416">
        <v>363200</v>
      </c>
      <c r="H256" s="413"/>
      <c r="I256" s="416">
        <v>363200</v>
      </c>
      <c r="J256" s="417">
        <v>707296</v>
      </c>
    </row>
    <row r="257" spans="1:10">
      <c r="A257" s="414" t="s">
        <v>1996</v>
      </c>
      <c r="B257" s="414" t="s">
        <v>2028</v>
      </c>
      <c r="C257" s="414" t="s">
        <v>2029</v>
      </c>
      <c r="D257" s="414" t="s">
        <v>2216</v>
      </c>
      <c r="E257" s="414">
        <v>64517182</v>
      </c>
      <c r="F257" s="415" t="s">
        <v>1232</v>
      </c>
      <c r="G257" s="416">
        <v>34500</v>
      </c>
      <c r="H257" s="413"/>
      <c r="I257" s="416">
        <v>34500</v>
      </c>
      <c r="J257" s="413"/>
    </row>
    <row r="258" spans="1:10">
      <c r="A258" s="414" t="s">
        <v>1996</v>
      </c>
      <c r="B258" s="414" t="s">
        <v>2028</v>
      </c>
      <c r="C258" s="414" t="s">
        <v>2029</v>
      </c>
      <c r="D258" s="414" t="s">
        <v>2217</v>
      </c>
      <c r="E258" s="414">
        <v>64517902</v>
      </c>
      <c r="F258" s="415" t="s">
        <v>1233</v>
      </c>
      <c r="G258" s="416">
        <v>41400</v>
      </c>
      <c r="H258" s="416">
        <v>2610</v>
      </c>
      <c r="I258" s="416">
        <v>38790</v>
      </c>
      <c r="J258" s="417">
        <v>117954</v>
      </c>
    </row>
    <row r="259" spans="1:10">
      <c r="A259" s="414" t="s">
        <v>1996</v>
      </c>
      <c r="B259" s="414" t="s">
        <v>2028</v>
      </c>
      <c r="C259" s="414" t="s">
        <v>2029</v>
      </c>
      <c r="D259" s="414" t="s">
        <v>2218</v>
      </c>
      <c r="E259" s="414">
        <v>64519049</v>
      </c>
      <c r="F259" s="415" t="s">
        <v>1838</v>
      </c>
      <c r="G259" s="416">
        <v>20000</v>
      </c>
      <c r="H259" s="413"/>
      <c r="I259" s="416">
        <v>20000</v>
      </c>
      <c r="J259" s="413"/>
    </row>
    <row r="260" spans="1:10">
      <c r="A260" s="414" t="s">
        <v>1996</v>
      </c>
      <c r="B260" s="414" t="s">
        <v>2028</v>
      </c>
      <c r="C260" s="414" t="s">
        <v>2029</v>
      </c>
      <c r="D260" s="414" t="s">
        <v>2219</v>
      </c>
      <c r="E260" s="414">
        <v>64519051</v>
      </c>
      <c r="F260" s="415" t="s">
        <v>1234</v>
      </c>
      <c r="G260" s="416">
        <v>60299</v>
      </c>
      <c r="H260" s="416">
        <v>397608</v>
      </c>
      <c r="I260" s="416">
        <v>-337309</v>
      </c>
      <c r="J260" s="417">
        <v>125965</v>
      </c>
    </row>
    <row r="261" spans="1:10">
      <c r="A261" s="414" t="s">
        <v>1996</v>
      </c>
      <c r="B261" s="414" t="s">
        <v>2028</v>
      </c>
      <c r="C261" s="414" t="s">
        <v>2029</v>
      </c>
      <c r="D261" s="414" t="s">
        <v>2220</v>
      </c>
      <c r="E261" s="414">
        <v>64519052</v>
      </c>
      <c r="F261" s="415" t="s">
        <v>1235</v>
      </c>
      <c r="G261" s="416">
        <v>706653</v>
      </c>
      <c r="H261" s="416">
        <v>291393</v>
      </c>
      <c r="I261" s="416">
        <v>415260</v>
      </c>
      <c r="J261" s="417">
        <v>655394</v>
      </c>
    </row>
    <row r="262" spans="1:10">
      <c r="A262" s="414" t="s">
        <v>1996</v>
      </c>
      <c r="B262" s="414" t="s">
        <v>2028</v>
      </c>
      <c r="C262" s="414" t="s">
        <v>2029</v>
      </c>
      <c r="D262" s="414" t="s">
        <v>2221</v>
      </c>
      <c r="E262" s="414">
        <v>64519053</v>
      </c>
      <c r="F262" s="415" t="s">
        <v>1236</v>
      </c>
      <c r="G262" s="416">
        <v>12000</v>
      </c>
      <c r="H262" s="416">
        <v>13598</v>
      </c>
      <c r="I262" s="416">
        <v>-1598</v>
      </c>
      <c r="J262" s="417">
        <v>15223</v>
      </c>
    </row>
    <row r="263" spans="1:10">
      <c r="A263" s="414" t="s">
        <v>1996</v>
      </c>
      <c r="B263" s="414" t="s">
        <v>2028</v>
      </c>
      <c r="C263" s="414" t="s">
        <v>2029</v>
      </c>
      <c r="D263" s="414" t="s">
        <v>2222</v>
      </c>
      <c r="E263" s="414">
        <v>64519054</v>
      </c>
      <c r="F263" s="415" t="s">
        <v>1237</v>
      </c>
      <c r="G263" s="416">
        <v>28000</v>
      </c>
      <c r="H263" s="416">
        <v>205599</v>
      </c>
      <c r="I263" s="416">
        <v>-177599</v>
      </c>
      <c r="J263" s="417">
        <v>74452</v>
      </c>
    </row>
    <row r="264" spans="1:10">
      <c r="A264" s="414" t="s">
        <v>1996</v>
      </c>
      <c r="B264" s="414" t="s">
        <v>2028</v>
      </c>
      <c r="C264" s="414" t="s">
        <v>2029</v>
      </c>
      <c r="D264" s="414" t="s">
        <v>2223</v>
      </c>
      <c r="E264" s="414">
        <v>64519055</v>
      </c>
      <c r="F264" s="415" t="s">
        <v>1839</v>
      </c>
      <c r="G264" s="416">
        <v>458237</v>
      </c>
      <c r="H264" s="416">
        <v>1149152</v>
      </c>
      <c r="I264" s="416">
        <v>-690915</v>
      </c>
      <c r="J264" s="417">
        <v>551910</v>
      </c>
    </row>
    <row r="265" spans="1:10">
      <c r="A265" s="414" t="s">
        <v>1996</v>
      </c>
      <c r="B265" s="414" t="s">
        <v>2028</v>
      </c>
      <c r="C265" s="414" t="s">
        <v>2029</v>
      </c>
      <c r="D265" s="414" t="s">
        <v>2224</v>
      </c>
      <c r="E265" s="414">
        <v>64519056</v>
      </c>
      <c r="F265" s="415" t="s">
        <v>1239</v>
      </c>
      <c r="G265" s="416">
        <v>810500</v>
      </c>
      <c r="H265" s="416">
        <v>4818631</v>
      </c>
      <c r="I265" s="416">
        <v>-4008131</v>
      </c>
      <c r="J265" s="417">
        <v>186063</v>
      </c>
    </row>
    <row r="266" spans="1:10">
      <c r="A266" s="414" t="s">
        <v>1996</v>
      </c>
      <c r="B266" s="414" t="s">
        <v>2028</v>
      </c>
      <c r="C266" s="414" t="s">
        <v>2029</v>
      </c>
      <c r="D266" s="414" t="s">
        <v>2225</v>
      </c>
      <c r="E266" s="414">
        <v>64519057</v>
      </c>
      <c r="F266" s="415" t="s">
        <v>1240</v>
      </c>
      <c r="G266" s="416">
        <v>1232111</v>
      </c>
      <c r="H266" s="416">
        <v>1769070</v>
      </c>
      <c r="I266" s="416">
        <v>-536959</v>
      </c>
      <c r="J266" s="417">
        <v>720952</v>
      </c>
    </row>
    <row r="267" spans="1:10">
      <c r="A267" s="414" t="s">
        <v>1996</v>
      </c>
      <c r="B267" s="414" t="s">
        <v>2028</v>
      </c>
      <c r="C267" s="414" t="s">
        <v>2029</v>
      </c>
      <c r="D267" s="414" t="s">
        <v>2226</v>
      </c>
      <c r="E267" s="414">
        <v>64519058</v>
      </c>
      <c r="F267" s="415" t="s">
        <v>1241</v>
      </c>
      <c r="G267" s="416">
        <v>108798</v>
      </c>
      <c r="H267" s="416">
        <v>918733</v>
      </c>
      <c r="I267" s="416">
        <v>-809935</v>
      </c>
      <c r="J267" s="417">
        <v>121785</v>
      </c>
    </row>
    <row r="268" spans="1:10">
      <c r="A268" s="414" t="s">
        <v>1996</v>
      </c>
      <c r="B268" s="414" t="s">
        <v>2028</v>
      </c>
      <c r="C268" s="414" t="s">
        <v>2029</v>
      </c>
      <c r="D268" s="414" t="s">
        <v>2227</v>
      </c>
      <c r="E268" s="414">
        <v>64519061</v>
      </c>
      <c r="F268" s="415" t="s">
        <v>1242</v>
      </c>
      <c r="G268" s="416">
        <v>500</v>
      </c>
      <c r="H268" s="416">
        <v>41414</v>
      </c>
      <c r="I268" s="416">
        <v>-40914</v>
      </c>
      <c r="J268" s="417">
        <v>1033</v>
      </c>
    </row>
    <row r="269" spans="1:10">
      <c r="A269" s="414" t="s">
        <v>1996</v>
      </c>
      <c r="B269" s="414" t="s">
        <v>2028</v>
      </c>
      <c r="C269" s="414" t="s">
        <v>2029</v>
      </c>
      <c r="D269" s="414" t="s">
        <v>2228</v>
      </c>
      <c r="E269" s="414">
        <v>64519062</v>
      </c>
      <c r="F269" s="415" t="s">
        <v>1243</v>
      </c>
      <c r="G269" s="413"/>
      <c r="H269" s="416">
        <v>74864</v>
      </c>
      <c r="I269" s="416">
        <v>-74864</v>
      </c>
      <c r="J269" s="417">
        <v>99494</v>
      </c>
    </row>
    <row r="270" spans="1:10">
      <c r="A270" s="414" t="s">
        <v>1996</v>
      </c>
      <c r="B270" s="414" t="s">
        <v>2028</v>
      </c>
      <c r="C270" s="414" t="s">
        <v>2029</v>
      </c>
      <c r="D270" s="414" t="s">
        <v>2229</v>
      </c>
      <c r="E270" s="414">
        <v>64519063</v>
      </c>
      <c r="F270" s="415" t="s">
        <v>1244</v>
      </c>
      <c r="G270" s="416">
        <v>39465</v>
      </c>
      <c r="H270" s="416">
        <v>31133</v>
      </c>
      <c r="I270" s="416">
        <v>8332</v>
      </c>
      <c r="J270" s="417">
        <v>50041</v>
      </c>
    </row>
    <row r="271" spans="1:10">
      <c r="A271" s="414" t="s">
        <v>1996</v>
      </c>
      <c r="B271" s="414" t="s">
        <v>2028</v>
      </c>
      <c r="C271" s="414" t="s">
        <v>2029</v>
      </c>
      <c r="D271" s="414" t="s">
        <v>2230</v>
      </c>
      <c r="E271" s="414">
        <v>64519064</v>
      </c>
      <c r="F271" s="415" t="s">
        <v>1245</v>
      </c>
      <c r="G271" s="416">
        <v>185700</v>
      </c>
      <c r="H271" s="416">
        <v>611487</v>
      </c>
      <c r="I271" s="416">
        <v>-425787</v>
      </c>
      <c r="J271" s="417">
        <v>52008</v>
      </c>
    </row>
    <row r="272" spans="1:10">
      <c r="A272" s="414" t="s">
        <v>1996</v>
      </c>
      <c r="B272" s="414" t="s">
        <v>2028</v>
      </c>
      <c r="C272" s="414" t="s">
        <v>2029</v>
      </c>
      <c r="D272" s="414" t="s">
        <v>2231</v>
      </c>
      <c r="E272" s="414">
        <v>64519065</v>
      </c>
      <c r="F272" s="415" t="s">
        <v>1246</v>
      </c>
      <c r="G272" s="416">
        <v>128000</v>
      </c>
      <c r="H272" s="416">
        <v>21772</v>
      </c>
      <c r="I272" s="416">
        <v>106228</v>
      </c>
      <c r="J272" s="417">
        <v>6828</v>
      </c>
    </row>
    <row r="273" spans="1:10">
      <c r="A273" s="414" t="s">
        <v>1996</v>
      </c>
      <c r="B273" s="414" t="s">
        <v>2028</v>
      </c>
      <c r="C273" s="414" t="s">
        <v>2029</v>
      </c>
      <c r="D273" s="414" t="s">
        <v>2232</v>
      </c>
      <c r="E273" s="414">
        <v>64519066</v>
      </c>
      <c r="F273" s="415" t="s">
        <v>1247</v>
      </c>
      <c r="G273" s="416">
        <v>487800</v>
      </c>
      <c r="H273" s="416">
        <v>296936</v>
      </c>
      <c r="I273" s="416">
        <v>190864</v>
      </c>
      <c r="J273" s="417">
        <v>805787</v>
      </c>
    </row>
    <row r="274" spans="1:10">
      <c r="A274" s="414" t="s">
        <v>1996</v>
      </c>
      <c r="B274" s="414" t="s">
        <v>2028</v>
      </c>
      <c r="C274" s="414" t="s">
        <v>2029</v>
      </c>
      <c r="D274" s="414" t="s">
        <v>2190</v>
      </c>
      <c r="E274" s="414">
        <v>64598011</v>
      </c>
      <c r="F274" s="415" t="s">
        <v>1206</v>
      </c>
      <c r="G274" s="416">
        <v>949130</v>
      </c>
      <c r="H274" s="416">
        <v>689215</v>
      </c>
      <c r="I274" s="416">
        <v>259915</v>
      </c>
      <c r="J274" s="417">
        <v>926472</v>
      </c>
    </row>
    <row r="275" spans="1:10">
      <c r="A275" s="414" t="s">
        <v>1996</v>
      </c>
      <c r="B275" s="414" t="s">
        <v>2028</v>
      </c>
      <c r="C275" s="414" t="s">
        <v>1996</v>
      </c>
      <c r="D275" s="414" t="s">
        <v>2215</v>
      </c>
      <c r="E275" s="414">
        <v>64617172</v>
      </c>
      <c r="F275" s="415" t="s">
        <v>1231</v>
      </c>
      <c r="G275" s="416">
        <v>131100</v>
      </c>
      <c r="H275" s="413"/>
      <c r="I275" s="416">
        <v>131100</v>
      </c>
      <c r="J275" s="417">
        <v>95838</v>
      </c>
    </row>
    <row r="276" spans="1:10">
      <c r="A276" s="414" t="s">
        <v>1996</v>
      </c>
      <c r="B276" s="414" t="s">
        <v>2028</v>
      </c>
      <c r="C276" s="414" t="s">
        <v>2046</v>
      </c>
      <c r="D276" s="414" t="s">
        <v>2233</v>
      </c>
      <c r="E276" s="414">
        <v>64719059</v>
      </c>
      <c r="F276" s="415" t="s">
        <v>1840</v>
      </c>
      <c r="G276" s="416">
        <v>25000</v>
      </c>
      <c r="H276" s="416">
        <v>27071</v>
      </c>
      <c r="I276" s="416">
        <v>-2071</v>
      </c>
      <c r="J276" s="417">
        <v>31</v>
      </c>
    </row>
    <row r="277" spans="1:10">
      <c r="A277" s="414" t="s">
        <v>1996</v>
      </c>
      <c r="B277" s="414" t="s">
        <v>2028</v>
      </c>
      <c r="C277" s="414" t="s">
        <v>2046</v>
      </c>
      <c r="D277" s="414" t="s">
        <v>2234</v>
      </c>
      <c r="E277" s="414">
        <v>64719072</v>
      </c>
      <c r="F277" s="415" t="s">
        <v>1841</v>
      </c>
      <c r="G277" s="416">
        <v>65000</v>
      </c>
      <c r="H277" s="416">
        <v>26237</v>
      </c>
      <c r="I277" s="416">
        <v>38763</v>
      </c>
      <c r="J277" s="413"/>
    </row>
    <row r="278" spans="1:10">
      <c r="A278" s="414" t="s">
        <v>1996</v>
      </c>
      <c r="B278" s="414" t="s">
        <v>2028</v>
      </c>
      <c r="C278" s="414" t="s">
        <v>2046</v>
      </c>
      <c r="D278" s="414" t="s">
        <v>2190</v>
      </c>
      <c r="E278" s="414">
        <v>64798011</v>
      </c>
      <c r="F278" s="415" t="s">
        <v>1206</v>
      </c>
      <c r="G278" s="413"/>
      <c r="H278" s="416">
        <v>212703</v>
      </c>
      <c r="I278" s="416">
        <v>-212703</v>
      </c>
      <c r="J278" s="413"/>
    </row>
    <row r="279" spans="1:10">
      <c r="A279" s="414" t="s">
        <v>1996</v>
      </c>
      <c r="B279" s="414" t="s">
        <v>2028</v>
      </c>
      <c r="C279" s="414" t="s">
        <v>2057</v>
      </c>
      <c r="D279" s="414" t="s">
        <v>2235</v>
      </c>
      <c r="E279" s="414">
        <v>64819002</v>
      </c>
      <c r="F279" s="415" t="s">
        <v>1252</v>
      </c>
      <c r="G279" s="416">
        <v>5000000</v>
      </c>
      <c r="H279" s="416">
        <v>10729756</v>
      </c>
      <c r="I279" s="416">
        <v>-5729756</v>
      </c>
      <c r="J279" s="417">
        <v>16044299</v>
      </c>
    </row>
    <row r="280" spans="1:10">
      <c r="A280" s="414" t="s">
        <v>1996</v>
      </c>
      <c r="B280" s="414" t="s">
        <v>2028</v>
      </c>
      <c r="C280" s="414" t="s">
        <v>2057</v>
      </c>
      <c r="D280" s="414" t="s">
        <v>2236</v>
      </c>
      <c r="E280" s="414">
        <v>64819103</v>
      </c>
      <c r="F280" s="415" t="s">
        <v>1254</v>
      </c>
      <c r="G280" s="413"/>
      <c r="H280" s="413"/>
      <c r="I280" s="416">
        <v>0</v>
      </c>
      <c r="J280" s="417">
        <v>1045</v>
      </c>
    </row>
    <row r="281" spans="1:10">
      <c r="A281" s="414" t="s">
        <v>1996</v>
      </c>
      <c r="B281" s="414" t="s">
        <v>2028</v>
      </c>
      <c r="C281" s="414" t="s">
        <v>2057</v>
      </c>
      <c r="D281" s="414" t="s">
        <v>2190</v>
      </c>
      <c r="E281" s="414">
        <v>64898011</v>
      </c>
      <c r="F281" s="415" t="s">
        <v>1206</v>
      </c>
      <c r="G281" s="413"/>
      <c r="H281" s="413"/>
      <c r="I281" s="416">
        <v>0</v>
      </c>
      <c r="J281" s="417">
        <v>3329</v>
      </c>
    </row>
    <row r="282" spans="1:10">
      <c r="A282" s="414" t="s">
        <v>1996</v>
      </c>
      <c r="B282" s="414" t="s">
        <v>2028</v>
      </c>
      <c r="C282" s="414" t="s">
        <v>2057</v>
      </c>
      <c r="D282" s="414" t="s">
        <v>2237</v>
      </c>
      <c r="E282" s="414">
        <v>64898121</v>
      </c>
      <c r="F282" s="415" t="s">
        <v>1267</v>
      </c>
      <c r="G282" s="413"/>
      <c r="H282" s="413"/>
      <c r="I282" s="416">
        <v>0</v>
      </c>
      <c r="J282" s="417">
        <v>726</v>
      </c>
    </row>
    <row r="283" spans="1:10">
      <c r="A283" s="414" t="s">
        <v>1996</v>
      </c>
      <c r="B283" s="414" t="s">
        <v>2029</v>
      </c>
      <c r="C283" s="414" t="s">
        <v>1997</v>
      </c>
      <c r="D283" s="414" t="s">
        <v>2238</v>
      </c>
      <c r="E283" s="414">
        <v>65178012</v>
      </c>
      <c r="F283" s="415" t="s">
        <v>1271</v>
      </c>
      <c r="G283" s="416">
        <v>3450000</v>
      </c>
      <c r="H283" s="416">
        <v>134052</v>
      </c>
      <c r="I283" s="416">
        <v>3315948</v>
      </c>
      <c r="J283" s="417">
        <v>7637370</v>
      </c>
    </row>
    <row r="284" spans="1:10">
      <c r="A284" s="414" t="s">
        <v>1996</v>
      </c>
      <c r="B284" s="414" t="s">
        <v>2029</v>
      </c>
      <c r="C284" s="414" t="s">
        <v>1997</v>
      </c>
      <c r="D284" s="414" t="s">
        <v>2239</v>
      </c>
      <c r="E284" s="414">
        <v>65178013</v>
      </c>
      <c r="F284" s="415" t="s">
        <v>1272</v>
      </c>
      <c r="G284" s="416">
        <v>991000</v>
      </c>
      <c r="H284" s="416">
        <v>445117</v>
      </c>
      <c r="I284" s="416">
        <v>545883</v>
      </c>
      <c r="J284" s="417">
        <v>3301634</v>
      </c>
    </row>
    <row r="285" spans="1:10">
      <c r="A285" s="414" t="s">
        <v>1996</v>
      </c>
      <c r="B285" s="414" t="s">
        <v>2029</v>
      </c>
      <c r="C285" s="414" t="s">
        <v>1997</v>
      </c>
      <c r="D285" s="414" t="s">
        <v>2240</v>
      </c>
      <c r="E285" s="414">
        <v>65178017</v>
      </c>
      <c r="F285" s="415" t="s">
        <v>1273</v>
      </c>
      <c r="G285" s="413"/>
      <c r="H285" s="416">
        <v>8099</v>
      </c>
      <c r="I285" s="416">
        <v>-8099</v>
      </c>
      <c r="J285" s="417">
        <v>20188</v>
      </c>
    </row>
    <row r="286" spans="1:10">
      <c r="A286" s="414" t="s">
        <v>1996</v>
      </c>
      <c r="B286" s="414" t="s">
        <v>2029</v>
      </c>
      <c r="C286" s="414" t="s">
        <v>1997</v>
      </c>
      <c r="D286" s="414" t="s">
        <v>2241</v>
      </c>
      <c r="E286" s="414">
        <v>65178311</v>
      </c>
      <c r="F286" s="415" t="s">
        <v>1842</v>
      </c>
      <c r="G286" s="416">
        <v>1150349</v>
      </c>
      <c r="H286" s="416">
        <v>8946557</v>
      </c>
      <c r="I286" s="416">
        <v>-7796208</v>
      </c>
      <c r="J286" s="417">
        <v>409064</v>
      </c>
    </row>
    <row r="287" spans="1:10">
      <c r="A287" s="414" t="s">
        <v>1996</v>
      </c>
      <c r="B287" s="414" t="s">
        <v>2029</v>
      </c>
      <c r="C287" s="414" t="s">
        <v>1997</v>
      </c>
      <c r="D287" s="414" t="s">
        <v>2242</v>
      </c>
      <c r="E287" s="414">
        <v>65178312</v>
      </c>
      <c r="F287" s="415" t="s">
        <v>1842</v>
      </c>
      <c r="G287" s="416">
        <v>157500</v>
      </c>
      <c r="H287" s="416">
        <v>283907</v>
      </c>
      <c r="I287" s="416">
        <v>-126407</v>
      </c>
      <c r="J287" s="417">
        <v>7177</v>
      </c>
    </row>
    <row r="288" spans="1:10">
      <c r="A288" s="414" t="s">
        <v>1996</v>
      </c>
      <c r="B288" s="414" t="s">
        <v>2029</v>
      </c>
      <c r="C288" s="414" t="s">
        <v>1997</v>
      </c>
      <c r="D288" s="414" t="s">
        <v>2243</v>
      </c>
      <c r="E288" s="414">
        <v>65178313</v>
      </c>
      <c r="F288" s="415" t="s">
        <v>1842</v>
      </c>
      <c r="G288" s="416">
        <v>29000</v>
      </c>
      <c r="H288" s="416">
        <v>44691</v>
      </c>
      <c r="I288" s="416">
        <v>-15691</v>
      </c>
      <c r="J288" s="417">
        <v>7902</v>
      </c>
    </row>
    <row r="289" spans="1:10">
      <c r="A289" s="414" t="s">
        <v>1996</v>
      </c>
      <c r="B289" s="414" t="s">
        <v>2029</v>
      </c>
      <c r="C289" s="414" t="s">
        <v>1997</v>
      </c>
      <c r="D289" s="414" t="s">
        <v>2244</v>
      </c>
      <c r="E289" s="414">
        <v>65178314</v>
      </c>
      <c r="F289" s="415" t="s">
        <v>1842</v>
      </c>
      <c r="G289" s="416">
        <v>17200</v>
      </c>
      <c r="H289" s="416">
        <v>76587</v>
      </c>
      <c r="I289" s="416">
        <v>-59387</v>
      </c>
      <c r="J289" s="417">
        <v>12770</v>
      </c>
    </row>
    <row r="290" spans="1:10">
      <c r="A290" s="414" t="s">
        <v>1996</v>
      </c>
      <c r="B290" s="414" t="s">
        <v>2029</v>
      </c>
      <c r="C290" s="414" t="s">
        <v>1997</v>
      </c>
      <c r="D290" s="414" t="s">
        <v>2245</v>
      </c>
      <c r="E290" s="414">
        <v>65178315</v>
      </c>
      <c r="F290" s="415" t="s">
        <v>1842</v>
      </c>
      <c r="G290" s="416">
        <v>21020</v>
      </c>
      <c r="H290" s="416">
        <v>210362</v>
      </c>
      <c r="I290" s="416">
        <v>-189342</v>
      </c>
      <c r="J290" s="417">
        <v>5234</v>
      </c>
    </row>
    <row r="291" spans="1:10">
      <c r="A291" s="414" t="s">
        <v>1996</v>
      </c>
      <c r="B291" s="414" t="s">
        <v>2029</v>
      </c>
      <c r="C291" s="414" t="s">
        <v>1997</v>
      </c>
      <c r="D291" s="414" t="s">
        <v>2246</v>
      </c>
      <c r="E291" s="414">
        <v>65178316</v>
      </c>
      <c r="F291" s="415" t="s">
        <v>1843</v>
      </c>
      <c r="G291" s="416">
        <v>950</v>
      </c>
      <c r="H291" s="416">
        <v>3282</v>
      </c>
      <c r="I291" s="416">
        <v>-2332</v>
      </c>
      <c r="J291" s="417">
        <v>3141</v>
      </c>
    </row>
    <row r="292" spans="1:10">
      <c r="A292" s="414" t="s">
        <v>1996</v>
      </c>
      <c r="B292" s="414" t="s">
        <v>2029</v>
      </c>
      <c r="C292" s="414" t="s">
        <v>1997</v>
      </c>
      <c r="D292" s="414" t="s">
        <v>2247</v>
      </c>
      <c r="E292" s="414">
        <v>65178318</v>
      </c>
      <c r="F292" s="415" t="s">
        <v>1843</v>
      </c>
      <c r="G292" s="413"/>
      <c r="H292" s="413"/>
      <c r="I292" s="416">
        <v>0</v>
      </c>
      <c r="J292" s="417">
        <v>1335</v>
      </c>
    </row>
    <row r="293" spans="1:10">
      <c r="A293" s="414" t="s">
        <v>1996</v>
      </c>
      <c r="B293" s="414" t="s">
        <v>2029</v>
      </c>
      <c r="C293" s="414" t="s">
        <v>1997</v>
      </c>
      <c r="D293" s="414" t="s">
        <v>2248</v>
      </c>
      <c r="E293" s="414">
        <v>65178319</v>
      </c>
      <c r="F293" s="415" t="s">
        <v>1843</v>
      </c>
      <c r="G293" s="413"/>
      <c r="H293" s="416">
        <v>2604</v>
      </c>
      <c r="I293" s="416">
        <v>-2604</v>
      </c>
      <c r="J293" s="413"/>
    </row>
    <row r="294" spans="1:10">
      <c r="A294" s="414" t="s">
        <v>1996</v>
      </c>
      <c r="B294" s="414" t="s">
        <v>2029</v>
      </c>
      <c r="C294" s="414" t="s">
        <v>1997</v>
      </c>
      <c r="D294" s="414" t="s">
        <v>2249</v>
      </c>
      <c r="E294" s="414">
        <v>65178320</v>
      </c>
      <c r="F294" s="415" t="s">
        <v>1844</v>
      </c>
      <c r="G294" s="416">
        <v>1005000</v>
      </c>
      <c r="H294" s="416">
        <v>727569</v>
      </c>
      <c r="I294" s="416">
        <v>277431</v>
      </c>
      <c r="J294" s="417">
        <v>112883</v>
      </c>
    </row>
    <row r="295" spans="1:10">
      <c r="A295" s="414" t="s">
        <v>1996</v>
      </c>
      <c r="B295" s="414" t="s">
        <v>2029</v>
      </c>
      <c r="C295" s="414" t="s">
        <v>1997</v>
      </c>
      <c r="D295" s="414" t="s">
        <v>2250</v>
      </c>
      <c r="E295" s="414">
        <v>65178321</v>
      </c>
      <c r="F295" s="415" t="s">
        <v>1845</v>
      </c>
      <c r="G295" s="416">
        <v>63000</v>
      </c>
      <c r="H295" s="416">
        <v>60445</v>
      </c>
      <c r="I295" s="416">
        <v>2555</v>
      </c>
      <c r="J295" s="417">
        <v>68190</v>
      </c>
    </row>
    <row r="296" spans="1:10">
      <c r="A296" s="414" t="s">
        <v>1996</v>
      </c>
      <c r="B296" s="414" t="s">
        <v>2029</v>
      </c>
      <c r="C296" s="414" t="s">
        <v>1997</v>
      </c>
      <c r="D296" s="414" t="s">
        <v>2251</v>
      </c>
      <c r="E296" s="414">
        <v>65178322</v>
      </c>
      <c r="F296" s="415" t="s">
        <v>1846</v>
      </c>
      <c r="G296" s="416">
        <v>322512</v>
      </c>
      <c r="H296" s="416">
        <v>415247</v>
      </c>
      <c r="I296" s="416">
        <v>-92735</v>
      </c>
      <c r="J296" s="417">
        <v>78421</v>
      </c>
    </row>
    <row r="297" spans="1:10">
      <c r="A297" s="414" t="s">
        <v>1996</v>
      </c>
      <c r="B297" s="414" t="s">
        <v>2029</v>
      </c>
      <c r="C297" s="414" t="s">
        <v>1997</v>
      </c>
      <c r="D297" s="414" t="s">
        <v>2252</v>
      </c>
      <c r="E297" s="414">
        <v>65178323</v>
      </c>
      <c r="F297" s="415" t="s">
        <v>1846</v>
      </c>
      <c r="G297" s="416">
        <v>17400</v>
      </c>
      <c r="H297" s="416">
        <v>48647</v>
      </c>
      <c r="I297" s="416">
        <v>-31247</v>
      </c>
      <c r="J297" s="417">
        <v>5795</v>
      </c>
    </row>
    <row r="298" spans="1:10">
      <c r="A298" s="414" t="s">
        <v>1996</v>
      </c>
      <c r="B298" s="414" t="s">
        <v>2029</v>
      </c>
      <c r="C298" s="414" t="s">
        <v>1997</v>
      </c>
      <c r="D298" s="414" t="s">
        <v>2253</v>
      </c>
      <c r="E298" s="414">
        <v>65178324</v>
      </c>
      <c r="F298" s="415" t="s">
        <v>1846</v>
      </c>
      <c r="G298" s="416">
        <v>30000</v>
      </c>
      <c r="H298" s="416">
        <v>53057</v>
      </c>
      <c r="I298" s="416">
        <v>-23057</v>
      </c>
      <c r="J298" s="417">
        <v>8161</v>
      </c>
    </row>
    <row r="299" spans="1:10">
      <c r="A299" s="414" t="s">
        <v>1996</v>
      </c>
      <c r="B299" s="414" t="s">
        <v>2029</v>
      </c>
      <c r="C299" s="414" t="s">
        <v>1997</v>
      </c>
      <c r="D299" s="414" t="s">
        <v>2254</v>
      </c>
      <c r="E299" s="414">
        <v>65178325</v>
      </c>
      <c r="F299" s="415" t="s">
        <v>1846</v>
      </c>
      <c r="G299" s="416">
        <v>10000</v>
      </c>
      <c r="H299" s="416">
        <v>44906</v>
      </c>
      <c r="I299" s="416">
        <v>-34906</v>
      </c>
      <c r="J299" s="417">
        <v>8083</v>
      </c>
    </row>
    <row r="300" spans="1:10">
      <c r="A300" s="414" t="s">
        <v>1996</v>
      </c>
      <c r="B300" s="414" t="s">
        <v>2029</v>
      </c>
      <c r="C300" s="414" t="s">
        <v>1997</v>
      </c>
      <c r="D300" s="414" t="s">
        <v>2255</v>
      </c>
      <c r="E300" s="414">
        <v>65178326</v>
      </c>
      <c r="F300" s="415" t="s">
        <v>1846</v>
      </c>
      <c r="G300" s="416">
        <v>29356</v>
      </c>
      <c r="H300" s="416">
        <v>47537</v>
      </c>
      <c r="I300" s="416">
        <v>-18181</v>
      </c>
      <c r="J300" s="417">
        <v>17340</v>
      </c>
    </row>
    <row r="301" spans="1:10">
      <c r="A301" s="414" t="s">
        <v>1996</v>
      </c>
      <c r="B301" s="414" t="s">
        <v>2029</v>
      </c>
      <c r="C301" s="414" t="s">
        <v>1997</v>
      </c>
      <c r="D301" s="414" t="s">
        <v>2256</v>
      </c>
      <c r="E301" s="414">
        <v>65178327</v>
      </c>
      <c r="F301" s="415" t="s">
        <v>1844</v>
      </c>
      <c r="G301" s="413"/>
      <c r="H301" s="416">
        <v>2444</v>
      </c>
      <c r="I301" s="416">
        <v>-2444</v>
      </c>
      <c r="J301" s="417">
        <v>4751</v>
      </c>
    </row>
    <row r="302" spans="1:10">
      <c r="A302" s="414" t="s">
        <v>1996</v>
      </c>
      <c r="B302" s="414" t="s">
        <v>2029</v>
      </c>
      <c r="C302" s="414" t="s">
        <v>1997</v>
      </c>
      <c r="D302" s="414" t="s">
        <v>2257</v>
      </c>
      <c r="E302" s="414">
        <v>65178328</v>
      </c>
      <c r="F302" s="415" t="s">
        <v>1844</v>
      </c>
      <c r="G302" s="416">
        <v>720</v>
      </c>
      <c r="H302" s="416">
        <v>653</v>
      </c>
      <c r="I302" s="416">
        <v>67</v>
      </c>
      <c r="J302" s="417">
        <v>723</v>
      </c>
    </row>
    <row r="303" spans="1:10">
      <c r="A303" s="414" t="s">
        <v>1996</v>
      </c>
      <c r="B303" s="414" t="s">
        <v>2029</v>
      </c>
      <c r="C303" s="414" t="s">
        <v>1997</v>
      </c>
      <c r="D303" s="414" t="s">
        <v>2258</v>
      </c>
      <c r="E303" s="414">
        <v>65178329</v>
      </c>
      <c r="F303" s="415" t="s">
        <v>1844</v>
      </c>
      <c r="G303" s="413"/>
      <c r="H303" s="416">
        <v>1826</v>
      </c>
      <c r="I303" s="416">
        <v>-1826</v>
      </c>
      <c r="J303" s="417">
        <v>2622</v>
      </c>
    </row>
    <row r="304" spans="1:10">
      <c r="A304" s="414" t="s">
        <v>1996</v>
      </c>
      <c r="B304" s="414" t="s">
        <v>2029</v>
      </c>
      <c r="C304" s="414" t="s">
        <v>1997</v>
      </c>
      <c r="D304" s="414" t="s">
        <v>2259</v>
      </c>
      <c r="E304" s="414">
        <v>65178330</v>
      </c>
      <c r="F304" s="415" t="s">
        <v>1844</v>
      </c>
      <c r="G304" s="413"/>
      <c r="H304" s="416">
        <v>1418</v>
      </c>
      <c r="I304" s="416">
        <v>-1418</v>
      </c>
      <c r="J304" s="417">
        <v>380</v>
      </c>
    </row>
    <row r="305" spans="1:10">
      <c r="A305" s="414" t="s">
        <v>1996</v>
      </c>
      <c r="B305" s="414" t="s">
        <v>2029</v>
      </c>
      <c r="C305" s="414" t="s">
        <v>1997</v>
      </c>
      <c r="D305" s="414" t="s">
        <v>2260</v>
      </c>
      <c r="E305" s="414">
        <v>65178331</v>
      </c>
      <c r="F305" s="415" t="s">
        <v>1844</v>
      </c>
      <c r="G305" s="416">
        <v>178978</v>
      </c>
      <c r="H305" s="416">
        <v>66933</v>
      </c>
      <c r="I305" s="416">
        <v>112045</v>
      </c>
      <c r="J305" s="417">
        <v>2260</v>
      </c>
    </row>
    <row r="306" spans="1:10">
      <c r="A306" s="414" t="s">
        <v>1996</v>
      </c>
      <c r="B306" s="414" t="s">
        <v>2029</v>
      </c>
      <c r="C306" s="414" t="s">
        <v>2022</v>
      </c>
      <c r="D306" s="414" t="s">
        <v>2239</v>
      </c>
      <c r="E306" s="414">
        <v>65278013</v>
      </c>
      <c r="F306" s="415" t="s">
        <v>1272</v>
      </c>
      <c r="G306" s="413"/>
      <c r="H306" s="416">
        <v>205</v>
      </c>
      <c r="I306" s="416">
        <v>-205</v>
      </c>
      <c r="J306" s="417">
        <v>2151</v>
      </c>
    </row>
    <row r="307" spans="1:10">
      <c r="A307" s="414" t="s">
        <v>1996</v>
      </c>
      <c r="B307" s="414" t="s">
        <v>2029</v>
      </c>
      <c r="C307" s="414" t="s">
        <v>2022</v>
      </c>
      <c r="D307" s="414" t="s">
        <v>2241</v>
      </c>
      <c r="E307" s="414">
        <v>65278311</v>
      </c>
      <c r="F307" s="415" t="s">
        <v>1842</v>
      </c>
      <c r="G307" s="416">
        <v>204616</v>
      </c>
      <c r="H307" s="416">
        <v>3036</v>
      </c>
      <c r="I307" s="416">
        <v>201580</v>
      </c>
      <c r="J307" s="417">
        <v>5729</v>
      </c>
    </row>
    <row r="308" spans="1:10">
      <c r="A308" s="414" t="s">
        <v>1996</v>
      </c>
      <c r="B308" s="414" t="s">
        <v>2029</v>
      </c>
      <c r="C308" s="414" t="s">
        <v>2022</v>
      </c>
      <c r="D308" s="414" t="s">
        <v>2242</v>
      </c>
      <c r="E308" s="414">
        <v>65278312</v>
      </c>
      <c r="F308" s="415" t="s">
        <v>1842</v>
      </c>
      <c r="G308" s="416">
        <v>286</v>
      </c>
      <c r="H308" s="416">
        <v>300</v>
      </c>
      <c r="I308" s="416">
        <v>-14</v>
      </c>
      <c r="J308" s="417">
        <v>260</v>
      </c>
    </row>
    <row r="309" spans="1:10">
      <c r="A309" s="414" t="s">
        <v>1996</v>
      </c>
      <c r="B309" s="414" t="s">
        <v>2029</v>
      </c>
      <c r="C309" s="414" t="s">
        <v>2022</v>
      </c>
      <c r="D309" s="414" t="s">
        <v>2243</v>
      </c>
      <c r="E309" s="414">
        <v>65278313</v>
      </c>
      <c r="F309" s="415" t="s">
        <v>1842</v>
      </c>
      <c r="G309" s="416">
        <v>963</v>
      </c>
      <c r="H309" s="416">
        <v>875</v>
      </c>
      <c r="I309" s="416">
        <v>88</v>
      </c>
      <c r="J309" s="417">
        <v>4568</v>
      </c>
    </row>
    <row r="310" spans="1:10">
      <c r="A310" s="414" t="s">
        <v>1996</v>
      </c>
      <c r="B310" s="414" t="s">
        <v>2029</v>
      </c>
      <c r="C310" s="414" t="s">
        <v>2022</v>
      </c>
      <c r="D310" s="414" t="s">
        <v>2244</v>
      </c>
      <c r="E310" s="414">
        <v>65278314</v>
      </c>
      <c r="F310" s="415" t="s">
        <v>1842</v>
      </c>
      <c r="G310" s="416">
        <v>726</v>
      </c>
      <c r="H310" s="416">
        <v>660</v>
      </c>
      <c r="I310" s="416">
        <v>66</v>
      </c>
      <c r="J310" s="417">
        <v>660</v>
      </c>
    </row>
    <row r="311" spans="1:10">
      <c r="A311" s="414" t="s">
        <v>1996</v>
      </c>
      <c r="B311" s="414" t="s">
        <v>2029</v>
      </c>
      <c r="C311" s="414" t="s">
        <v>2022</v>
      </c>
      <c r="D311" s="414" t="s">
        <v>2245</v>
      </c>
      <c r="E311" s="414">
        <v>65278315</v>
      </c>
      <c r="F311" s="415" t="s">
        <v>1842</v>
      </c>
      <c r="G311" s="416">
        <v>750</v>
      </c>
      <c r="H311" s="416">
        <v>1302</v>
      </c>
      <c r="I311" s="416">
        <v>-552</v>
      </c>
      <c r="J311" s="417">
        <v>1008</v>
      </c>
    </row>
    <row r="312" spans="1:10">
      <c r="A312" s="414" t="s">
        <v>1996</v>
      </c>
      <c r="B312" s="414" t="s">
        <v>2029</v>
      </c>
      <c r="C312" s="414" t="s">
        <v>2022</v>
      </c>
      <c r="D312" s="414" t="s">
        <v>2246</v>
      </c>
      <c r="E312" s="414">
        <v>65278316</v>
      </c>
      <c r="F312" s="415" t="s">
        <v>1843</v>
      </c>
      <c r="G312" s="413"/>
      <c r="H312" s="416">
        <v>860</v>
      </c>
      <c r="I312" s="416">
        <v>-860</v>
      </c>
      <c r="J312" s="413"/>
    </row>
    <row r="313" spans="1:10">
      <c r="A313" s="414" t="s">
        <v>1996</v>
      </c>
      <c r="B313" s="414" t="s">
        <v>2029</v>
      </c>
      <c r="C313" s="414" t="s">
        <v>2022</v>
      </c>
      <c r="D313" s="414" t="s">
        <v>2250</v>
      </c>
      <c r="E313" s="414">
        <v>65278321</v>
      </c>
      <c r="F313" s="415" t="s">
        <v>1845</v>
      </c>
      <c r="G313" s="413"/>
      <c r="H313" s="416">
        <v>2880</v>
      </c>
      <c r="I313" s="416">
        <v>-2880</v>
      </c>
      <c r="J313" s="417">
        <v>2880</v>
      </c>
    </row>
    <row r="314" spans="1:10">
      <c r="A314" s="414" t="s">
        <v>1996</v>
      </c>
      <c r="B314" s="414" t="s">
        <v>2029</v>
      </c>
      <c r="C314" s="414" t="s">
        <v>2022</v>
      </c>
      <c r="D314" s="414" t="s">
        <v>2251</v>
      </c>
      <c r="E314" s="414">
        <v>65278322</v>
      </c>
      <c r="F314" s="415" t="s">
        <v>1846</v>
      </c>
      <c r="G314" s="416">
        <v>106000</v>
      </c>
      <c r="H314" s="416">
        <v>39249</v>
      </c>
      <c r="I314" s="416">
        <v>66751</v>
      </c>
      <c r="J314" s="417">
        <v>38773</v>
      </c>
    </row>
    <row r="315" spans="1:10">
      <c r="A315" s="414" t="s">
        <v>1996</v>
      </c>
      <c r="B315" s="414" t="s">
        <v>2029</v>
      </c>
      <c r="C315" s="414" t="s">
        <v>2022</v>
      </c>
      <c r="D315" s="414" t="s">
        <v>2252</v>
      </c>
      <c r="E315" s="414">
        <v>65278323</v>
      </c>
      <c r="F315" s="415" t="s">
        <v>1846</v>
      </c>
      <c r="G315" s="416">
        <v>1000</v>
      </c>
      <c r="H315" s="416">
        <v>5908</v>
      </c>
      <c r="I315" s="416">
        <v>-4908</v>
      </c>
      <c r="J315" s="417">
        <v>7725</v>
      </c>
    </row>
    <row r="316" spans="1:10">
      <c r="A316" s="414" t="s">
        <v>1996</v>
      </c>
      <c r="B316" s="414" t="s">
        <v>2029</v>
      </c>
      <c r="C316" s="414" t="s">
        <v>2022</v>
      </c>
      <c r="D316" s="414" t="s">
        <v>2253</v>
      </c>
      <c r="E316" s="414">
        <v>65278324</v>
      </c>
      <c r="F316" s="415" t="s">
        <v>1846</v>
      </c>
      <c r="G316" s="416">
        <v>3000</v>
      </c>
      <c r="H316" s="416">
        <v>833</v>
      </c>
      <c r="I316" s="416">
        <v>2167</v>
      </c>
      <c r="J316" s="417">
        <v>1152</v>
      </c>
    </row>
    <row r="317" spans="1:10">
      <c r="A317" s="414" t="s">
        <v>1996</v>
      </c>
      <c r="B317" s="414" t="s">
        <v>2029</v>
      </c>
      <c r="C317" s="414" t="s">
        <v>2022</v>
      </c>
      <c r="D317" s="414" t="s">
        <v>2254</v>
      </c>
      <c r="E317" s="414">
        <v>65278325</v>
      </c>
      <c r="F317" s="415" t="s">
        <v>1846</v>
      </c>
      <c r="G317" s="413"/>
      <c r="H317" s="413"/>
      <c r="I317" s="416">
        <v>0</v>
      </c>
      <c r="J317" s="417">
        <v>300</v>
      </c>
    </row>
    <row r="318" spans="1:10">
      <c r="A318" s="414" t="s">
        <v>1996</v>
      </c>
      <c r="B318" s="414" t="s">
        <v>2029</v>
      </c>
      <c r="C318" s="414" t="s">
        <v>2022</v>
      </c>
      <c r="D318" s="414" t="s">
        <v>2255</v>
      </c>
      <c r="E318" s="414">
        <v>65278326</v>
      </c>
      <c r="F318" s="415" t="s">
        <v>1846</v>
      </c>
      <c r="G318" s="416">
        <v>7000</v>
      </c>
      <c r="H318" s="416">
        <v>3882</v>
      </c>
      <c r="I318" s="416">
        <v>3118</v>
      </c>
      <c r="J318" s="417">
        <v>571</v>
      </c>
    </row>
    <row r="319" spans="1:10">
      <c r="A319" s="414" t="s">
        <v>1996</v>
      </c>
      <c r="B319" s="414" t="s">
        <v>2029</v>
      </c>
      <c r="C319" s="414" t="s">
        <v>2022</v>
      </c>
      <c r="D319" s="414" t="s">
        <v>2256</v>
      </c>
      <c r="E319" s="414">
        <v>65278327</v>
      </c>
      <c r="F319" s="415" t="s">
        <v>1844</v>
      </c>
      <c r="G319" s="413"/>
      <c r="H319" s="416">
        <v>4535</v>
      </c>
      <c r="I319" s="416">
        <v>-4535</v>
      </c>
      <c r="J319" s="417">
        <v>90</v>
      </c>
    </row>
    <row r="320" spans="1:10">
      <c r="A320" s="414" t="s">
        <v>1996</v>
      </c>
      <c r="B320" s="414" t="s">
        <v>2029</v>
      </c>
      <c r="C320" s="414" t="s">
        <v>2022</v>
      </c>
      <c r="D320" s="414" t="s">
        <v>2257</v>
      </c>
      <c r="E320" s="414">
        <v>65278328</v>
      </c>
      <c r="F320" s="415" t="s">
        <v>1844</v>
      </c>
      <c r="G320" s="413"/>
      <c r="H320" s="416">
        <v>600</v>
      </c>
      <c r="I320" s="416">
        <v>-600</v>
      </c>
      <c r="J320" s="417">
        <v>720</v>
      </c>
    </row>
    <row r="321" spans="1:10">
      <c r="A321" s="414" t="s">
        <v>1996</v>
      </c>
      <c r="B321" s="414" t="s">
        <v>2029</v>
      </c>
      <c r="C321" s="414" t="s">
        <v>2022</v>
      </c>
      <c r="D321" s="414" t="s">
        <v>2258</v>
      </c>
      <c r="E321" s="414">
        <v>65278329</v>
      </c>
      <c r="F321" s="415" t="s">
        <v>1844</v>
      </c>
      <c r="G321" s="413"/>
      <c r="H321" s="413"/>
      <c r="I321" s="416">
        <v>0</v>
      </c>
      <c r="J321" s="417">
        <v>79</v>
      </c>
    </row>
    <row r="322" spans="1:10">
      <c r="A322" s="414" t="s">
        <v>1996</v>
      </c>
      <c r="B322" s="414" t="s">
        <v>2029</v>
      </c>
      <c r="C322" s="414" t="s">
        <v>2022</v>
      </c>
      <c r="D322" s="414" t="s">
        <v>2259</v>
      </c>
      <c r="E322" s="414">
        <v>65278330</v>
      </c>
      <c r="F322" s="415" t="s">
        <v>1844</v>
      </c>
      <c r="G322" s="413"/>
      <c r="H322" s="416">
        <v>1380</v>
      </c>
      <c r="I322" s="416">
        <v>-1380</v>
      </c>
      <c r="J322" s="413"/>
    </row>
    <row r="323" spans="1:10">
      <c r="A323" s="414" t="s">
        <v>1996</v>
      </c>
      <c r="B323" s="414" t="s">
        <v>2029</v>
      </c>
      <c r="C323" s="414" t="s">
        <v>2022</v>
      </c>
      <c r="D323" s="414" t="s">
        <v>2260</v>
      </c>
      <c r="E323" s="414">
        <v>65278331</v>
      </c>
      <c r="F323" s="415" t="s">
        <v>1844</v>
      </c>
      <c r="G323" s="416">
        <v>1200</v>
      </c>
      <c r="H323" s="416">
        <v>4530</v>
      </c>
      <c r="I323" s="416">
        <v>-3330</v>
      </c>
      <c r="J323" s="413"/>
    </row>
    <row r="324" spans="1:10">
      <c r="A324" s="414" t="s">
        <v>1996</v>
      </c>
      <c r="B324" s="414" t="s">
        <v>2029</v>
      </c>
      <c r="C324" s="414" t="s">
        <v>2027</v>
      </c>
      <c r="D324" s="414" t="s">
        <v>2261</v>
      </c>
      <c r="E324" s="414">
        <v>65378021</v>
      </c>
      <c r="F324" s="415" t="s">
        <v>1274</v>
      </c>
      <c r="G324" s="416">
        <v>2934016</v>
      </c>
      <c r="H324" s="416">
        <v>2874237</v>
      </c>
      <c r="I324" s="416">
        <v>59779</v>
      </c>
      <c r="J324" s="417">
        <v>2275783</v>
      </c>
    </row>
    <row r="325" spans="1:10">
      <c r="A325" s="414" t="s">
        <v>1996</v>
      </c>
      <c r="B325" s="414" t="s">
        <v>2029</v>
      </c>
      <c r="C325" s="414" t="s">
        <v>2027</v>
      </c>
      <c r="D325" s="414" t="s">
        <v>2262</v>
      </c>
      <c r="E325" s="414">
        <v>65378022</v>
      </c>
      <c r="F325" s="415" t="s">
        <v>1275</v>
      </c>
      <c r="G325" s="416">
        <v>26713</v>
      </c>
      <c r="H325" s="416">
        <v>33354</v>
      </c>
      <c r="I325" s="416">
        <v>-6641</v>
      </c>
      <c r="J325" s="417">
        <v>53036</v>
      </c>
    </row>
    <row r="326" spans="1:10">
      <c r="A326" s="414" t="s">
        <v>1996</v>
      </c>
      <c r="B326" s="414" t="s">
        <v>2029</v>
      </c>
      <c r="C326" s="414" t="s">
        <v>2027</v>
      </c>
      <c r="D326" s="414" t="s">
        <v>2263</v>
      </c>
      <c r="E326" s="414">
        <v>65378023</v>
      </c>
      <c r="F326" s="415" t="s">
        <v>1276</v>
      </c>
      <c r="G326" s="416">
        <v>219480</v>
      </c>
      <c r="H326" s="416">
        <v>131931</v>
      </c>
      <c r="I326" s="416">
        <v>87549</v>
      </c>
      <c r="J326" s="417">
        <v>390272</v>
      </c>
    </row>
    <row r="327" spans="1:10">
      <c r="A327" s="414" t="s">
        <v>1996</v>
      </c>
      <c r="B327" s="414" t="s">
        <v>2029</v>
      </c>
      <c r="C327" s="414" t="s">
        <v>2027</v>
      </c>
      <c r="D327" s="414" t="s">
        <v>2264</v>
      </c>
      <c r="E327" s="414">
        <v>65378024</v>
      </c>
      <c r="F327" s="415" t="s">
        <v>1277</v>
      </c>
      <c r="G327" s="416">
        <v>20000</v>
      </c>
      <c r="H327" s="416">
        <v>19566</v>
      </c>
      <c r="I327" s="416">
        <v>434</v>
      </c>
      <c r="J327" s="417">
        <v>44999</v>
      </c>
    </row>
    <row r="328" spans="1:10">
      <c r="A328" s="414" t="s">
        <v>1996</v>
      </c>
      <c r="B328" s="414" t="s">
        <v>2029</v>
      </c>
      <c r="C328" s="414" t="s">
        <v>2027</v>
      </c>
      <c r="D328" s="414" t="s">
        <v>2265</v>
      </c>
      <c r="E328" s="414">
        <v>65378031</v>
      </c>
      <c r="F328" s="415" t="s">
        <v>1847</v>
      </c>
      <c r="G328" s="416">
        <v>3673209</v>
      </c>
      <c r="H328" s="416">
        <v>5983357</v>
      </c>
      <c r="I328" s="416">
        <v>-2310148</v>
      </c>
      <c r="J328" s="417">
        <v>8204970</v>
      </c>
    </row>
    <row r="329" spans="1:10">
      <c r="A329" s="414" t="s">
        <v>1996</v>
      </c>
      <c r="B329" s="414" t="s">
        <v>2029</v>
      </c>
      <c r="C329" s="414" t="s">
        <v>2027</v>
      </c>
      <c r="D329" s="414" t="s">
        <v>2266</v>
      </c>
      <c r="E329" s="414">
        <v>65378034</v>
      </c>
      <c r="F329" s="415" t="s">
        <v>1279</v>
      </c>
      <c r="G329" s="416">
        <v>15030030</v>
      </c>
      <c r="H329" s="416">
        <v>18739484</v>
      </c>
      <c r="I329" s="416">
        <v>-3709454</v>
      </c>
      <c r="J329" s="417">
        <v>24052417</v>
      </c>
    </row>
    <row r="330" spans="1:10">
      <c r="A330" s="414" t="s">
        <v>1996</v>
      </c>
      <c r="B330" s="414" t="s">
        <v>2029</v>
      </c>
      <c r="C330" s="414" t="s">
        <v>2027</v>
      </c>
      <c r="D330" s="414" t="s">
        <v>2267</v>
      </c>
      <c r="E330" s="414">
        <v>65378041</v>
      </c>
      <c r="F330" s="415" t="s">
        <v>1848</v>
      </c>
      <c r="G330" s="416">
        <v>13000</v>
      </c>
      <c r="H330" s="416">
        <v>14648</v>
      </c>
      <c r="I330" s="416">
        <v>-1648</v>
      </c>
      <c r="J330" s="417">
        <v>31471</v>
      </c>
    </row>
    <row r="331" spans="1:10">
      <c r="A331" s="414" t="s">
        <v>1996</v>
      </c>
      <c r="B331" s="414" t="s">
        <v>2029</v>
      </c>
      <c r="C331" s="414" t="s">
        <v>2027</v>
      </c>
      <c r="D331" s="414" t="s">
        <v>2268</v>
      </c>
      <c r="E331" s="414">
        <v>65378042</v>
      </c>
      <c r="F331" s="415" t="s">
        <v>1281</v>
      </c>
      <c r="G331" s="416">
        <v>2430304</v>
      </c>
      <c r="H331" s="416">
        <v>4438404</v>
      </c>
      <c r="I331" s="416">
        <v>-2008100</v>
      </c>
      <c r="J331" s="417">
        <v>5989847</v>
      </c>
    </row>
    <row r="332" spans="1:10">
      <c r="A332" s="414" t="s">
        <v>1996</v>
      </c>
      <c r="B332" s="414" t="s">
        <v>2029</v>
      </c>
      <c r="C332" s="414" t="s">
        <v>2027</v>
      </c>
      <c r="D332" s="414" t="s">
        <v>2269</v>
      </c>
      <c r="E332" s="414">
        <v>65378043</v>
      </c>
      <c r="F332" s="415" t="s">
        <v>1849</v>
      </c>
      <c r="G332" s="416">
        <v>510170</v>
      </c>
      <c r="H332" s="416">
        <v>995655</v>
      </c>
      <c r="I332" s="416">
        <v>-485485</v>
      </c>
      <c r="J332" s="417">
        <v>678738</v>
      </c>
    </row>
    <row r="333" spans="1:10">
      <c r="A333" s="414" t="s">
        <v>1996</v>
      </c>
      <c r="B333" s="414" t="s">
        <v>2029</v>
      </c>
      <c r="C333" s="414" t="s">
        <v>2028</v>
      </c>
      <c r="D333" s="414" t="s">
        <v>2270</v>
      </c>
      <c r="E333" s="414">
        <v>65478051</v>
      </c>
      <c r="F333" s="415" t="s">
        <v>1283</v>
      </c>
      <c r="G333" s="416">
        <v>66000</v>
      </c>
      <c r="H333" s="416">
        <v>11359</v>
      </c>
      <c r="I333" s="416">
        <v>54641</v>
      </c>
      <c r="J333" s="417">
        <v>69469</v>
      </c>
    </row>
    <row r="334" spans="1:10">
      <c r="A334" s="414" t="s">
        <v>1996</v>
      </c>
      <c r="B334" s="414" t="s">
        <v>2029</v>
      </c>
      <c r="C334" s="414" t="s">
        <v>2028</v>
      </c>
      <c r="D334" s="414" t="s">
        <v>2271</v>
      </c>
      <c r="E334" s="414">
        <v>65478052</v>
      </c>
      <c r="F334" s="415" t="s">
        <v>1284</v>
      </c>
      <c r="G334" s="413"/>
      <c r="H334" s="416">
        <v>8455</v>
      </c>
      <c r="I334" s="416">
        <v>-8455</v>
      </c>
      <c r="J334" s="417">
        <v>28388</v>
      </c>
    </row>
    <row r="335" spans="1:10">
      <c r="A335" s="414" t="s">
        <v>1996</v>
      </c>
      <c r="B335" s="414" t="s">
        <v>2029</v>
      </c>
      <c r="C335" s="414" t="s">
        <v>2028</v>
      </c>
      <c r="D335" s="414" t="s">
        <v>2272</v>
      </c>
      <c r="E335" s="414">
        <v>65478053</v>
      </c>
      <c r="F335" s="415" t="s">
        <v>1285</v>
      </c>
      <c r="G335" s="416">
        <v>92000</v>
      </c>
      <c r="H335" s="413"/>
      <c r="I335" s="416">
        <v>92000</v>
      </c>
      <c r="J335" s="417">
        <v>151815</v>
      </c>
    </row>
    <row r="336" spans="1:10">
      <c r="A336" s="414" t="s">
        <v>1996</v>
      </c>
      <c r="B336" s="414" t="s">
        <v>2029</v>
      </c>
      <c r="C336" s="414" t="s">
        <v>2028</v>
      </c>
      <c r="D336" s="414" t="s">
        <v>2273</v>
      </c>
      <c r="E336" s="414">
        <v>65478054</v>
      </c>
      <c r="F336" s="415" t="s">
        <v>1286</v>
      </c>
      <c r="G336" s="413"/>
      <c r="H336" s="416">
        <v>35825</v>
      </c>
      <c r="I336" s="416">
        <v>-35825</v>
      </c>
      <c r="J336" s="417">
        <v>37015</v>
      </c>
    </row>
    <row r="337" spans="1:10">
      <c r="A337" s="414" t="s">
        <v>1996</v>
      </c>
      <c r="B337" s="414" t="s">
        <v>2029</v>
      </c>
      <c r="C337" s="414" t="s">
        <v>2028</v>
      </c>
      <c r="D337" s="414" t="s">
        <v>2274</v>
      </c>
      <c r="E337" s="414">
        <v>65478055</v>
      </c>
      <c r="F337" s="415" t="s">
        <v>1850</v>
      </c>
      <c r="G337" s="416">
        <v>857776</v>
      </c>
      <c r="H337" s="416">
        <v>916681</v>
      </c>
      <c r="I337" s="416">
        <v>-58905</v>
      </c>
      <c r="J337" s="417">
        <v>778219</v>
      </c>
    </row>
    <row r="338" spans="1:10">
      <c r="A338" s="414" t="s">
        <v>1996</v>
      </c>
      <c r="B338" s="414" t="s">
        <v>2029</v>
      </c>
      <c r="C338" s="414" t="s">
        <v>2028</v>
      </c>
      <c r="D338" s="414" t="s">
        <v>2275</v>
      </c>
      <c r="E338" s="414">
        <v>65478056</v>
      </c>
      <c r="F338" s="415" t="s">
        <v>1288</v>
      </c>
      <c r="G338" s="416">
        <v>71800</v>
      </c>
      <c r="H338" s="416">
        <v>192126</v>
      </c>
      <c r="I338" s="416">
        <v>-120326</v>
      </c>
      <c r="J338" s="417">
        <v>48450</v>
      </c>
    </row>
    <row r="339" spans="1:10">
      <c r="A339" s="414" t="s">
        <v>1996</v>
      </c>
      <c r="B339" s="414" t="s">
        <v>2029</v>
      </c>
      <c r="C339" s="414" t="s">
        <v>2028</v>
      </c>
      <c r="D339" s="414" t="s">
        <v>2276</v>
      </c>
      <c r="E339" s="414">
        <v>65478201</v>
      </c>
      <c r="F339" s="415" t="s">
        <v>1289</v>
      </c>
      <c r="G339" s="416">
        <v>60335</v>
      </c>
      <c r="H339" s="416">
        <v>194314</v>
      </c>
      <c r="I339" s="416">
        <v>-133979</v>
      </c>
      <c r="J339" s="417">
        <v>68840</v>
      </c>
    </row>
    <row r="340" spans="1:10">
      <c r="A340" s="414" t="s">
        <v>1996</v>
      </c>
      <c r="B340" s="414" t="s">
        <v>2029</v>
      </c>
      <c r="C340" s="414" t="s">
        <v>2028</v>
      </c>
      <c r="D340" s="414" t="s">
        <v>2277</v>
      </c>
      <c r="E340" s="414">
        <v>65478202</v>
      </c>
      <c r="F340" s="415" t="s">
        <v>1290</v>
      </c>
      <c r="G340" s="416">
        <v>337055</v>
      </c>
      <c r="H340" s="416">
        <v>197191</v>
      </c>
      <c r="I340" s="416">
        <v>139864</v>
      </c>
      <c r="J340" s="417">
        <v>510761</v>
      </c>
    </row>
    <row r="341" spans="1:10">
      <c r="A341" s="414" t="s">
        <v>1996</v>
      </c>
      <c r="B341" s="414" t="s">
        <v>2029</v>
      </c>
      <c r="C341" s="414" t="s">
        <v>2028</v>
      </c>
      <c r="D341" s="414" t="s">
        <v>2278</v>
      </c>
      <c r="E341" s="414">
        <v>65478203</v>
      </c>
      <c r="F341" s="415" t="s">
        <v>1291</v>
      </c>
      <c r="G341" s="416">
        <v>30700</v>
      </c>
      <c r="H341" s="416">
        <v>28761</v>
      </c>
      <c r="I341" s="416">
        <v>1939</v>
      </c>
      <c r="J341" s="417">
        <v>13724</v>
      </c>
    </row>
    <row r="342" spans="1:10">
      <c r="A342" s="414" t="s">
        <v>1996</v>
      </c>
      <c r="B342" s="414" t="s">
        <v>2029</v>
      </c>
      <c r="C342" s="414" t="s">
        <v>2028</v>
      </c>
      <c r="D342" s="414" t="s">
        <v>2279</v>
      </c>
      <c r="E342" s="414">
        <v>65478204</v>
      </c>
      <c r="F342" s="415" t="s">
        <v>1292</v>
      </c>
      <c r="G342" s="416">
        <v>187043</v>
      </c>
      <c r="H342" s="416">
        <v>173182</v>
      </c>
      <c r="I342" s="416">
        <v>13861</v>
      </c>
      <c r="J342" s="417">
        <v>56335</v>
      </c>
    </row>
    <row r="343" spans="1:10">
      <c r="A343" s="414" t="s">
        <v>1996</v>
      </c>
      <c r="B343" s="414" t="s">
        <v>2029</v>
      </c>
      <c r="C343" s="414" t="s">
        <v>2028</v>
      </c>
      <c r="D343" s="414" t="s">
        <v>2280</v>
      </c>
      <c r="E343" s="414">
        <v>65478205</v>
      </c>
      <c r="F343" s="415" t="s">
        <v>1293</v>
      </c>
      <c r="G343" s="416">
        <v>118768</v>
      </c>
      <c r="H343" s="416">
        <v>156807</v>
      </c>
      <c r="I343" s="416">
        <v>-38039</v>
      </c>
      <c r="J343" s="417">
        <v>108028</v>
      </c>
    </row>
    <row r="344" spans="1:10">
      <c r="A344" s="414" t="s">
        <v>1996</v>
      </c>
      <c r="B344" s="414" t="s">
        <v>2029</v>
      </c>
      <c r="C344" s="414" t="s">
        <v>2028</v>
      </c>
      <c r="D344" s="414" t="s">
        <v>2281</v>
      </c>
      <c r="E344" s="414">
        <v>65478206</v>
      </c>
      <c r="F344" s="415" t="s">
        <v>1851</v>
      </c>
      <c r="G344" s="416">
        <v>49413</v>
      </c>
      <c r="H344" s="416">
        <v>32328</v>
      </c>
      <c r="I344" s="416">
        <v>17086</v>
      </c>
      <c r="J344" s="417">
        <v>32934</v>
      </c>
    </row>
    <row r="345" spans="1:10">
      <c r="A345" s="414" t="s">
        <v>1996</v>
      </c>
      <c r="B345" s="414" t="s">
        <v>2029</v>
      </c>
      <c r="C345" s="414" t="s">
        <v>2028</v>
      </c>
      <c r="D345" s="414" t="s">
        <v>2282</v>
      </c>
      <c r="E345" s="414">
        <v>65478211</v>
      </c>
      <c r="F345" s="415" t="s">
        <v>1852</v>
      </c>
      <c r="G345" s="413"/>
      <c r="H345" s="416">
        <v>8183</v>
      </c>
      <c r="I345" s="416">
        <v>-8183</v>
      </c>
      <c r="J345" s="417">
        <v>5700</v>
      </c>
    </row>
    <row r="346" spans="1:10">
      <c r="A346" s="414" t="s">
        <v>1996</v>
      </c>
      <c r="B346" s="414" t="s">
        <v>2029</v>
      </c>
      <c r="C346" s="414" t="s">
        <v>2028</v>
      </c>
      <c r="D346" s="414" t="s">
        <v>2283</v>
      </c>
      <c r="E346" s="414">
        <v>65478214</v>
      </c>
      <c r="F346" s="415" t="s">
        <v>1853</v>
      </c>
      <c r="G346" s="413"/>
      <c r="H346" s="416">
        <v>408</v>
      </c>
      <c r="I346" s="416">
        <v>-408</v>
      </c>
      <c r="J346" s="413"/>
    </row>
    <row r="347" spans="1:10">
      <c r="A347" s="414" t="s">
        <v>1996</v>
      </c>
      <c r="B347" s="414" t="s">
        <v>2029</v>
      </c>
      <c r="C347" s="414" t="s">
        <v>2028</v>
      </c>
      <c r="D347" s="414" t="s">
        <v>2284</v>
      </c>
      <c r="E347" s="414">
        <v>65478215</v>
      </c>
      <c r="F347" s="415" t="s">
        <v>1299</v>
      </c>
      <c r="G347" s="416">
        <v>109430</v>
      </c>
      <c r="H347" s="416">
        <v>14376</v>
      </c>
      <c r="I347" s="416">
        <v>95054</v>
      </c>
      <c r="J347" s="417">
        <v>47839</v>
      </c>
    </row>
    <row r="348" spans="1:10">
      <c r="A348" s="414" t="s">
        <v>1996</v>
      </c>
      <c r="B348" s="414" t="s">
        <v>2029</v>
      </c>
      <c r="C348" s="414" t="s">
        <v>2029</v>
      </c>
      <c r="D348" s="414" t="s">
        <v>2285</v>
      </c>
      <c r="E348" s="414">
        <v>65578032</v>
      </c>
      <c r="F348" s="415" t="s">
        <v>1300</v>
      </c>
      <c r="G348" s="416">
        <v>63708</v>
      </c>
      <c r="H348" s="416">
        <v>61309</v>
      </c>
      <c r="I348" s="416">
        <v>2399</v>
      </c>
      <c r="J348" s="417">
        <v>44578</v>
      </c>
    </row>
    <row r="349" spans="1:10">
      <c r="A349" s="414" t="s">
        <v>1996</v>
      </c>
      <c r="B349" s="414" t="s">
        <v>2029</v>
      </c>
      <c r="C349" s="414" t="s">
        <v>2029</v>
      </c>
      <c r="D349" s="414" t="s">
        <v>2286</v>
      </c>
      <c r="E349" s="414">
        <v>65578033</v>
      </c>
      <c r="F349" s="415" t="s">
        <v>1301</v>
      </c>
      <c r="G349" s="413"/>
      <c r="H349" s="416">
        <v>6184</v>
      </c>
      <c r="I349" s="416">
        <v>-6184</v>
      </c>
      <c r="J349" s="417">
        <v>150</v>
      </c>
    </row>
    <row r="350" spans="1:10">
      <c r="A350" s="414" t="s">
        <v>1996</v>
      </c>
      <c r="B350" s="414" t="s">
        <v>2029</v>
      </c>
      <c r="C350" s="414" t="s">
        <v>2029</v>
      </c>
      <c r="D350" s="414" t="s">
        <v>2287</v>
      </c>
      <c r="E350" s="414">
        <v>65578035</v>
      </c>
      <c r="F350" s="415" t="s">
        <v>1302</v>
      </c>
      <c r="G350" s="416">
        <v>2503900</v>
      </c>
      <c r="H350" s="416">
        <v>2986632</v>
      </c>
      <c r="I350" s="416">
        <v>-482732</v>
      </c>
      <c r="J350" s="417">
        <v>2544548</v>
      </c>
    </row>
    <row r="351" spans="1:10">
      <c r="A351" s="414" t="s">
        <v>1996</v>
      </c>
      <c r="B351" s="414" t="s">
        <v>2029</v>
      </c>
      <c r="C351" s="414" t="s">
        <v>2029</v>
      </c>
      <c r="D351" s="414" t="s">
        <v>2288</v>
      </c>
      <c r="E351" s="414">
        <v>65578036</v>
      </c>
      <c r="F351" s="415" t="s">
        <v>1303</v>
      </c>
      <c r="G351" s="416">
        <v>4000</v>
      </c>
      <c r="H351" s="416">
        <v>919</v>
      </c>
      <c r="I351" s="416">
        <v>3081</v>
      </c>
      <c r="J351" s="413"/>
    </row>
    <row r="352" spans="1:10">
      <c r="A352" s="414" t="s">
        <v>1996</v>
      </c>
      <c r="B352" s="414" t="s">
        <v>2029</v>
      </c>
      <c r="C352" s="414" t="s">
        <v>2029</v>
      </c>
      <c r="D352" s="414" t="s">
        <v>2289</v>
      </c>
      <c r="E352" s="414">
        <v>65578037</v>
      </c>
      <c r="F352" s="415" t="s">
        <v>1304</v>
      </c>
      <c r="G352" s="416">
        <v>255000</v>
      </c>
      <c r="H352" s="416">
        <v>692887</v>
      </c>
      <c r="I352" s="416">
        <v>-437887</v>
      </c>
      <c r="J352" s="417">
        <v>257826</v>
      </c>
    </row>
    <row r="353" spans="1:10">
      <c r="A353" s="414" t="s">
        <v>1996</v>
      </c>
      <c r="B353" s="414" t="s">
        <v>2029</v>
      </c>
      <c r="C353" s="414" t="s">
        <v>2029</v>
      </c>
      <c r="D353" s="414" t="s">
        <v>2290</v>
      </c>
      <c r="E353" s="414">
        <v>65578038</v>
      </c>
      <c r="F353" s="415" t="s">
        <v>1854</v>
      </c>
      <c r="G353" s="416">
        <v>10000</v>
      </c>
      <c r="H353" s="416">
        <v>2661</v>
      </c>
      <c r="I353" s="416">
        <v>7339</v>
      </c>
      <c r="J353" s="413"/>
    </row>
    <row r="354" spans="1:10">
      <c r="A354" s="414" t="s">
        <v>1996</v>
      </c>
      <c r="B354" s="414" t="s">
        <v>2029</v>
      </c>
      <c r="C354" s="414" t="s">
        <v>2029</v>
      </c>
      <c r="D354" s="414" t="s">
        <v>2267</v>
      </c>
      <c r="E354" s="414">
        <v>65578041</v>
      </c>
      <c r="F354" s="415" t="s">
        <v>1848</v>
      </c>
      <c r="G354" s="416">
        <v>22430</v>
      </c>
      <c r="H354" s="416">
        <v>102958</v>
      </c>
      <c r="I354" s="416">
        <v>-80528</v>
      </c>
      <c r="J354" s="417">
        <v>18507</v>
      </c>
    </row>
    <row r="355" spans="1:10">
      <c r="A355" s="414" t="s">
        <v>1996</v>
      </c>
      <c r="B355" s="414" t="s">
        <v>2029</v>
      </c>
      <c r="C355" s="414" t="s">
        <v>2029</v>
      </c>
      <c r="D355" s="414" t="s">
        <v>2291</v>
      </c>
      <c r="E355" s="414">
        <v>65578044</v>
      </c>
      <c r="F355" s="415" t="s">
        <v>1305</v>
      </c>
      <c r="G355" s="416">
        <v>160965</v>
      </c>
      <c r="H355" s="416">
        <v>261333</v>
      </c>
      <c r="I355" s="416">
        <v>-100368</v>
      </c>
      <c r="J355" s="417">
        <v>45669</v>
      </c>
    </row>
    <row r="356" spans="1:10">
      <c r="A356" s="414" t="s">
        <v>1996</v>
      </c>
      <c r="B356" s="414" t="s">
        <v>2029</v>
      </c>
      <c r="C356" s="414" t="s">
        <v>2029</v>
      </c>
      <c r="D356" s="414" t="s">
        <v>2292</v>
      </c>
      <c r="E356" s="414">
        <v>65578045</v>
      </c>
      <c r="F356" s="415" t="s">
        <v>1306</v>
      </c>
      <c r="G356" s="416">
        <v>485199</v>
      </c>
      <c r="H356" s="416">
        <v>564538</v>
      </c>
      <c r="I356" s="416">
        <v>-79339</v>
      </c>
      <c r="J356" s="417">
        <v>276607</v>
      </c>
    </row>
    <row r="357" spans="1:10">
      <c r="A357" s="414" t="s">
        <v>1996</v>
      </c>
      <c r="B357" s="414" t="s">
        <v>2029</v>
      </c>
      <c r="C357" s="414" t="s">
        <v>2029</v>
      </c>
      <c r="D357" s="414" t="s">
        <v>2293</v>
      </c>
      <c r="E357" s="414">
        <v>65578046</v>
      </c>
      <c r="F357" s="415" t="s">
        <v>1855</v>
      </c>
      <c r="G357" s="416">
        <v>1843194</v>
      </c>
      <c r="H357" s="416">
        <v>3117304</v>
      </c>
      <c r="I357" s="416">
        <v>-1274110</v>
      </c>
      <c r="J357" s="417">
        <v>2560294</v>
      </c>
    </row>
    <row r="358" spans="1:10">
      <c r="A358" s="414" t="s">
        <v>1996</v>
      </c>
      <c r="B358" s="414" t="s">
        <v>2029</v>
      </c>
      <c r="C358" s="414" t="s">
        <v>2029</v>
      </c>
      <c r="D358" s="414" t="s">
        <v>2294</v>
      </c>
      <c r="E358" s="414">
        <v>65578047</v>
      </c>
      <c r="F358" s="415" t="s">
        <v>1308</v>
      </c>
      <c r="G358" s="416">
        <v>329161</v>
      </c>
      <c r="H358" s="416">
        <v>397485</v>
      </c>
      <c r="I358" s="416">
        <v>-68324</v>
      </c>
      <c r="J358" s="417">
        <v>334525</v>
      </c>
    </row>
    <row r="359" spans="1:10">
      <c r="A359" s="414" t="s">
        <v>1996</v>
      </c>
      <c r="B359" s="414" t="s">
        <v>2029</v>
      </c>
      <c r="C359" s="414" t="s">
        <v>2029</v>
      </c>
      <c r="D359" s="414" t="s">
        <v>2295</v>
      </c>
      <c r="E359" s="414">
        <v>65578048</v>
      </c>
      <c r="F359" s="415" t="s">
        <v>2296</v>
      </c>
      <c r="G359" s="416">
        <v>136920</v>
      </c>
      <c r="H359" s="416">
        <v>242867</v>
      </c>
      <c r="I359" s="416">
        <v>-105947</v>
      </c>
      <c r="J359" s="417">
        <v>63313</v>
      </c>
    </row>
    <row r="360" spans="1:10">
      <c r="A360" s="414" t="s">
        <v>1996</v>
      </c>
      <c r="B360" s="414" t="s">
        <v>2029</v>
      </c>
      <c r="C360" s="414" t="s">
        <v>2029</v>
      </c>
      <c r="D360" s="414" t="s">
        <v>2297</v>
      </c>
      <c r="E360" s="414">
        <v>65578998</v>
      </c>
      <c r="F360" s="415" t="s">
        <v>1310</v>
      </c>
      <c r="G360" s="416">
        <v>37950</v>
      </c>
      <c r="H360" s="416">
        <v>166769</v>
      </c>
      <c r="I360" s="416">
        <v>-128819</v>
      </c>
      <c r="J360" s="417">
        <v>469479</v>
      </c>
    </row>
    <row r="361" spans="1:10">
      <c r="A361" s="414" t="s">
        <v>1996</v>
      </c>
      <c r="B361" s="414" t="s">
        <v>2029</v>
      </c>
      <c r="C361" s="414" t="s">
        <v>2029</v>
      </c>
      <c r="D361" s="414" t="s">
        <v>2298</v>
      </c>
      <c r="E361" s="414">
        <v>65578999</v>
      </c>
      <c r="F361" s="415" t="s">
        <v>1311</v>
      </c>
      <c r="G361" s="416">
        <v>267472</v>
      </c>
      <c r="H361" s="416">
        <v>388731</v>
      </c>
      <c r="I361" s="416">
        <v>-121259</v>
      </c>
      <c r="J361" s="417">
        <v>190440</v>
      </c>
    </row>
    <row r="362" spans="1:10">
      <c r="A362" s="414" t="s">
        <v>1996</v>
      </c>
      <c r="B362" s="414" t="s">
        <v>2029</v>
      </c>
      <c r="C362" s="414" t="s">
        <v>1996</v>
      </c>
      <c r="D362" s="414" t="s">
        <v>2295</v>
      </c>
      <c r="E362" s="414">
        <v>65678048</v>
      </c>
      <c r="F362" s="415" t="s">
        <v>2296</v>
      </c>
      <c r="G362" s="416">
        <v>43300</v>
      </c>
      <c r="H362" s="416">
        <v>15815</v>
      </c>
      <c r="I362" s="416">
        <v>27485</v>
      </c>
      <c r="J362" s="417">
        <v>167320</v>
      </c>
    </row>
    <row r="363" spans="1:10">
      <c r="A363" s="414" t="s">
        <v>1996</v>
      </c>
      <c r="B363" s="414" t="s">
        <v>2029</v>
      </c>
      <c r="C363" s="414" t="s">
        <v>1996</v>
      </c>
      <c r="D363" s="414" t="s">
        <v>2299</v>
      </c>
      <c r="E363" s="414">
        <v>65678091</v>
      </c>
      <c r="F363" s="415" t="s">
        <v>1856</v>
      </c>
      <c r="G363" s="416">
        <v>596900</v>
      </c>
      <c r="H363" s="416">
        <v>1050857</v>
      </c>
      <c r="I363" s="416">
        <v>-453957</v>
      </c>
      <c r="J363" s="417">
        <v>1101954</v>
      </c>
    </row>
    <row r="364" spans="1:10">
      <c r="A364" s="414" t="s">
        <v>1996</v>
      </c>
      <c r="B364" s="414" t="s">
        <v>2029</v>
      </c>
      <c r="C364" s="414" t="s">
        <v>1996</v>
      </c>
      <c r="D364" s="414" t="s">
        <v>2300</v>
      </c>
      <c r="E364" s="414">
        <v>65678092</v>
      </c>
      <c r="F364" s="415" t="s">
        <v>1857</v>
      </c>
      <c r="G364" s="416">
        <v>190832</v>
      </c>
      <c r="H364" s="416">
        <v>282013</v>
      </c>
      <c r="I364" s="416">
        <v>-91181</v>
      </c>
      <c r="J364" s="417">
        <v>166524</v>
      </c>
    </row>
    <row r="365" spans="1:10">
      <c r="A365" s="414" t="s">
        <v>1996</v>
      </c>
      <c r="B365" s="414" t="s">
        <v>2029</v>
      </c>
      <c r="C365" s="414" t="s">
        <v>1996</v>
      </c>
      <c r="D365" s="414" t="s">
        <v>2301</v>
      </c>
      <c r="E365" s="414">
        <v>65678093</v>
      </c>
      <c r="F365" s="415" t="s">
        <v>1858</v>
      </c>
      <c r="G365" s="416">
        <v>115000</v>
      </c>
      <c r="H365" s="416">
        <v>130287</v>
      </c>
      <c r="I365" s="416">
        <v>-15287</v>
      </c>
      <c r="J365" s="417">
        <v>301440</v>
      </c>
    </row>
    <row r="366" spans="1:10">
      <c r="A366" s="414" t="s">
        <v>1996</v>
      </c>
      <c r="B366" s="414" t="s">
        <v>2029</v>
      </c>
      <c r="C366" s="414" t="s">
        <v>1996</v>
      </c>
      <c r="D366" s="414" t="s">
        <v>2302</v>
      </c>
      <c r="E366" s="414">
        <v>65678094</v>
      </c>
      <c r="F366" s="415" t="s">
        <v>1859</v>
      </c>
      <c r="G366" s="416">
        <v>862500</v>
      </c>
      <c r="H366" s="416">
        <v>2004312</v>
      </c>
      <c r="I366" s="416">
        <v>-1141812</v>
      </c>
      <c r="J366" s="417">
        <v>1759357</v>
      </c>
    </row>
    <row r="367" spans="1:10">
      <c r="A367" s="414" t="s">
        <v>1996</v>
      </c>
      <c r="B367" s="414" t="s">
        <v>2029</v>
      </c>
      <c r="C367" s="414" t="s">
        <v>1996</v>
      </c>
      <c r="D367" s="414" t="s">
        <v>2303</v>
      </c>
      <c r="E367" s="414">
        <v>65678111</v>
      </c>
      <c r="F367" s="415" t="s">
        <v>2304</v>
      </c>
      <c r="G367" s="416">
        <v>199648</v>
      </c>
      <c r="H367" s="416">
        <v>309875</v>
      </c>
      <c r="I367" s="416">
        <v>-110227</v>
      </c>
      <c r="J367" s="417">
        <v>285164</v>
      </c>
    </row>
    <row r="368" spans="1:10">
      <c r="A368" s="414" t="s">
        <v>1996</v>
      </c>
      <c r="B368" s="414" t="s">
        <v>2029</v>
      </c>
      <c r="C368" s="414" t="s">
        <v>1996</v>
      </c>
      <c r="D368" s="414" t="s">
        <v>2305</v>
      </c>
      <c r="E368" s="414">
        <v>65678112</v>
      </c>
      <c r="F368" s="415" t="s">
        <v>1317</v>
      </c>
      <c r="G368" s="416">
        <v>10350</v>
      </c>
      <c r="H368" s="413"/>
      <c r="I368" s="416">
        <v>10350</v>
      </c>
      <c r="J368" s="413"/>
    </row>
    <row r="369" spans="1:10">
      <c r="A369" s="414" t="s">
        <v>1996</v>
      </c>
      <c r="B369" s="414" t="s">
        <v>2029</v>
      </c>
      <c r="C369" s="414" t="s">
        <v>1996</v>
      </c>
      <c r="D369" s="414" t="s">
        <v>2297</v>
      </c>
      <c r="E369" s="414">
        <v>65678998</v>
      </c>
      <c r="F369" s="415" t="s">
        <v>1310</v>
      </c>
      <c r="G369" s="416">
        <v>202100</v>
      </c>
      <c r="H369" s="416">
        <v>64343</v>
      </c>
      <c r="I369" s="416">
        <v>137757</v>
      </c>
      <c r="J369" s="417">
        <v>399557</v>
      </c>
    </row>
    <row r="370" spans="1:10">
      <c r="A370" s="414" t="s">
        <v>1996</v>
      </c>
      <c r="B370" s="414" t="s">
        <v>2029</v>
      </c>
      <c r="C370" s="414" t="s">
        <v>1996</v>
      </c>
      <c r="D370" s="414" t="s">
        <v>2298</v>
      </c>
      <c r="E370" s="414">
        <v>65678999</v>
      </c>
      <c r="F370" s="415" t="s">
        <v>1311</v>
      </c>
      <c r="G370" s="416">
        <v>624804</v>
      </c>
      <c r="H370" s="416">
        <v>1395227</v>
      </c>
      <c r="I370" s="416">
        <v>-770423</v>
      </c>
      <c r="J370" s="417">
        <v>500985</v>
      </c>
    </row>
    <row r="371" spans="1:10">
      <c r="A371" s="414" t="s">
        <v>1996</v>
      </c>
      <c r="B371" s="414" t="s">
        <v>1996</v>
      </c>
      <c r="C371" s="414" t="s">
        <v>1997</v>
      </c>
      <c r="D371" s="414" t="s">
        <v>2051</v>
      </c>
      <c r="E371" s="414">
        <v>66163014</v>
      </c>
      <c r="F371" s="415" t="s">
        <v>1087</v>
      </c>
      <c r="G371" s="416">
        <v>18605400</v>
      </c>
      <c r="H371" s="416">
        <v>18605400</v>
      </c>
      <c r="I371" s="416">
        <v>0</v>
      </c>
      <c r="J371" s="417">
        <v>19359481</v>
      </c>
    </row>
    <row r="372" spans="1:10">
      <c r="A372" s="414" t="s">
        <v>1996</v>
      </c>
      <c r="B372" s="414" t="s">
        <v>1996</v>
      </c>
      <c r="C372" s="414" t="s">
        <v>1997</v>
      </c>
      <c r="D372" s="414" t="s">
        <v>2306</v>
      </c>
      <c r="E372" s="414">
        <v>66181901</v>
      </c>
      <c r="F372" s="415" t="s">
        <v>1860</v>
      </c>
      <c r="G372" s="416">
        <v>500330229</v>
      </c>
      <c r="H372" s="416">
        <v>485048614</v>
      </c>
      <c r="I372" s="416">
        <v>15281615</v>
      </c>
      <c r="J372" s="417">
        <v>523459577</v>
      </c>
    </row>
    <row r="373" spans="1:10">
      <c r="A373" s="414" t="s">
        <v>1996</v>
      </c>
      <c r="B373" s="414" t="s">
        <v>1996</v>
      </c>
      <c r="C373" s="414" t="s">
        <v>1997</v>
      </c>
      <c r="D373" s="414" t="s">
        <v>2307</v>
      </c>
      <c r="E373" s="414">
        <v>66181902</v>
      </c>
      <c r="F373" s="415" t="s">
        <v>1322</v>
      </c>
      <c r="G373" s="413"/>
      <c r="H373" s="416">
        <v>105955</v>
      </c>
      <c r="I373" s="416">
        <v>-105955</v>
      </c>
      <c r="J373" s="417">
        <v>103622</v>
      </c>
    </row>
    <row r="374" spans="1:10">
      <c r="A374" s="414" t="s">
        <v>1996</v>
      </c>
      <c r="B374" s="414" t="s">
        <v>2046</v>
      </c>
      <c r="C374" s="414" t="s">
        <v>2027</v>
      </c>
      <c r="D374" s="414" t="s">
        <v>2308</v>
      </c>
      <c r="E374" s="414">
        <v>67380017</v>
      </c>
      <c r="F374" s="415" t="s">
        <v>1861</v>
      </c>
      <c r="G374" s="416">
        <v>56387345</v>
      </c>
      <c r="H374" s="416">
        <v>84071959</v>
      </c>
      <c r="I374" s="416">
        <v>-27684614</v>
      </c>
      <c r="J374" s="417">
        <v>51278027</v>
      </c>
    </row>
    <row r="375" spans="1:10">
      <c r="A375" s="414" t="s">
        <v>1996</v>
      </c>
      <c r="B375" s="414" t="s">
        <v>2046</v>
      </c>
      <c r="C375" s="414" t="s">
        <v>2027</v>
      </c>
      <c r="D375" s="414" t="s">
        <v>2309</v>
      </c>
      <c r="E375" s="414">
        <v>67380021</v>
      </c>
      <c r="F375" s="415" t="s">
        <v>1327</v>
      </c>
      <c r="G375" s="416">
        <v>18607</v>
      </c>
      <c r="H375" s="416">
        <v>5483</v>
      </c>
      <c r="I375" s="416">
        <v>13124</v>
      </c>
      <c r="J375" s="417">
        <v>14883</v>
      </c>
    </row>
    <row r="376" spans="1:10">
      <c r="A376" s="414" t="s">
        <v>1996</v>
      </c>
      <c r="B376" s="414" t="s">
        <v>2046</v>
      </c>
      <c r="C376" s="414" t="s">
        <v>2027</v>
      </c>
      <c r="D376" s="414" t="s">
        <v>2310</v>
      </c>
      <c r="E376" s="414">
        <v>67380023</v>
      </c>
      <c r="F376" s="415" t="s">
        <v>1862</v>
      </c>
      <c r="G376" s="416">
        <v>2672891</v>
      </c>
      <c r="H376" s="416">
        <v>2161487</v>
      </c>
      <c r="I376" s="416">
        <v>511404</v>
      </c>
      <c r="J376" s="417">
        <v>2585882</v>
      </c>
    </row>
    <row r="377" spans="1:10">
      <c r="A377" s="414" t="s">
        <v>1996</v>
      </c>
      <c r="B377" s="414" t="s">
        <v>2046</v>
      </c>
      <c r="C377" s="414" t="s">
        <v>2027</v>
      </c>
      <c r="D377" s="414" t="s">
        <v>2311</v>
      </c>
      <c r="E377" s="414">
        <v>67380024</v>
      </c>
      <c r="F377" s="415" t="s">
        <v>1863</v>
      </c>
      <c r="G377" s="416">
        <v>765674</v>
      </c>
      <c r="H377" s="416">
        <v>608280</v>
      </c>
      <c r="I377" s="416">
        <v>157394</v>
      </c>
      <c r="J377" s="417">
        <v>719673</v>
      </c>
    </row>
    <row r="378" spans="1:10">
      <c r="A378" s="414" t="s">
        <v>1996</v>
      </c>
      <c r="B378" s="414" t="s">
        <v>2046</v>
      </c>
      <c r="C378" s="414" t="s">
        <v>2027</v>
      </c>
      <c r="D378" s="414" t="s">
        <v>2312</v>
      </c>
      <c r="E378" s="414">
        <v>67380025</v>
      </c>
      <c r="F378" s="415" t="s">
        <v>1864</v>
      </c>
      <c r="G378" s="416">
        <v>3947952</v>
      </c>
      <c r="H378" s="416">
        <v>3927548</v>
      </c>
      <c r="I378" s="416">
        <v>20404</v>
      </c>
      <c r="J378" s="417">
        <v>3856745</v>
      </c>
    </row>
    <row r="379" spans="1:10">
      <c r="A379" s="414" t="s">
        <v>1996</v>
      </c>
      <c r="B379" s="414" t="s">
        <v>2046</v>
      </c>
      <c r="C379" s="414" t="s">
        <v>2027</v>
      </c>
      <c r="D379" s="414" t="s">
        <v>2313</v>
      </c>
      <c r="E379" s="414">
        <v>67380029</v>
      </c>
      <c r="F379" s="415" t="s">
        <v>1333</v>
      </c>
      <c r="G379" s="416">
        <v>94940000</v>
      </c>
      <c r="H379" s="416">
        <v>96589123</v>
      </c>
      <c r="I379" s="416">
        <v>-1649123</v>
      </c>
      <c r="J379" s="417">
        <v>96589123</v>
      </c>
    </row>
    <row r="380" spans="1:10">
      <c r="A380" s="414" t="s">
        <v>1996</v>
      </c>
      <c r="B380" s="414" t="s">
        <v>2046</v>
      </c>
      <c r="C380" s="414" t="s">
        <v>2027</v>
      </c>
      <c r="D380" s="414" t="s">
        <v>2314</v>
      </c>
      <c r="E380" s="414">
        <v>67380035</v>
      </c>
      <c r="F380" s="415" t="s">
        <v>1334</v>
      </c>
      <c r="G380" s="416">
        <v>158945247</v>
      </c>
      <c r="H380" s="416">
        <v>189376080</v>
      </c>
      <c r="I380" s="416">
        <v>-30430833</v>
      </c>
      <c r="J380" s="417">
        <v>139684644</v>
      </c>
    </row>
    <row r="381" spans="1:10">
      <c r="A381" s="414" t="s">
        <v>1996</v>
      </c>
      <c r="B381" s="414" t="s">
        <v>2046</v>
      </c>
      <c r="C381" s="414" t="s">
        <v>2027</v>
      </c>
      <c r="D381" s="414" t="s">
        <v>2315</v>
      </c>
      <c r="E381" s="414">
        <v>67380036</v>
      </c>
      <c r="F381" s="415" t="s">
        <v>1865</v>
      </c>
      <c r="G381" s="413"/>
      <c r="H381" s="416">
        <v>8418222</v>
      </c>
      <c r="I381" s="416">
        <v>-8418222</v>
      </c>
      <c r="J381" s="413"/>
    </row>
    <row r="382" spans="1:10">
      <c r="A382" s="414" t="s">
        <v>1996</v>
      </c>
      <c r="B382" s="414" t="s">
        <v>2046</v>
      </c>
      <c r="C382" s="414" t="s">
        <v>2027</v>
      </c>
      <c r="D382" s="414" t="s">
        <v>2316</v>
      </c>
      <c r="E382" s="414">
        <v>67380043</v>
      </c>
      <c r="F382" s="415" t="s">
        <v>1866</v>
      </c>
      <c r="G382" s="416">
        <v>87318678</v>
      </c>
      <c r="H382" s="413"/>
      <c r="I382" s="416">
        <v>87318678</v>
      </c>
      <c r="J382" s="413"/>
    </row>
    <row r="383" spans="1:10">
      <c r="A383" s="414" t="s">
        <v>1996</v>
      </c>
      <c r="B383" s="414" t="s">
        <v>2046</v>
      </c>
      <c r="C383" s="414" t="s">
        <v>2028</v>
      </c>
      <c r="D383" s="414" t="s">
        <v>2317</v>
      </c>
      <c r="E383" s="414">
        <v>67480011</v>
      </c>
      <c r="F383" s="415" t="s">
        <v>1336</v>
      </c>
      <c r="G383" s="416">
        <v>98727222</v>
      </c>
      <c r="H383" s="416">
        <v>113425000</v>
      </c>
      <c r="I383" s="416">
        <v>-14697778</v>
      </c>
      <c r="J383" s="417">
        <v>94444028</v>
      </c>
    </row>
    <row r="384" spans="1:10">
      <c r="A384" s="414" t="s">
        <v>1996</v>
      </c>
      <c r="B384" s="414" t="s">
        <v>2046</v>
      </c>
      <c r="C384" s="414" t="s">
        <v>2028</v>
      </c>
      <c r="D384" s="414" t="s">
        <v>2318</v>
      </c>
      <c r="E384" s="414">
        <v>67480012</v>
      </c>
      <c r="F384" s="415" t="s">
        <v>1337</v>
      </c>
      <c r="G384" s="416">
        <v>55880000</v>
      </c>
      <c r="H384" s="416">
        <v>76016891</v>
      </c>
      <c r="I384" s="416">
        <v>-20136891</v>
      </c>
      <c r="J384" s="417">
        <v>50383303</v>
      </c>
    </row>
    <row r="385" spans="1:10">
      <c r="A385" s="414" t="s">
        <v>1996</v>
      </c>
      <c r="B385" s="414" t="s">
        <v>2046</v>
      </c>
      <c r="C385" s="414" t="s">
        <v>2028</v>
      </c>
      <c r="D385" s="414" t="s">
        <v>2319</v>
      </c>
      <c r="E385" s="414">
        <v>67480014</v>
      </c>
      <c r="F385" s="415" t="s">
        <v>1339</v>
      </c>
      <c r="G385" s="416">
        <v>2670300</v>
      </c>
      <c r="H385" s="416">
        <v>4618702</v>
      </c>
      <c r="I385" s="416">
        <v>-1948402</v>
      </c>
      <c r="J385" s="417">
        <v>2980234</v>
      </c>
    </row>
    <row r="386" spans="1:10">
      <c r="A386" s="414" t="s">
        <v>1996</v>
      </c>
      <c r="B386" s="414" t="s">
        <v>2046</v>
      </c>
      <c r="C386" s="414" t="s">
        <v>2028</v>
      </c>
      <c r="D386" s="414" t="s">
        <v>2320</v>
      </c>
      <c r="E386" s="414">
        <v>67480016</v>
      </c>
      <c r="F386" s="415" t="s">
        <v>1340</v>
      </c>
      <c r="G386" s="416">
        <v>40261711</v>
      </c>
      <c r="H386" s="416">
        <v>39381526</v>
      </c>
      <c r="I386" s="416">
        <v>880185</v>
      </c>
      <c r="J386" s="417">
        <v>36681588</v>
      </c>
    </row>
    <row r="387" spans="1:10">
      <c r="A387" s="414" t="s">
        <v>1996</v>
      </c>
      <c r="B387" s="414" t="s">
        <v>2046</v>
      </c>
      <c r="C387" s="414" t="s">
        <v>2029</v>
      </c>
      <c r="D387" s="414" t="s">
        <v>2321</v>
      </c>
      <c r="E387" s="414">
        <v>67581031</v>
      </c>
      <c r="F387" s="415" t="s">
        <v>1867</v>
      </c>
      <c r="G387" s="416">
        <v>10000000</v>
      </c>
      <c r="H387" s="416">
        <v>9558520</v>
      </c>
      <c r="I387" s="416">
        <v>441480</v>
      </c>
      <c r="J387" s="417">
        <v>7999885</v>
      </c>
    </row>
    <row r="388" spans="1:10">
      <c r="A388" s="414" t="s">
        <v>1996</v>
      </c>
      <c r="B388" s="414" t="s">
        <v>2046</v>
      </c>
      <c r="C388" s="414" t="s">
        <v>2029</v>
      </c>
      <c r="D388" s="414" t="s">
        <v>2322</v>
      </c>
      <c r="E388" s="414">
        <v>67581032</v>
      </c>
      <c r="F388" s="415" t="s">
        <v>1868</v>
      </c>
      <c r="G388" s="416">
        <v>26342567</v>
      </c>
      <c r="H388" s="416">
        <v>26784047</v>
      </c>
      <c r="I388" s="416">
        <v>-441480</v>
      </c>
      <c r="J388" s="417">
        <v>26272915</v>
      </c>
    </row>
    <row r="389" spans="1:10">
      <c r="A389" s="414" t="s">
        <v>1996</v>
      </c>
      <c r="B389" s="414" t="s">
        <v>2046</v>
      </c>
      <c r="C389" s="414" t="s">
        <v>2046</v>
      </c>
      <c r="D389" s="414" t="s">
        <v>2323</v>
      </c>
      <c r="E389" s="414">
        <v>67781011</v>
      </c>
      <c r="F389" s="415" t="s">
        <v>1869</v>
      </c>
      <c r="G389" s="413"/>
      <c r="H389" s="416">
        <v>865720</v>
      </c>
      <c r="I389" s="416">
        <v>-865720</v>
      </c>
      <c r="J389" s="413"/>
    </row>
    <row r="390" spans="1:10">
      <c r="A390" s="414" t="s">
        <v>1996</v>
      </c>
      <c r="B390" s="414" t="s">
        <v>2046</v>
      </c>
      <c r="C390" s="414" t="s">
        <v>2046</v>
      </c>
      <c r="D390" s="414" t="s">
        <v>2324</v>
      </c>
      <c r="E390" s="414">
        <v>67781012</v>
      </c>
      <c r="F390" s="415" t="s">
        <v>1344</v>
      </c>
      <c r="G390" s="416">
        <v>1475500</v>
      </c>
      <c r="H390" s="416">
        <v>1508915</v>
      </c>
      <c r="I390" s="416">
        <v>-33415</v>
      </c>
      <c r="J390" s="417">
        <v>359500</v>
      </c>
    </row>
    <row r="391" spans="1:10">
      <c r="A391" s="414" t="s">
        <v>1996</v>
      </c>
      <c r="B391" s="414" t="s">
        <v>2046</v>
      </c>
      <c r="C391" s="414" t="s">
        <v>2046</v>
      </c>
      <c r="D391" s="414" t="s">
        <v>2325</v>
      </c>
      <c r="E391" s="414">
        <v>67781013</v>
      </c>
      <c r="F391" s="415" t="s">
        <v>1345</v>
      </c>
      <c r="G391" s="416">
        <v>2084059</v>
      </c>
      <c r="H391" s="416">
        <v>1673747</v>
      </c>
      <c r="I391" s="416">
        <v>410312</v>
      </c>
      <c r="J391" s="417">
        <v>2085458</v>
      </c>
    </row>
    <row r="392" spans="1:10">
      <c r="A392" s="414" t="s">
        <v>1996</v>
      </c>
      <c r="B392" s="414" t="s">
        <v>2046</v>
      </c>
      <c r="C392" s="414" t="s">
        <v>2046</v>
      </c>
      <c r="D392" s="414" t="s">
        <v>2326</v>
      </c>
      <c r="E392" s="414">
        <v>67781014</v>
      </c>
      <c r="F392" s="415" t="s">
        <v>1346</v>
      </c>
      <c r="G392" s="416">
        <v>8600</v>
      </c>
      <c r="H392" s="416">
        <v>20000</v>
      </c>
      <c r="I392" s="416">
        <v>-11400</v>
      </c>
      <c r="J392" s="417">
        <v>10000</v>
      </c>
    </row>
    <row r="393" spans="1:10">
      <c r="A393" s="414" t="s">
        <v>1996</v>
      </c>
      <c r="B393" s="414" t="s">
        <v>2046</v>
      </c>
      <c r="C393" s="414" t="s">
        <v>2046</v>
      </c>
      <c r="D393" s="414" t="s">
        <v>2327</v>
      </c>
      <c r="E393" s="414">
        <v>67781015</v>
      </c>
      <c r="F393" s="415" t="s">
        <v>1870</v>
      </c>
      <c r="G393" s="416">
        <v>200000</v>
      </c>
      <c r="H393" s="416">
        <v>200000</v>
      </c>
      <c r="I393" s="416">
        <v>0</v>
      </c>
      <c r="J393" s="417">
        <v>200000</v>
      </c>
    </row>
    <row r="394" spans="1:10">
      <c r="A394" s="414" t="s">
        <v>1996</v>
      </c>
      <c r="B394" s="414" t="s">
        <v>2046</v>
      </c>
      <c r="C394" s="414" t="s">
        <v>2046</v>
      </c>
      <c r="D394" s="414" t="s">
        <v>2328</v>
      </c>
      <c r="E394" s="414">
        <v>67781017</v>
      </c>
      <c r="F394" s="415" t="s">
        <v>1348</v>
      </c>
      <c r="G394" s="416">
        <v>18095643</v>
      </c>
      <c r="H394" s="416">
        <v>16747330</v>
      </c>
      <c r="I394" s="416">
        <v>1348313</v>
      </c>
      <c r="J394" s="417">
        <v>16384918</v>
      </c>
    </row>
    <row r="395" spans="1:10">
      <c r="A395" s="414" t="s">
        <v>1996</v>
      </c>
      <c r="B395" s="414" t="s">
        <v>2046</v>
      </c>
      <c r="C395" s="414" t="s">
        <v>2046</v>
      </c>
      <c r="D395" s="414" t="s">
        <v>2329</v>
      </c>
      <c r="E395" s="414">
        <v>67781018</v>
      </c>
      <c r="F395" s="415" t="s">
        <v>1871</v>
      </c>
      <c r="G395" s="416">
        <v>128000000</v>
      </c>
      <c r="H395" s="416">
        <v>109397760</v>
      </c>
      <c r="I395" s="416">
        <v>18602240</v>
      </c>
      <c r="J395" s="417">
        <v>109174680</v>
      </c>
    </row>
    <row r="396" spans="1:10">
      <c r="A396" s="414" t="s">
        <v>1996</v>
      </c>
      <c r="B396" s="414" t="s">
        <v>2046</v>
      </c>
      <c r="C396" s="414" t="s">
        <v>2046</v>
      </c>
      <c r="D396" s="414" t="s">
        <v>2330</v>
      </c>
      <c r="E396" s="414">
        <v>67781019</v>
      </c>
      <c r="F396" s="415" t="s">
        <v>1872</v>
      </c>
      <c r="G396" s="416">
        <v>132000000</v>
      </c>
      <c r="H396" s="416">
        <v>125856949</v>
      </c>
      <c r="I396" s="416">
        <v>6143051</v>
      </c>
      <c r="J396" s="417">
        <v>116404639</v>
      </c>
    </row>
    <row r="397" spans="1:10">
      <c r="A397" s="414" t="s">
        <v>1996</v>
      </c>
      <c r="B397" s="414" t="s">
        <v>2046</v>
      </c>
      <c r="C397" s="414" t="s">
        <v>2046</v>
      </c>
      <c r="D397" s="414" t="s">
        <v>2331</v>
      </c>
      <c r="E397" s="414">
        <v>67781023</v>
      </c>
      <c r="F397" s="415" t="s">
        <v>1351</v>
      </c>
      <c r="G397" s="416">
        <v>394468</v>
      </c>
      <c r="H397" s="416">
        <v>436879</v>
      </c>
      <c r="I397" s="416">
        <v>-42411</v>
      </c>
      <c r="J397" s="417">
        <v>405683</v>
      </c>
    </row>
    <row r="398" spans="1:10">
      <c r="A398" s="414" t="s">
        <v>1996</v>
      </c>
      <c r="B398" s="414" t="s">
        <v>2046</v>
      </c>
      <c r="C398" s="414" t="s">
        <v>2046</v>
      </c>
      <c r="D398" s="414" t="s">
        <v>2332</v>
      </c>
      <c r="E398" s="414">
        <v>67781024</v>
      </c>
      <c r="F398" s="415" t="s">
        <v>1352</v>
      </c>
      <c r="G398" s="416">
        <v>609889</v>
      </c>
      <c r="H398" s="416">
        <v>745973</v>
      </c>
      <c r="I398" s="416">
        <v>-136084</v>
      </c>
      <c r="J398" s="417">
        <v>645919</v>
      </c>
    </row>
    <row r="399" spans="1:10">
      <c r="A399" s="414" t="s">
        <v>1996</v>
      </c>
      <c r="B399" s="414" t="s">
        <v>2046</v>
      </c>
      <c r="C399" s="414" t="s">
        <v>2046</v>
      </c>
      <c r="D399" s="414" t="s">
        <v>2333</v>
      </c>
      <c r="E399" s="414">
        <v>67781999</v>
      </c>
      <c r="F399" s="415" t="s">
        <v>1353</v>
      </c>
      <c r="G399" s="416">
        <v>120000</v>
      </c>
      <c r="H399" s="416">
        <v>75000</v>
      </c>
      <c r="I399" s="416">
        <v>45000</v>
      </c>
      <c r="J399" s="417">
        <v>50000</v>
      </c>
    </row>
    <row r="400" spans="1:10">
      <c r="A400" s="414" t="s">
        <v>1996</v>
      </c>
      <c r="B400" s="414" t="s">
        <v>2046</v>
      </c>
      <c r="C400" s="414" t="s">
        <v>2057</v>
      </c>
      <c r="D400" s="414" t="s">
        <v>2334</v>
      </c>
      <c r="E400" s="414">
        <v>67881021</v>
      </c>
      <c r="F400" s="415" t="s">
        <v>1354</v>
      </c>
      <c r="G400" s="416">
        <v>40000</v>
      </c>
      <c r="H400" s="416">
        <v>19827</v>
      </c>
      <c r="I400" s="416">
        <v>20173</v>
      </c>
      <c r="J400" s="417">
        <v>28152</v>
      </c>
    </row>
    <row r="401" spans="1:10">
      <c r="A401" s="414" t="s">
        <v>1996</v>
      </c>
      <c r="B401" s="414" t="s">
        <v>2046</v>
      </c>
      <c r="C401" s="414" t="s">
        <v>2179</v>
      </c>
      <c r="D401" s="414" t="s">
        <v>2333</v>
      </c>
      <c r="E401" s="414">
        <v>67981999</v>
      </c>
      <c r="F401" s="415" t="s">
        <v>1353</v>
      </c>
      <c r="G401" s="416">
        <v>1813000</v>
      </c>
      <c r="H401" s="416">
        <v>1663361</v>
      </c>
      <c r="I401" s="416">
        <v>149639</v>
      </c>
      <c r="J401" s="417">
        <v>1545671</v>
      </c>
    </row>
    <row r="402" spans="1:10">
      <c r="A402" s="410"/>
      <c r="B402" s="410"/>
      <c r="C402" s="410"/>
      <c r="D402" s="410"/>
      <c r="E402" s="412"/>
      <c r="F402" s="410"/>
      <c r="G402" s="411">
        <v>3329193999</v>
      </c>
      <c r="H402" s="411">
        <v>3342993122</v>
      </c>
      <c r="I402" s="411">
        <v>-13799121</v>
      </c>
      <c r="J402" s="411">
        <v>3182364125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B44A1-4C9D-44B5-8F90-69B9E6DF476B}">
  <dimension ref="A1:J22"/>
  <sheetViews>
    <sheetView rightToLeft="1" view="pageBreakPreview" zoomScaleNormal="100" zoomScaleSheetLayoutView="100" workbookViewId="0">
      <selection sqref="A1:E1"/>
    </sheetView>
  </sheetViews>
  <sheetFormatPr defaultColWidth="9.140625" defaultRowHeight="21.75" customHeight="1"/>
  <cols>
    <col min="1" max="1" width="26.7109375" style="549" customWidth="1"/>
    <col min="2" max="3" width="15.7109375" style="110" customWidth="1"/>
    <col min="4" max="4" width="13.7109375" style="195" customWidth="1"/>
    <col min="5" max="5" width="14.7109375" style="110" customWidth="1"/>
    <col min="6" max="6" width="78.42578125" style="549" bestFit="1" customWidth="1"/>
    <col min="7" max="7" width="9.140625" style="549"/>
    <col min="8" max="8" width="12.85546875" style="549" bestFit="1" customWidth="1"/>
    <col min="9" max="9" width="12" style="549" bestFit="1" customWidth="1"/>
    <col min="10" max="10" width="12.85546875" style="549" bestFit="1" customWidth="1"/>
    <col min="11" max="16384" width="9.140625" style="549"/>
  </cols>
  <sheetData>
    <row r="1" spans="1:10" s="548" customFormat="1" ht="30.95" customHeight="1">
      <c r="A1" s="741" t="s">
        <v>2365</v>
      </c>
      <c r="B1" s="741"/>
      <c r="C1" s="741"/>
      <c r="D1" s="741"/>
      <c r="E1" s="741"/>
    </row>
    <row r="2" spans="1:10" ht="21.6" customHeight="1">
      <c r="A2" s="695"/>
      <c r="B2" s="695"/>
      <c r="C2" s="695"/>
      <c r="D2" s="695"/>
      <c r="E2" s="696" t="s">
        <v>455</v>
      </c>
    </row>
    <row r="3" spans="1:10" ht="18" customHeight="1">
      <c r="A3" s="742" t="s">
        <v>199</v>
      </c>
      <c r="B3" s="744">
        <v>2020</v>
      </c>
      <c r="C3" s="744"/>
      <c r="D3" s="744"/>
      <c r="E3" s="745" t="s">
        <v>2500</v>
      </c>
    </row>
    <row r="4" spans="1:10" s="550" customFormat="1" ht="30.75" customHeight="1">
      <c r="A4" s="743"/>
      <c r="B4" s="693" t="s">
        <v>494</v>
      </c>
      <c r="C4" s="693" t="s">
        <v>490</v>
      </c>
      <c r="D4" s="207" t="s">
        <v>224</v>
      </c>
      <c r="E4" s="746"/>
    </row>
    <row r="5" spans="1:10" s="552" customFormat="1" ht="33" customHeight="1">
      <c r="A5" s="697" t="s">
        <v>250</v>
      </c>
      <c r="B5" s="698">
        <v>141602992</v>
      </c>
      <c r="C5" s="698">
        <v>138283624</v>
      </c>
      <c r="D5" s="699">
        <f>C5/B5*100</f>
        <v>97.655863090802484</v>
      </c>
      <c r="E5" s="698">
        <v>140850919</v>
      </c>
      <c r="F5" s="656"/>
    </row>
    <row r="6" spans="1:10" s="553" customFormat="1" ht="33" customHeight="1">
      <c r="A6" s="697" t="s">
        <v>746</v>
      </c>
      <c r="B6" s="698">
        <v>16658257</v>
      </c>
      <c r="C6" s="698">
        <v>16657903</v>
      </c>
      <c r="D6" s="699">
        <f t="shared" ref="D6:D10" si="0">C6/B6*100</f>
        <v>99.997874927731033</v>
      </c>
      <c r="E6" s="698">
        <v>16024403</v>
      </c>
      <c r="F6" s="656"/>
      <c r="H6" s="554"/>
    </row>
    <row r="7" spans="1:10" s="553" customFormat="1" ht="18" customHeight="1">
      <c r="A7" s="700" t="s">
        <v>529</v>
      </c>
      <c r="B7" s="698">
        <v>128000000</v>
      </c>
      <c r="C7" s="698">
        <v>113761265</v>
      </c>
      <c r="D7" s="699">
        <f t="shared" si="0"/>
        <v>88.875988281250002</v>
      </c>
      <c r="E7" s="698">
        <v>111938630</v>
      </c>
      <c r="F7" s="657"/>
    </row>
    <row r="8" spans="1:10" s="553" customFormat="1" ht="33" customHeight="1">
      <c r="A8" s="697" t="s">
        <v>690</v>
      </c>
      <c r="B8" s="698">
        <v>38482569</v>
      </c>
      <c r="C8" s="698">
        <v>38482569</v>
      </c>
      <c r="D8" s="699">
        <f t="shared" si="0"/>
        <v>100</v>
      </c>
      <c r="E8" s="698">
        <v>38026839</v>
      </c>
      <c r="F8" s="656"/>
    </row>
    <row r="9" spans="1:10" s="553" customFormat="1" ht="18" customHeight="1">
      <c r="A9" s="700" t="s">
        <v>688</v>
      </c>
      <c r="B9" s="698">
        <v>20485932</v>
      </c>
      <c r="C9" s="698">
        <v>20485931.410999998</v>
      </c>
      <c r="D9" s="699">
        <f t="shared" si="0"/>
        <v>99.999997124856208</v>
      </c>
      <c r="E9" s="698">
        <v>20280982.708000001</v>
      </c>
      <c r="F9" s="656"/>
    </row>
    <row r="10" spans="1:10" s="553" customFormat="1" ht="33" customHeight="1">
      <c r="A10" s="697" t="s">
        <v>214</v>
      </c>
      <c r="B10" s="698">
        <v>800000</v>
      </c>
      <c r="C10" s="701">
        <v>0</v>
      </c>
      <c r="D10" s="624">
        <f t="shared" si="0"/>
        <v>0</v>
      </c>
      <c r="E10" s="698">
        <v>627573</v>
      </c>
      <c r="F10" s="656"/>
      <c r="J10" s="554"/>
    </row>
    <row r="11" spans="1:10" s="553" customFormat="1" ht="12" hidden="1" customHeight="1">
      <c r="A11" s="700" t="s">
        <v>537</v>
      </c>
      <c r="B11" s="698"/>
      <c r="C11" s="698"/>
      <c r="D11" s="699">
        <v>0</v>
      </c>
      <c r="E11" s="698"/>
      <c r="F11" s="658"/>
    </row>
    <row r="12" spans="1:10" s="551" customFormat="1" ht="18" customHeight="1">
      <c r="A12" s="700" t="s">
        <v>269</v>
      </c>
      <c r="B12" s="698">
        <v>20378642</v>
      </c>
      <c r="C12" s="698">
        <v>20378641</v>
      </c>
      <c r="D12" s="699">
        <f t="shared" ref="D12:D19" si="1">C12/B12*100</f>
        <v>99.999995092901671</v>
      </c>
      <c r="E12" s="698">
        <v>22337095</v>
      </c>
      <c r="F12" s="656"/>
    </row>
    <row r="13" spans="1:10" s="553" customFormat="1" ht="18" customHeight="1">
      <c r="A13" s="700" t="s">
        <v>249</v>
      </c>
      <c r="B13" s="698">
        <v>21500000</v>
      </c>
      <c r="C13" s="698">
        <v>20890695</v>
      </c>
      <c r="D13" s="699">
        <f t="shared" si="1"/>
        <v>97.166023255813954</v>
      </c>
      <c r="E13" s="698">
        <v>20570000</v>
      </c>
      <c r="F13" s="656"/>
      <c r="H13" s="555"/>
      <c r="I13" s="113"/>
    </row>
    <row r="14" spans="1:10" s="551" customFormat="1" ht="33" customHeight="1">
      <c r="A14" s="697" t="s">
        <v>675</v>
      </c>
      <c r="B14" s="698">
        <v>153278777</v>
      </c>
      <c r="C14" s="698">
        <v>153967373.713</v>
      </c>
      <c r="D14" s="702">
        <f t="shared" si="1"/>
        <v>100.44924465505096</v>
      </c>
      <c r="E14" s="698">
        <v>143148630.47999999</v>
      </c>
      <c r="F14" s="657"/>
    </row>
    <row r="15" spans="1:10" s="553" customFormat="1" ht="33" customHeight="1">
      <c r="A15" s="697" t="s">
        <v>1711</v>
      </c>
      <c r="B15" s="698">
        <v>61000000</v>
      </c>
      <c r="C15" s="698">
        <v>60100605.125</v>
      </c>
      <c r="D15" s="699">
        <f t="shared" si="1"/>
        <v>98.525582172131138</v>
      </c>
      <c r="E15" s="698">
        <v>58544900</v>
      </c>
      <c r="F15" s="656"/>
    </row>
    <row r="16" spans="1:10" s="553" customFormat="1" ht="18" customHeight="1">
      <c r="A16" s="700" t="s">
        <v>213</v>
      </c>
      <c r="B16" s="698">
        <v>750000</v>
      </c>
      <c r="C16" s="698">
        <v>662525</v>
      </c>
      <c r="D16" s="699">
        <f t="shared" si="1"/>
        <v>88.336666666666659</v>
      </c>
      <c r="E16" s="698">
        <v>639381</v>
      </c>
      <c r="F16" s="656"/>
    </row>
    <row r="17" spans="1:6" s="553" customFormat="1" ht="18" customHeight="1">
      <c r="A17" s="700" t="s">
        <v>251</v>
      </c>
      <c r="B17" s="698">
        <v>675000000</v>
      </c>
      <c r="C17" s="698">
        <v>665156658</v>
      </c>
      <c r="D17" s="699">
        <f t="shared" si="1"/>
        <v>98.541727111111115</v>
      </c>
      <c r="E17" s="698">
        <v>644223505</v>
      </c>
      <c r="F17" s="656"/>
    </row>
    <row r="18" spans="1:6" s="551" customFormat="1" ht="33" customHeight="1">
      <c r="A18" s="697" t="s">
        <v>2536</v>
      </c>
      <c r="B18" s="698">
        <v>227822371</v>
      </c>
      <c r="C18" s="698">
        <v>283863740</v>
      </c>
      <c r="D18" s="702">
        <f t="shared" si="1"/>
        <v>124.59871203780951</v>
      </c>
      <c r="E18" s="698">
        <v>60005212</v>
      </c>
      <c r="F18" s="656"/>
    </row>
    <row r="19" spans="1:6" s="553" customFormat="1" ht="22.9" customHeight="1" thickBot="1">
      <c r="A19" s="703" t="s">
        <v>2</v>
      </c>
      <c r="B19" s="704">
        <f>SUM(B5:B18)</f>
        <v>1505759540</v>
      </c>
      <c r="C19" s="704">
        <f>SUM(C5:C18)</f>
        <v>1532691530.2490001</v>
      </c>
      <c r="D19" s="705">
        <f t="shared" si="1"/>
        <v>101.78859834744929</v>
      </c>
      <c r="E19" s="704">
        <f>SUM(E5:E18)</f>
        <v>1277218070.188</v>
      </c>
    </row>
    <row r="20" spans="1:6" ht="21.75" customHeight="1" thickTop="1">
      <c r="A20" s="706"/>
      <c r="B20" s="116"/>
      <c r="C20" s="116"/>
      <c r="D20" s="707"/>
      <c r="E20" s="116"/>
    </row>
    <row r="21" spans="1:6" ht="21.75" customHeight="1">
      <c r="A21" s="708"/>
      <c r="B21" s="709"/>
      <c r="C21" s="709"/>
      <c r="D21" s="707"/>
      <c r="E21" s="116"/>
    </row>
    <row r="22" spans="1:6" ht="21.75" customHeight="1">
      <c r="A22" s="706"/>
      <c r="B22" s="116"/>
      <c r="C22" s="116"/>
      <c r="D22" s="707"/>
      <c r="E22" s="116"/>
    </row>
  </sheetData>
  <mergeCells count="4">
    <mergeCell ref="A1:E1"/>
    <mergeCell ref="A3:A4"/>
    <mergeCell ref="B3:D3"/>
    <mergeCell ref="E3:E4"/>
  </mergeCells>
  <printOptions horizontalCentered="1"/>
  <pageMargins left="0.7" right="0.7" top="1.25" bottom="0.7" header="0.5" footer="0.27"/>
  <pageSetup paperSize="9" firstPageNumber="33" orientation="portrait" useFirstPageNumber="1" r:id="rId1"/>
  <headerFooter alignWithMargins="0">
    <oddHeader>&amp;L &amp;C&amp;"Times New Roman,Bold"&amp;16
&amp;20________________________________________________&amp;R&amp;"Times New Roman,Regular"&amp;11  
  مملكة البحرين 
  الحساب الختامي الموحد للدولة للسنة المالية المنتهية في 31 ديسمبر 2020</oddHeader>
    <oddFooter>&amp;C&amp;"Arial,Bold"&amp;20___________________________________________&amp;"Arabic Transparent,Bold"
&amp;"Times New Roman,Regular"&amp;14&amp;P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3741A-E959-4B0D-BD12-980BDBC1FC7B}">
  <dimension ref="A1:I52"/>
  <sheetViews>
    <sheetView rightToLeft="1" view="pageBreakPreview" zoomScaleNormal="100" zoomScaleSheetLayoutView="100" workbookViewId="0">
      <selection sqref="A1:F1"/>
    </sheetView>
  </sheetViews>
  <sheetFormatPr defaultColWidth="6.7109375" defaultRowHeight="21.75" customHeight="1"/>
  <cols>
    <col min="1" max="1" width="41.7109375" style="547" customWidth="1"/>
    <col min="2" max="2" width="10.28515625" style="547" hidden="1" customWidth="1"/>
    <col min="3" max="3" width="14.140625" style="407" customWidth="1"/>
    <col min="4" max="4" width="13.28515625" style="407" customWidth="1"/>
    <col min="5" max="5" width="10.140625" style="2" customWidth="1"/>
    <col min="6" max="6" width="14.5703125" style="1" bestFit="1" customWidth="1"/>
    <col min="7" max="7" width="6.7109375" style="533"/>
    <col min="8" max="9" width="11.5703125" style="533" bestFit="1" customWidth="1"/>
    <col min="10" max="16384" width="6.7109375" style="533"/>
  </cols>
  <sheetData>
    <row r="1" spans="1:9" s="531" customFormat="1" ht="30.95" customHeight="1">
      <c r="A1" s="747" t="s">
        <v>2366</v>
      </c>
      <c r="B1" s="747"/>
      <c r="C1" s="747"/>
      <c r="D1" s="747"/>
      <c r="E1" s="747"/>
      <c r="F1" s="747"/>
    </row>
    <row r="2" spans="1:9" ht="21.6" customHeight="1">
      <c r="A2" s="213"/>
      <c r="B2" s="213"/>
      <c r="C2" s="532"/>
      <c r="D2" s="532"/>
      <c r="E2" s="213"/>
      <c r="F2" s="218" t="s">
        <v>455</v>
      </c>
    </row>
    <row r="3" spans="1:9" s="534" customFormat="1" ht="18" customHeight="1">
      <c r="A3" s="742" t="s">
        <v>198</v>
      </c>
      <c r="B3" s="669"/>
      <c r="C3" s="744">
        <v>2020</v>
      </c>
      <c r="D3" s="744"/>
      <c r="E3" s="744"/>
      <c r="F3" s="745" t="s">
        <v>2499</v>
      </c>
    </row>
    <row r="4" spans="1:9" s="535" customFormat="1" ht="31.5">
      <c r="A4" s="743"/>
      <c r="B4" s="670" t="s">
        <v>750</v>
      </c>
      <c r="C4" s="625" t="s">
        <v>494</v>
      </c>
      <c r="D4" s="625" t="s">
        <v>490</v>
      </c>
      <c r="E4" s="207" t="s">
        <v>224</v>
      </c>
      <c r="F4" s="746"/>
    </row>
    <row r="5" spans="1:9" s="537" customFormat="1" ht="16.899999999999999" customHeight="1">
      <c r="A5" s="536" t="s">
        <v>2520</v>
      </c>
      <c r="B5" s="536">
        <v>11</v>
      </c>
      <c r="C5" s="626">
        <v>0</v>
      </c>
      <c r="D5" s="626">
        <v>0</v>
      </c>
      <c r="E5" s="627">
        <v>0</v>
      </c>
      <c r="F5" s="606">
        <v>277369</v>
      </c>
      <c r="H5" s="538"/>
      <c r="I5" s="206"/>
    </row>
    <row r="6" spans="1:9" s="537" customFormat="1" ht="16.899999999999999" customHeight="1">
      <c r="A6" s="536" t="s">
        <v>184</v>
      </c>
      <c r="B6" s="536">
        <v>13</v>
      </c>
      <c r="C6" s="206">
        <v>11229500</v>
      </c>
      <c r="D6" s="206">
        <v>8643632</v>
      </c>
      <c r="E6" s="628">
        <f>D6/C6*100</f>
        <v>76.972545527405487</v>
      </c>
      <c r="F6" s="606">
        <v>10770461</v>
      </c>
      <c r="H6" s="538"/>
      <c r="I6" s="206"/>
    </row>
    <row r="7" spans="1:9" s="537" customFormat="1" ht="16.899999999999999" customHeight="1">
      <c r="A7" s="536" t="s">
        <v>185</v>
      </c>
      <c r="B7" s="536">
        <v>16</v>
      </c>
      <c r="C7" s="206">
        <v>1591517</v>
      </c>
      <c r="D7" s="206">
        <v>1591517</v>
      </c>
      <c r="E7" s="628">
        <f t="shared" ref="E7:E46" si="0">D7/C7*100</f>
        <v>100</v>
      </c>
      <c r="F7" s="606">
        <v>1345702</v>
      </c>
      <c r="H7" s="538"/>
      <c r="I7" s="206"/>
    </row>
    <row r="8" spans="1:9" s="537" customFormat="1" ht="16.899999999999999" customHeight="1">
      <c r="A8" s="536" t="s">
        <v>1368</v>
      </c>
      <c r="B8" s="536">
        <v>18</v>
      </c>
      <c r="C8" s="206">
        <v>379400</v>
      </c>
      <c r="D8" s="206">
        <v>21768</v>
      </c>
      <c r="E8" s="628">
        <f t="shared" si="0"/>
        <v>5.7374802319451765</v>
      </c>
      <c r="F8" s="606">
        <v>273456</v>
      </c>
      <c r="H8" s="538"/>
      <c r="I8" s="206"/>
    </row>
    <row r="9" spans="1:9" s="537" customFormat="1" ht="16.899999999999999" customHeight="1">
      <c r="A9" s="536" t="s">
        <v>186</v>
      </c>
      <c r="B9" s="536">
        <v>21</v>
      </c>
      <c r="C9" s="206">
        <v>2500000</v>
      </c>
      <c r="D9" s="206">
        <v>2326533</v>
      </c>
      <c r="E9" s="628">
        <f t="shared" si="0"/>
        <v>93.061320000000009</v>
      </c>
      <c r="F9" s="606">
        <v>6866817</v>
      </c>
      <c r="H9" s="538"/>
      <c r="I9" s="206"/>
    </row>
    <row r="10" spans="1:9" s="537" customFormat="1" ht="16.899999999999999" customHeight="1">
      <c r="A10" s="536" t="s">
        <v>187</v>
      </c>
      <c r="B10" s="536">
        <v>22</v>
      </c>
      <c r="C10" s="206">
        <v>3070600</v>
      </c>
      <c r="D10" s="206">
        <v>2188889</v>
      </c>
      <c r="E10" s="628">
        <f t="shared" si="0"/>
        <v>71.285383964046105</v>
      </c>
      <c r="F10" s="606">
        <v>3602948</v>
      </c>
      <c r="H10" s="538"/>
      <c r="I10" s="206"/>
    </row>
    <row r="11" spans="1:9" s="537" customFormat="1" ht="30" customHeight="1">
      <c r="A11" s="542" t="s">
        <v>2443</v>
      </c>
      <c r="B11" s="536">
        <v>23</v>
      </c>
      <c r="C11" s="206">
        <v>2206599</v>
      </c>
      <c r="D11" s="206">
        <v>1191549</v>
      </c>
      <c r="E11" s="628">
        <f t="shared" si="0"/>
        <v>53.999344692896166</v>
      </c>
      <c r="F11" s="606">
        <v>2811923</v>
      </c>
      <c r="H11" s="538"/>
      <c r="I11" s="206"/>
    </row>
    <row r="12" spans="1:9" s="537" customFormat="1" ht="16.899999999999999" customHeight="1">
      <c r="A12" s="536" t="s">
        <v>877</v>
      </c>
      <c r="B12" s="539">
        <v>26</v>
      </c>
      <c r="C12" s="206">
        <v>3383900</v>
      </c>
      <c r="D12" s="206">
        <v>2268983</v>
      </c>
      <c r="E12" s="628">
        <f t="shared" si="0"/>
        <v>67.052306510239674</v>
      </c>
      <c r="F12" s="606">
        <v>2332133</v>
      </c>
      <c r="H12" s="540"/>
      <c r="I12" s="206"/>
    </row>
    <row r="13" spans="1:9" s="537" customFormat="1" ht="16.899999999999999" hidden="1" customHeight="1">
      <c r="A13" s="536" t="s">
        <v>526</v>
      </c>
      <c r="B13" s="536">
        <v>28</v>
      </c>
      <c r="C13" s="606"/>
      <c r="D13" s="606"/>
      <c r="E13" s="628" t="e">
        <f t="shared" si="0"/>
        <v>#DIV/0!</v>
      </c>
      <c r="F13" s="606"/>
      <c r="H13" s="538"/>
      <c r="I13" s="206"/>
    </row>
    <row r="14" spans="1:9" s="537" customFormat="1" ht="16.899999999999999" hidden="1" customHeight="1">
      <c r="A14" s="541"/>
      <c r="B14" s="539">
        <v>24</v>
      </c>
      <c r="C14" s="206"/>
      <c r="D14" s="206"/>
      <c r="E14" s="628" t="e">
        <f t="shared" si="0"/>
        <v>#DIV/0!</v>
      </c>
      <c r="F14" s="606"/>
      <c r="H14" s="538"/>
      <c r="I14" s="206"/>
    </row>
    <row r="15" spans="1:9" s="537" customFormat="1" ht="16.899999999999999" customHeight="1">
      <c r="A15" s="536" t="s">
        <v>1699</v>
      </c>
      <c r="B15" s="539">
        <v>29</v>
      </c>
      <c r="C15" s="206">
        <v>348300</v>
      </c>
      <c r="D15" s="206">
        <v>173993</v>
      </c>
      <c r="E15" s="628">
        <f t="shared" si="0"/>
        <v>49.954923916164226</v>
      </c>
      <c r="F15" s="606">
        <v>335138</v>
      </c>
      <c r="H15" s="540"/>
      <c r="I15" s="206"/>
    </row>
    <row r="16" spans="1:9" s="537" customFormat="1" ht="16.899999999999999" customHeight="1">
      <c r="A16" s="536" t="s">
        <v>1413</v>
      </c>
      <c r="B16" s="536">
        <v>34</v>
      </c>
      <c r="C16" s="206">
        <v>3163700</v>
      </c>
      <c r="D16" s="206">
        <v>856774</v>
      </c>
      <c r="E16" s="628">
        <f t="shared" si="0"/>
        <v>27.08139204096469</v>
      </c>
      <c r="F16" s="606">
        <v>1748568</v>
      </c>
      <c r="H16" s="538"/>
      <c r="I16" s="206"/>
    </row>
    <row r="17" spans="1:9" s="537" customFormat="1" ht="16.899999999999999" customHeight="1">
      <c r="A17" s="536" t="s">
        <v>272</v>
      </c>
      <c r="B17" s="536">
        <v>36</v>
      </c>
      <c r="C17" s="206">
        <v>76122677</v>
      </c>
      <c r="D17" s="206">
        <v>69663089</v>
      </c>
      <c r="E17" s="628">
        <f t="shared" si="0"/>
        <v>91.514239574102206</v>
      </c>
      <c r="F17" s="606">
        <v>93657742</v>
      </c>
      <c r="H17" s="538"/>
      <c r="I17" s="206"/>
    </row>
    <row r="18" spans="1:9" s="537" customFormat="1" ht="30">
      <c r="A18" s="542" t="s">
        <v>683</v>
      </c>
      <c r="B18" s="536">
        <v>70</v>
      </c>
      <c r="C18" s="206">
        <v>5000000</v>
      </c>
      <c r="D18" s="206">
        <v>4000000</v>
      </c>
      <c r="E18" s="628">
        <f t="shared" si="0"/>
        <v>80</v>
      </c>
      <c r="F18" s="606">
        <v>5000000</v>
      </c>
      <c r="H18" s="538"/>
      <c r="I18" s="206"/>
    </row>
    <row r="19" spans="1:9" s="537" customFormat="1" ht="16.899999999999999" customHeight="1">
      <c r="A19" s="539" t="s">
        <v>1479</v>
      </c>
      <c r="B19" s="536">
        <v>17</v>
      </c>
      <c r="C19" s="626">
        <v>0</v>
      </c>
      <c r="D19" s="626">
        <v>0</v>
      </c>
      <c r="E19" s="627">
        <v>0</v>
      </c>
      <c r="F19" s="606">
        <v>40100</v>
      </c>
      <c r="H19" s="538"/>
      <c r="I19" s="206"/>
    </row>
    <row r="20" spans="1:9" s="537" customFormat="1" ht="16.899999999999999" customHeight="1">
      <c r="A20" s="539" t="s">
        <v>1660</v>
      </c>
      <c r="B20" s="536">
        <v>40</v>
      </c>
      <c r="C20" s="206">
        <v>2766430</v>
      </c>
      <c r="D20" s="206">
        <v>2766430</v>
      </c>
      <c r="E20" s="628">
        <f t="shared" si="0"/>
        <v>100</v>
      </c>
      <c r="F20" s="626">
        <v>0</v>
      </c>
      <c r="H20" s="538"/>
      <c r="I20" s="206"/>
    </row>
    <row r="21" spans="1:9" s="537" customFormat="1" ht="16.899999999999999" customHeight="1">
      <c r="A21" s="539" t="s">
        <v>563</v>
      </c>
      <c r="B21" s="536">
        <v>41</v>
      </c>
      <c r="C21" s="206">
        <v>637200</v>
      </c>
      <c r="D21" s="206">
        <v>637042</v>
      </c>
      <c r="E21" s="628">
        <f t="shared" si="0"/>
        <v>99.9752040175769</v>
      </c>
      <c r="F21" s="606">
        <v>126915</v>
      </c>
      <c r="H21" s="538"/>
      <c r="I21" s="206"/>
    </row>
    <row r="22" spans="1:9" s="537" customFormat="1" ht="30" customHeight="1">
      <c r="A22" s="630" t="s">
        <v>1410</v>
      </c>
      <c r="B22" s="536">
        <v>46</v>
      </c>
      <c r="C22" s="206">
        <v>56316477</v>
      </c>
      <c r="D22" s="206">
        <v>51432011</v>
      </c>
      <c r="E22" s="628">
        <f t="shared" si="0"/>
        <v>91.326755045419489</v>
      </c>
      <c r="F22" s="606">
        <v>37349228</v>
      </c>
      <c r="H22" s="538"/>
      <c r="I22" s="206"/>
    </row>
    <row r="23" spans="1:9" s="537" customFormat="1" ht="16.899999999999999" customHeight="1">
      <c r="A23" s="536" t="s">
        <v>715</v>
      </c>
      <c r="B23" s="539">
        <v>48</v>
      </c>
      <c r="C23" s="206">
        <v>3899051</v>
      </c>
      <c r="D23" s="206">
        <v>3899051</v>
      </c>
      <c r="E23" s="628">
        <f t="shared" si="0"/>
        <v>100</v>
      </c>
      <c r="F23" s="606">
        <v>3983551</v>
      </c>
      <c r="H23" s="540"/>
      <c r="I23" s="206"/>
    </row>
    <row r="24" spans="1:9" s="537" customFormat="1" ht="16.899999999999999" customHeight="1">
      <c r="A24" s="536" t="s">
        <v>200</v>
      </c>
      <c r="B24" s="536">
        <v>50</v>
      </c>
      <c r="C24" s="206">
        <v>8118000</v>
      </c>
      <c r="D24" s="206">
        <v>5840121</v>
      </c>
      <c r="E24" s="628">
        <f t="shared" si="0"/>
        <v>71.940391722099037</v>
      </c>
      <c r="F24" s="606">
        <v>2039699</v>
      </c>
      <c r="H24" s="538"/>
      <c r="I24" s="206"/>
    </row>
    <row r="25" spans="1:9" s="537" customFormat="1" ht="18" hidden="1" customHeight="1">
      <c r="A25" s="536" t="s">
        <v>894</v>
      </c>
      <c r="B25" s="536">
        <v>53</v>
      </c>
      <c r="C25" s="206"/>
      <c r="D25" s="206"/>
      <c r="E25" s="628" t="e">
        <f t="shared" si="0"/>
        <v>#DIV/0!</v>
      </c>
      <c r="F25" s="606"/>
      <c r="H25" s="538"/>
      <c r="I25" s="206"/>
    </row>
    <row r="26" spans="1:9" s="537" customFormat="1" ht="18" hidden="1" customHeight="1">
      <c r="A26" s="536" t="s">
        <v>895</v>
      </c>
      <c r="B26" s="536">
        <v>55</v>
      </c>
      <c r="C26" s="206"/>
      <c r="D26" s="206"/>
      <c r="E26" s="628" t="e">
        <f t="shared" si="0"/>
        <v>#DIV/0!</v>
      </c>
      <c r="F26" s="606"/>
      <c r="H26" s="538"/>
      <c r="I26" s="206"/>
    </row>
    <row r="27" spans="1:9" s="537" customFormat="1" ht="16.899999999999999" customHeight="1">
      <c r="A27" s="536" t="s">
        <v>1771</v>
      </c>
      <c r="B27" s="536">
        <v>55</v>
      </c>
      <c r="C27" s="206">
        <v>281915</v>
      </c>
      <c r="D27" s="206">
        <v>23357</v>
      </c>
      <c r="E27" s="628">
        <f t="shared" si="0"/>
        <v>8.2851214018409802</v>
      </c>
      <c r="F27" s="606">
        <v>895688</v>
      </c>
      <c r="H27" s="538"/>
      <c r="I27" s="206"/>
    </row>
    <row r="28" spans="1:9" s="537" customFormat="1" ht="16.899999999999999" customHeight="1">
      <c r="A28" s="536" t="s">
        <v>898</v>
      </c>
      <c r="B28" s="536">
        <v>59</v>
      </c>
      <c r="C28" s="206">
        <v>241300</v>
      </c>
      <c r="D28" s="206">
        <v>181140</v>
      </c>
      <c r="E28" s="628">
        <f t="shared" si="0"/>
        <v>75.068379610443429</v>
      </c>
      <c r="F28" s="606">
        <v>113360</v>
      </c>
      <c r="H28" s="538"/>
      <c r="I28" s="206"/>
    </row>
    <row r="29" spans="1:9" s="537" customFormat="1" ht="16.899999999999999" customHeight="1">
      <c r="A29" s="536" t="s">
        <v>2467</v>
      </c>
      <c r="B29" s="536">
        <v>60</v>
      </c>
      <c r="C29" s="206">
        <v>42431167</v>
      </c>
      <c r="D29" s="206">
        <v>35619842</v>
      </c>
      <c r="E29" s="628">
        <f t="shared" si="0"/>
        <v>83.947354075837694</v>
      </c>
      <c r="F29" s="606">
        <v>26793539</v>
      </c>
      <c r="H29" s="538"/>
      <c r="I29" s="206"/>
    </row>
    <row r="30" spans="1:9" s="537" customFormat="1" ht="16.899999999999999" customHeight="1">
      <c r="A30" s="536" t="s">
        <v>716</v>
      </c>
      <c r="B30" s="536">
        <v>65</v>
      </c>
      <c r="C30" s="206">
        <v>6168201</v>
      </c>
      <c r="D30" s="206">
        <v>6168201</v>
      </c>
      <c r="E30" s="628">
        <f t="shared" si="0"/>
        <v>100</v>
      </c>
      <c r="F30" s="606">
        <v>4516011</v>
      </c>
      <c r="H30" s="538"/>
      <c r="I30" s="206"/>
    </row>
    <row r="31" spans="1:9" s="537" customFormat="1" ht="16.899999999999999" customHeight="1">
      <c r="A31" s="536" t="s">
        <v>879</v>
      </c>
      <c r="B31" s="536">
        <v>66</v>
      </c>
      <c r="C31" s="206">
        <v>7719200</v>
      </c>
      <c r="D31" s="206">
        <v>7445280</v>
      </c>
      <c r="E31" s="628">
        <f t="shared" si="0"/>
        <v>96.451445745673126</v>
      </c>
      <c r="F31" s="606">
        <v>7037945</v>
      </c>
      <c r="H31" s="538"/>
      <c r="I31" s="206"/>
    </row>
    <row r="32" spans="1:9" s="537" customFormat="1" ht="16.899999999999999" customHeight="1">
      <c r="A32" s="536" t="s">
        <v>673</v>
      </c>
      <c r="B32" s="536">
        <v>67</v>
      </c>
      <c r="C32" s="206">
        <v>1600000</v>
      </c>
      <c r="D32" s="206">
        <v>1082714</v>
      </c>
      <c r="E32" s="628">
        <f t="shared" si="0"/>
        <v>67.669624999999996</v>
      </c>
      <c r="F32" s="606">
        <v>2082065</v>
      </c>
      <c r="H32" s="538"/>
      <c r="I32" s="206"/>
    </row>
    <row r="33" spans="1:9" s="537" customFormat="1" ht="16.899999999999999" hidden="1" customHeight="1">
      <c r="A33" s="536" t="s">
        <v>1448</v>
      </c>
      <c r="B33" s="536">
        <v>69</v>
      </c>
      <c r="C33" s="206"/>
      <c r="D33" s="606"/>
      <c r="E33" s="628" t="e">
        <f>D33/C33*100</f>
        <v>#DIV/0!</v>
      </c>
      <c r="F33" s="606"/>
      <c r="H33" s="538"/>
      <c r="I33" s="206"/>
    </row>
    <row r="34" spans="1:9" s="537" customFormat="1" ht="16.899999999999999" customHeight="1">
      <c r="A34" s="536" t="s">
        <v>884</v>
      </c>
      <c r="B34" s="536">
        <v>68</v>
      </c>
      <c r="C34" s="206">
        <v>300</v>
      </c>
      <c r="D34" s="606">
        <v>300</v>
      </c>
      <c r="E34" s="628">
        <f>D34/C34*100</f>
        <v>100</v>
      </c>
      <c r="F34" s="626">
        <v>0</v>
      </c>
      <c r="H34" s="538"/>
      <c r="I34" s="206"/>
    </row>
    <row r="35" spans="1:9" s="537" customFormat="1" ht="16.899999999999999" customHeight="1">
      <c r="A35" s="536" t="s">
        <v>2474</v>
      </c>
      <c r="B35" s="536">
        <v>72</v>
      </c>
      <c r="C35" s="206">
        <v>284300</v>
      </c>
      <c r="D35" s="206">
        <v>55991</v>
      </c>
      <c r="E35" s="628">
        <f t="shared" si="0"/>
        <v>19.694336967991557</v>
      </c>
      <c r="F35" s="606">
        <v>94033</v>
      </c>
      <c r="H35" s="538"/>
      <c r="I35" s="206"/>
    </row>
    <row r="36" spans="1:9" s="537" customFormat="1" ht="16.899999999999999" customHeight="1">
      <c r="A36" s="542" t="s">
        <v>1698</v>
      </c>
      <c r="B36" s="536">
        <v>73</v>
      </c>
      <c r="C36" s="206">
        <v>3908300</v>
      </c>
      <c r="D36" s="206">
        <v>3813069</v>
      </c>
      <c r="E36" s="628">
        <f t="shared" si="0"/>
        <v>97.563365145971389</v>
      </c>
      <c r="F36" s="606">
        <v>2167404</v>
      </c>
      <c r="H36" s="538"/>
      <c r="I36" s="206"/>
    </row>
    <row r="37" spans="1:9" s="537" customFormat="1" ht="16.899999999999999" customHeight="1">
      <c r="A37" s="542" t="s">
        <v>508</v>
      </c>
      <c r="B37" s="536">
        <v>75</v>
      </c>
      <c r="C37" s="206">
        <v>20888</v>
      </c>
      <c r="D37" s="206">
        <v>20888</v>
      </c>
      <c r="E37" s="628">
        <f t="shared" si="0"/>
        <v>100</v>
      </c>
      <c r="F37" s="626">
        <v>0</v>
      </c>
      <c r="H37" s="538"/>
      <c r="I37" s="206"/>
    </row>
    <row r="38" spans="1:9" s="537" customFormat="1" ht="16.899999999999999" customHeight="1">
      <c r="A38" s="536" t="s">
        <v>606</v>
      </c>
      <c r="B38" s="543">
        <v>76</v>
      </c>
      <c r="C38" s="206">
        <v>172316</v>
      </c>
      <c r="D38" s="206">
        <v>162396</v>
      </c>
      <c r="E38" s="628">
        <f t="shared" si="0"/>
        <v>94.24313470600525</v>
      </c>
      <c r="F38" s="606">
        <v>104015</v>
      </c>
      <c r="H38" s="538"/>
      <c r="I38" s="206"/>
    </row>
    <row r="39" spans="1:9" s="537" customFormat="1" ht="16.899999999999999" customHeight="1">
      <c r="A39" s="536" t="s">
        <v>1369</v>
      </c>
      <c r="B39" s="543">
        <v>77</v>
      </c>
      <c r="C39" s="206">
        <v>530800</v>
      </c>
      <c r="D39" s="206">
        <v>106018</v>
      </c>
      <c r="E39" s="628">
        <f t="shared" si="0"/>
        <v>19.973247927656367</v>
      </c>
      <c r="F39" s="606">
        <v>173875</v>
      </c>
      <c r="H39" s="540"/>
      <c r="I39" s="206"/>
    </row>
    <row r="40" spans="1:9" s="537" customFormat="1" ht="16.899999999999999" customHeight="1">
      <c r="A40" s="536" t="s">
        <v>201</v>
      </c>
      <c r="B40" s="536">
        <v>78</v>
      </c>
      <c r="C40" s="206">
        <v>1911165</v>
      </c>
      <c r="D40" s="206">
        <v>1414153</v>
      </c>
      <c r="E40" s="628">
        <f t="shared" si="0"/>
        <v>73.994291440037884</v>
      </c>
      <c r="F40" s="606">
        <v>1480933</v>
      </c>
      <c r="H40" s="538"/>
      <c r="I40" s="206"/>
    </row>
    <row r="41" spans="1:9" s="537" customFormat="1" ht="16.899999999999999" customHeight="1">
      <c r="A41" s="536" t="s">
        <v>2336</v>
      </c>
      <c r="B41" s="539">
        <v>81</v>
      </c>
      <c r="C41" s="206">
        <v>1200000</v>
      </c>
      <c r="D41" s="206">
        <v>1070698</v>
      </c>
      <c r="E41" s="628">
        <f t="shared" si="0"/>
        <v>89.224833333333336</v>
      </c>
      <c r="F41" s="606">
        <v>1422980</v>
      </c>
      <c r="H41" s="538"/>
      <c r="I41" s="206"/>
    </row>
    <row r="42" spans="1:9" s="537" customFormat="1" ht="16.899999999999999" customHeight="1">
      <c r="A42" s="536" t="s">
        <v>268</v>
      </c>
      <c r="B42" s="536">
        <v>83</v>
      </c>
      <c r="C42" s="206">
        <v>2352700</v>
      </c>
      <c r="D42" s="206">
        <v>1425527</v>
      </c>
      <c r="E42" s="628">
        <f t="shared" si="0"/>
        <v>60.591108088579084</v>
      </c>
      <c r="F42" s="606">
        <v>1067352</v>
      </c>
      <c r="H42" s="544"/>
    </row>
    <row r="43" spans="1:9" s="537" customFormat="1" ht="16.899999999999999" hidden="1" customHeight="1">
      <c r="A43" s="536" t="s">
        <v>2472</v>
      </c>
      <c r="B43" s="536">
        <v>84</v>
      </c>
      <c r="C43" s="606"/>
      <c r="D43" s="606"/>
      <c r="E43" s="485">
        <v>0</v>
      </c>
      <c r="F43" s="606">
        <v>0</v>
      </c>
      <c r="H43" s="544"/>
    </row>
    <row r="44" spans="1:9" s="537" customFormat="1" ht="16.899999999999999" customHeight="1">
      <c r="A44" s="539" t="s">
        <v>1772</v>
      </c>
      <c r="B44" s="536">
        <v>85</v>
      </c>
      <c r="C44" s="206">
        <v>800000</v>
      </c>
      <c r="D44" s="206">
        <v>50797</v>
      </c>
      <c r="E44" s="628">
        <f t="shared" si="0"/>
        <v>6.3496250000000005</v>
      </c>
      <c r="F44" s="606">
        <v>277890</v>
      </c>
      <c r="H44" s="544"/>
    </row>
    <row r="45" spans="1:9" s="537" customFormat="1" ht="16.899999999999999" customHeight="1">
      <c r="A45" s="536" t="s">
        <v>211</v>
      </c>
      <c r="B45" s="536">
        <v>86</v>
      </c>
      <c r="C45" s="606">
        <v>676000</v>
      </c>
      <c r="D45" s="606">
        <v>1500</v>
      </c>
      <c r="E45" s="627">
        <v>0</v>
      </c>
      <c r="F45" s="606">
        <v>336736</v>
      </c>
      <c r="H45" s="544"/>
    </row>
    <row r="46" spans="1:9" s="537" customFormat="1" ht="16.899999999999999" customHeight="1">
      <c r="A46" s="536" t="s">
        <v>2382</v>
      </c>
      <c r="B46" s="536">
        <v>91</v>
      </c>
      <c r="C46" s="606">
        <v>3771385</v>
      </c>
      <c r="D46" s="606">
        <v>3771385</v>
      </c>
      <c r="E46" s="628">
        <f t="shared" si="0"/>
        <v>100</v>
      </c>
      <c r="F46" s="606">
        <v>30951475</v>
      </c>
      <c r="H46" s="544"/>
    </row>
    <row r="47" spans="1:9" s="537" customFormat="1" ht="21" customHeight="1" thickBot="1">
      <c r="A47" s="370" t="s">
        <v>2</v>
      </c>
      <c r="B47" s="545"/>
      <c r="C47" s="609">
        <f>SUM(C5:C46)</f>
        <v>254803288</v>
      </c>
      <c r="D47" s="609">
        <f>SUM(D5:D46)</f>
        <v>219914638</v>
      </c>
      <c r="E47" s="629">
        <f>D47/C47*100</f>
        <v>86.307613895469032</v>
      </c>
      <c r="F47" s="609">
        <f>SUM(F5:F46)</f>
        <v>252077051</v>
      </c>
    </row>
    <row r="48" spans="1:9" ht="21.75" customHeight="1" thickTop="1">
      <c r="A48" s="546"/>
      <c r="B48" s="546"/>
    </row>
    <row r="49" spans="1:6" ht="21.75" customHeight="1">
      <c r="A49" s="546"/>
      <c r="B49" s="546"/>
    </row>
    <row r="50" spans="1:6" ht="21.75" customHeight="1">
      <c r="A50" s="546"/>
      <c r="B50" s="546"/>
      <c r="E50" s="407"/>
      <c r="F50" s="407"/>
    </row>
    <row r="51" spans="1:6" ht="21.75" customHeight="1">
      <c r="A51" s="546"/>
      <c r="B51" s="546"/>
    </row>
    <row r="52" spans="1:6" ht="21.75" customHeight="1">
      <c r="A52" s="546"/>
      <c r="B52" s="546"/>
    </row>
  </sheetData>
  <mergeCells count="4">
    <mergeCell ref="A1:F1"/>
    <mergeCell ref="A3:A4"/>
    <mergeCell ref="C3:E3"/>
    <mergeCell ref="F3:F4"/>
  </mergeCells>
  <printOptions horizontalCentered="1"/>
  <pageMargins left="0.7" right="0.7" top="1.25" bottom="0.7" header="0.5" footer="0.27"/>
  <pageSetup paperSize="9" scale="93" firstPageNumber="34" orientation="portrait" useFirstPageNumber="1" r:id="rId1"/>
  <headerFooter alignWithMargins="0">
    <oddHeader>&amp;C&amp;"+,Bold"&amp;16
&amp;"Times New Roman,Bold"&amp;20__________________________________________________________________&amp;R&amp;"Times New Roman,Regular"&amp;11  
  مملكة البحرين 
  الحساب الختامي الموحد للدولة للسنة المالية المنتهية في 31 ديسمبر 2020</oddHeader>
    <oddFooter>&amp;C&amp;"Arial,Bold"&amp;20______________________________________________&amp;"Arabic Transparent,Regular"&amp;14
&amp;"Times New Roman,Regular"&amp;P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39"/>
  <sheetViews>
    <sheetView rightToLeft="1" view="pageBreakPreview" zoomScaleNormal="110" zoomScaleSheetLayoutView="100" zoomScalePageLayoutView="110" workbookViewId="0">
      <selection sqref="A1:D1"/>
    </sheetView>
  </sheetViews>
  <sheetFormatPr defaultColWidth="9.140625" defaultRowHeight="13.5"/>
  <cols>
    <col min="1" max="1" width="35.5703125" style="6" customWidth="1"/>
    <col min="2" max="2" width="15.7109375" style="3" customWidth="1"/>
    <col min="3" max="3" width="15.7109375" style="5" customWidth="1"/>
    <col min="4" max="4" width="15.7109375" style="4" customWidth="1"/>
    <col min="5" max="5" width="10.5703125" style="3" bestFit="1" customWidth="1"/>
    <col min="6" max="7" width="9.140625" style="3"/>
    <col min="8" max="8" width="12.85546875" style="3" customWidth="1"/>
    <col min="9" max="9" width="9.7109375" style="3" customWidth="1"/>
    <col min="10" max="16384" width="9.140625" style="3"/>
  </cols>
  <sheetData>
    <row r="1" spans="1:9" ht="30.95" customHeight="1">
      <c r="A1" s="748" t="s">
        <v>252</v>
      </c>
      <c r="B1" s="729"/>
      <c r="C1" s="729"/>
      <c r="D1" s="729"/>
    </row>
    <row r="2" spans="1:9" ht="21.6" customHeight="1">
      <c r="A2" s="205" t="s">
        <v>266</v>
      </c>
      <c r="B2" s="205"/>
      <c r="C2" s="171"/>
      <c r="D2" s="371" t="s">
        <v>455</v>
      </c>
    </row>
    <row r="3" spans="1:9" s="9" customFormat="1" ht="28.9" customHeight="1">
      <c r="A3" s="164" t="s">
        <v>199</v>
      </c>
      <c r="B3" s="164" t="s">
        <v>266</v>
      </c>
      <c r="C3" s="164">
        <v>2020</v>
      </c>
      <c r="D3" s="164">
        <v>2019</v>
      </c>
      <c r="E3" s="13"/>
    </row>
    <row r="4" spans="1:9" s="9" customFormat="1" ht="19.899999999999999" customHeight="1">
      <c r="A4" s="372" t="s">
        <v>541</v>
      </c>
      <c r="B4" s="373"/>
      <c r="C4" s="374"/>
      <c r="D4" s="374"/>
      <c r="I4" s="12"/>
    </row>
    <row r="5" spans="1:9" s="9" customFormat="1" ht="19.899999999999999" customHeight="1">
      <c r="A5" s="372" t="s">
        <v>253</v>
      </c>
      <c r="B5" s="375"/>
      <c r="C5" s="376"/>
      <c r="D5" s="376"/>
      <c r="I5" s="12"/>
    </row>
    <row r="6" spans="1:9" s="9" customFormat="1" ht="19.899999999999999" customHeight="1">
      <c r="A6" s="377" t="s">
        <v>254</v>
      </c>
      <c r="B6" s="373"/>
      <c r="C6" s="631">
        <v>1280343063</v>
      </c>
      <c r="D6" s="631">
        <v>2185638067</v>
      </c>
      <c r="I6" s="12"/>
    </row>
    <row r="7" spans="1:9" s="9" customFormat="1" ht="19.899999999999999" customHeight="1">
      <c r="A7" s="377" t="s">
        <v>255</v>
      </c>
      <c r="B7" s="373"/>
      <c r="C7" s="631">
        <v>463826509</v>
      </c>
      <c r="D7" s="631">
        <v>543097267</v>
      </c>
      <c r="I7" s="12"/>
    </row>
    <row r="8" spans="1:9" s="9" customFormat="1" ht="19.899999999999999" customHeight="1">
      <c r="A8" s="377" t="s">
        <v>747</v>
      </c>
      <c r="B8" s="373"/>
      <c r="C8" s="631">
        <v>71714965</v>
      </c>
      <c r="D8" s="631">
        <v>77475308</v>
      </c>
      <c r="I8" s="12"/>
    </row>
    <row r="9" spans="1:9" s="9" customFormat="1" ht="19.899999999999999" hidden="1" customHeight="1">
      <c r="A9" s="377" t="s">
        <v>256</v>
      </c>
      <c r="B9" s="378"/>
      <c r="C9" s="631">
        <v>0</v>
      </c>
      <c r="D9" s="631">
        <v>0</v>
      </c>
      <c r="I9" s="12"/>
    </row>
    <row r="10" spans="1:9" s="9" customFormat="1" ht="19.899999999999999" customHeight="1">
      <c r="A10" s="377" t="s">
        <v>1712</v>
      </c>
      <c r="B10" s="373"/>
      <c r="C10" s="631">
        <v>38676594</v>
      </c>
      <c r="D10" s="631">
        <v>39016035</v>
      </c>
      <c r="I10" s="12"/>
    </row>
    <row r="11" spans="1:9" s="9" customFormat="1" ht="19.899999999999999" customHeight="1">
      <c r="A11" s="377" t="s">
        <v>2338</v>
      </c>
      <c r="B11" s="373"/>
      <c r="C11" s="636">
        <v>0</v>
      </c>
      <c r="D11" s="631">
        <v>5525040</v>
      </c>
      <c r="I11" s="12"/>
    </row>
    <row r="12" spans="1:9" s="9" customFormat="1" ht="19.899999999999999" customHeight="1">
      <c r="A12" s="379" t="s">
        <v>270</v>
      </c>
      <c r="B12" s="373"/>
      <c r="C12" s="632">
        <f>SUM(C6:C11)</f>
        <v>1854561131</v>
      </c>
      <c r="D12" s="633">
        <f>SUM(D6:D11)</f>
        <v>2850751717</v>
      </c>
      <c r="I12" s="12"/>
    </row>
    <row r="13" spans="1:9" s="7" customFormat="1" ht="19.899999999999999" customHeight="1">
      <c r="A13" s="372" t="s">
        <v>540</v>
      </c>
      <c r="B13" s="380"/>
      <c r="C13" s="631"/>
      <c r="D13" s="631"/>
      <c r="I13" s="11"/>
    </row>
    <row r="14" spans="1:9" s="9" customFormat="1" ht="19.899999999999999" customHeight="1">
      <c r="A14" s="377" t="s">
        <v>257</v>
      </c>
      <c r="B14" s="380"/>
      <c r="C14" s="631">
        <v>-1578643468</v>
      </c>
      <c r="D14" s="631">
        <v>-1359910741</v>
      </c>
      <c r="G14" s="263"/>
    </row>
    <row r="15" spans="1:9" s="9" customFormat="1" ht="19.899999999999999" customHeight="1">
      <c r="A15" s="377" t="s">
        <v>258</v>
      </c>
      <c r="B15" s="373"/>
      <c r="C15" s="631">
        <v>-189283593</v>
      </c>
      <c r="D15" s="631">
        <v>-253361605</v>
      </c>
      <c r="E15" s="10"/>
      <c r="G15" s="263"/>
    </row>
    <row r="16" spans="1:9" s="7" customFormat="1" ht="19.899999999999999" customHeight="1">
      <c r="A16" s="377" t="s">
        <v>1687</v>
      </c>
      <c r="B16" s="373"/>
      <c r="C16" s="631">
        <v>-64336176</v>
      </c>
      <c r="D16" s="631">
        <v>-85153655</v>
      </c>
      <c r="E16" s="8"/>
      <c r="G16" s="262"/>
    </row>
    <row r="17" spans="1:7" s="7" customFormat="1" ht="19.899999999999999" customHeight="1">
      <c r="A17" s="377" t="s">
        <v>259</v>
      </c>
      <c r="B17" s="373"/>
      <c r="C17" s="631">
        <v>-45528322</v>
      </c>
      <c r="D17" s="631">
        <v>-48389886</v>
      </c>
      <c r="E17" s="8"/>
      <c r="G17" s="262"/>
    </row>
    <row r="18" spans="1:7" s="7" customFormat="1" ht="19.899999999999999" customHeight="1">
      <c r="A18" s="377" t="s">
        <v>1713</v>
      </c>
      <c r="B18" s="373"/>
      <c r="C18" s="631">
        <v>-594629603</v>
      </c>
      <c r="D18" s="631">
        <v>-450682040</v>
      </c>
      <c r="E18" s="8"/>
      <c r="G18" s="262"/>
    </row>
    <row r="19" spans="1:7" s="7" customFormat="1" ht="19.899999999999999" customHeight="1">
      <c r="A19" s="377" t="s">
        <v>691</v>
      </c>
      <c r="B19" s="373"/>
      <c r="C19" s="631">
        <v>-978468974</v>
      </c>
      <c r="D19" s="631">
        <v>-944244485</v>
      </c>
      <c r="E19" s="8"/>
      <c r="G19" s="262"/>
    </row>
    <row r="20" spans="1:7" s="7" customFormat="1" ht="19.899999999999999" customHeight="1">
      <c r="A20" s="377" t="s">
        <v>538</v>
      </c>
      <c r="B20" s="373"/>
      <c r="C20" s="631">
        <v>-90557486</v>
      </c>
      <c r="D20" s="631">
        <v>-38285223</v>
      </c>
      <c r="E20" s="8"/>
      <c r="G20" s="262"/>
    </row>
    <row r="21" spans="1:7" s="7" customFormat="1" ht="19.899999999999999" customHeight="1">
      <c r="A21" s="377" t="s">
        <v>260</v>
      </c>
      <c r="B21" s="373"/>
      <c r="C21" s="631">
        <v>-72047850</v>
      </c>
      <c r="D21" s="631">
        <v>-80589077</v>
      </c>
      <c r="G21" s="262"/>
    </row>
    <row r="22" spans="1:7" s="7" customFormat="1" ht="20.25" hidden="1" customHeight="1">
      <c r="A22" s="377" t="s">
        <v>261</v>
      </c>
      <c r="B22" s="373"/>
      <c r="C22" s="631">
        <v>0</v>
      </c>
      <c r="D22" s="631">
        <v>0</v>
      </c>
    </row>
    <row r="23" spans="1:7" s="7" customFormat="1" ht="19.899999999999999" customHeight="1">
      <c r="A23" s="379" t="s">
        <v>271</v>
      </c>
      <c r="B23" s="373"/>
      <c r="C23" s="633">
        <f>SUM(C14:C22)</f>
        <v>-3613495472</v>
      </c>
      <c r="D23" s="633">
        <f>SUM(D14:D22)</f>
        <v>-3260616712</v>
      </c>
    </row>
    <row r="24" spans="1:7" s="7" customFormat="1" ht="19.899999999999999" customHeight="1">
      <c r="A24" s="377" t="s">
        <v>262</v>
      </c>
      <c r="B24" s="375"/>
      <c r="C24" s="633">
        <f>C12+C23</f>
        <v>-1758934341</v>
      </c>
      <c r="D24" s="633">
        <f>D12+D23</f>
        <v>-409864995</v>
      </c>
    </row>
    <row r="25" spans="1:7" s="7" customFormat="1" ht="19.899999999999999" customHeight="1">
      <c r="A25" s="372" t="s">
        <v>539</v>
      </c>
      <c r="B25" s="373"/>
      <c r="C25" s="631"/>
      <c r="D25" s="631"/>
      <c r="G25" s="262"/>
    </row>
    <row r="26" spans="1:7" s="7" customFormat="1" ht="19.899999999999999" customHeight="1">
      <c r="A26" s="377" t="s">
        <v>542</v>
      </c>
      <c r="B26" s="373"/>
      <c r="C26" s="631">
        <v>-188692611</v>
      </c>
      <c r="D26" s="631">
        <v>-281809729</v>
      </c>
      <c r="G26" s="262"/>
    </row>
    <row r="27" spans="1:7" s="7" customFormat="1" ht="19.899999999999999" customHeight="1">
      <c r="A27" s="377" t="s">
        <v>693</v>
      </c>
      <c r="B27" s="373"/>
      <c r="C27" s="631">
        <v>-13616931</v>
      </c>
      <c r="D27" s="631">
        <v>-25054708</v>
      </c>
      <c r="G27" s="262"/>
    </row>
    <row r="28" spans="1:7" s="7" customFormat="1" ht="19.899999999999999" customHeight="1">
      <c r="A28" s="377" t="s">
        <v>263</v>
      </c>
      <c r="B28" s="373"/>
      <c r="C28" s="631">
        <v>255492579</v>
      </c>
      <c r="D28" s="631">
        <v>137972462</v>
      </c>
      <c r="G28" s="262"/>
    </row>
    <row r="29" spans="1:7" s="7" customFormat="1" ht="19.899999999999999" customHeight="1">
      <c r="A29" s="377" t="s">
        <v>694</v>
      </c>
      <c r="B29" s="373"/>
      <c r="C29" s="631">
        <v>449070</v>
      </c>
      <c r="D29" s="631">
        <v>267365</v>
      </c>
      <c r="G29" s="262"/>
    </row>
    <row r="30" spans="1:7" s="7" customFormat="1" ht="19.899999999999999" customHeight="1">
      <c r="A30" s="379" t="s">
        <v>543</v>
      </c>
      <c r="B30" s="373"/>
      <c r="C30" s="632">
        <f>SUM(C26:C29)</f>
        <v>53632107</v>
      </c>
      <c r="D30" s="633">
        <f>SUM(D26:D29)</f>
        <v>-168624610</v>
      </c>
    </row>
    <row r="31" spans="1:7" s="7" customFormat="1" ht="19.899999999999999" customHeight="1">
      <c r="A31" s="372" t="s">
        <v>544</v>
      </c>
      <c r="B31" s="375"/>
      <c r="C31" s="631"/>
      <c r="D31" s="634"/>
    </row>
    <row r="32" spans="1:7" s="7" customFormat="1" ht="19.899999999999999" customHeight="1">
      <c r="A32" s="377" t="s">
        <v>692</v>
      </c>
      <c r="B32" s="375"/>
      <c r="C32" s="631">
        <v>7764633160</v>
      </c>
      <c r="D32" s="631">
        <v>7110898554</v>
      </c>
    </row>
    <row r="33" spans="1:4" s="7" customFormat="1" ht="19.899999999999999" customHeight="1">
      <c r="A33" s="377" t="s">
        <v>2339</v>
      </c>
      <c r="B33" s="375"/>
      <c r="C33" s="631">
        <v>-6372834584</v>
      </c>
      <c r="D33" s="631">
        <v>-5915276897</v>
      </c>
    </row>
    <row r="34" spans="1:4" s="7" customFormat="1" ht="19.899999999999999" customHeight="1">
      <c r="A34" s="379" t="s">
        <v>545</v>
      </c>
      <c r="B34" s="375"/>
      <c r="C34" s="633">
        <f>SUM(C32:C33)</f>
        <v>1391798576</v>
      </c>
      <c r="D34" s="633">
        <f>SUM(D32:D33)</f>
        <v>1195621657</v>
      </c>
    </row>
    <row r="35" spans="1:4" s="7" customFormat="1" ht="19.899999999999999" customHeight="1" thickBot="1">
      <c r="A35" s="377" t="s">
        <v>2468</v>
      </c>
      <c r="B35" s="373"/>
      <c r="C35" s="635">
        <f>C24+C30+C34</f>
        <v>-313503658</v>
      </c>
      <c r="D35" s="635">
        <f>D24+D30+D34</f>
        <v>617132052</v>
      </c>
    </row>
    <row r="36" spans="1:4" ht="14.25" thickTop="1">
      <c r="A36" s="14"/>
      <c r="B36" s="5"/>
      <c r="D36" s="20"/>
    </row>
    <row r="37" spans="1:4">
      <c r="A37" s="14"/>
      <c r="B37" s="5"/>
      <c r="D37" s="20"/>
    </row>
    <row r="38" spans="1:4">
      <c r="A38" s="14"/>
      <c r="B38" s="5"/>
      <c r="D38" s="20"/>
    </row>
    <row r="39" spans="1:4">
      <c r="A39" s="14"/>
      <c r="B39" s="5"/>
      <c r="D39" s="20"/>
    </row>
  </sheetData>
  <mergeCells count="1">
    <mergeCell ref="A1:D1"/>
  </mergeCells>
  <printOptions horizontalCentered="1"/>
  <pageMargins left="0.7" right="0.7" top="1.25" bottom="0.7" header="0.5" footer="0.27"/>
  <pageSetup paperSize="9" firstPageNumber="37" orientation="portrait" useFirstPageNumber="1" r:id="rId1"/>
  <headerFooter alignWithMargins="0">
    <oddHeader xml:space="preserve">&amp;C&amp;"Times New Roman,Bold"&amp;16
&amp;20__________________________________________________________________&amp;R&amp;"Times New Roman,Regular"&amp;11  
  مملكة البحرين 
  ملحقات الحساب الختامي الموحد للدولة للسنة المالية المنتهية في 31 ديسمبر 2020
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352"/>
  <sheetViews>
    <sheetView rightToLeft="1" view="pageBreakPreview" zoomScaleNormal="100" zoomScaleSheetLayoutView="100" workbookViewId="0">
      <selection sqref="A1:E1"/>
    </sheetView>
  </sheetViews>
  <sheetFormatPr defaultColWidth="9.140625" defaultRowHeight="12.75"/>
  <cols>
    <col min="1" max="1" width="8.7109375" style="152" customWidth="1"/>
    <col min="2" max="2" width="27.5703125" style="151" customWidth="1"/>
    <col min="3" max="3" width="10.85546875" style="151" customWidth="1"/>
    <col min="4" max="4" width="18.28515625" style="210" customWidth="1"/>
    <col min="5" max="5" width="18.28515625" style="151" customWidth="1"/>
    <col min="6" max="7" width="9.140625" style="151"/>
    <col min="8" max="8" width="10.28515625" style="151" bestFit="1" customWidth="1"/>
    <col min="9" max="16384" width="9.140625" style="151"/>
  </cols>
  <sheetData>
    <row r="1" spans="1:5" s="204" customFormat="1" ht="30.95" customHeight="1">
      <c r="A1" s="729" t="s">
        <v>264</v>
      </c>
      <c r="B1" s="729"/>
      <c r="C1" s="729"/>
      <c r="D1" s="729"/>
      <c r="E1" s="729"/>
    </row>
    <row r="2" spans="1:5" ht="21.6" customHeight="1">
      <c r="A2" s="163"/>
      <c r="B2" s="166"/>
      <c r="C2" s="166"/>
      <c r="D2" s="203"/>
      <c r="E2" s="381" t="s">
        <v>455</v>
      </c>
    </row>
    <row r="3" spans="1:5" ht="28.9" customHeight="1">
      <c r="A3" s="209" t="s">
        <v>0</v>
      </c>
      <c r="B3" s="209" t="s">
        <v>217</v>
      </c>
      <c r="C3" s="209"/>
      <c r="D3" s="226" t="s">
        <v>2516</v>
      </c>
      <c r="E3" s="226" t="s">
        <v>2394</v>
      </c>
    </row>
    <row r="4" spans="1:5" s="179" customFormat="1" ht="28.15" customHeight="1">
      <c r="A4" s="198">
        <v>1</v>
      </c>
      <c r="B4" s="216" t="s">
        <v>3</v>
      </c>
      <c r="C4" s="216"/>
      <c r="D4" s="382">
        <v>1193929</v>
      </c>
      <c r="E4" s="382">
        <v>1500910</v>
      </c>
    </row>
    <row r="5" spans="1:5" s="179" customFormat="1" ht="28.15" customHeight="1">
      <c r="A5" s="198">
        <v>2</v>
      </c>
      <c r="B5" s="216" t="s">
        <v>4</v>
      </c>
      <c r="C5" s="216"/>
      <c r="D5" s="382">
        <v>11513889</v>
      </c>
      <c r="E5" s="382">
        <v>12218747</v>
      </c>
    </row>
    <row r="6" spans="1:5" s="179" customFormat="1" ht="28.15" customHeight="1">
      <c r="A6" s="198">
        <v>3</v>
      </c>
      <c r="B6" s="216" t="s">
        <v>1656</v>
      </c>
      <c r="C6" s="216"/>
      <c r="D6" s="382">
        <v>643726</v>
      </c>
      <c r="E6" s="382">
        <v>769519</v>
      </c>
    </row>
    <row r="7" spans="1:5" s="179" customFormat="1" ht="28.15" customHeight="1">
      <c r="A7" s="198">
        <v>4</v>
      </c>
      <c r="B7" s="216" t="s">
        <v>5</v>
      </c>
      <c r="C7" s="216"/>
      <c r="D7" s="382">
        <v>336806</v>
      </c>
      <c r="E7" s="382">
        <v>546568</v>
      </c>
    </row>
    <row r="8" spans="1:5" s="179" customFormat="1" ht="28.15" customHeight="1">
      <c r="A8" s="198">
        <v>5</v>
      </c>
      <c r="B8" s="216" t="s">
        <v>6</v>
      </c>
      <c r="C8" s="216"/>
      <c r="D8" s="382">
        <v>1015973</v>
      </c>
      <c r="E8" s="382">
        <v>844368</v>
      </c>
    </row>
    <row r="9" spans="1:5" s="179" customFormat="1" ht="28.15" customHeight="1">
      <c r="A9" s="198">
        <v>6</v>
      </c>
      <c r="B9" s="216" t="s">
        <v>1714</v>
      </c>
      <c r="C9" s="216"/>
      <c r="D9" s="382">
        <v>7743806</v>
      </c>
      <c r="E9" s="382">
        <v>12565597</v>
      </c>
    </row>
    <row r="10" spans="1:5" s="179" customFormat="1" ht="28.15" customHeight="1">
      <c r="A10" s="198">
        <v>7</v>
      </c>
      <c r="B10" s="749" t="s">
        <v>279</v>
      </c>
      <c r="C10" s="749"/>
      <c r="D10" s="382">
        <v>11773916</v>
      </c>
      <c r="E10" s="382">
        <v>11290519</v>
      </c>
    </row>
    <row r="11" spans="1:5" s="179" customFormat="1" ht="28.15" customHeight="1">
      <c r="A11" s="198">
        <v>8</v>
      </c>
      <c r="B11" s="216" t="s">
        <v>7</v>
      </c>
      <c r="C11" s="216"/>
      <c r="D11" s="382">
        <v>29791526</v>
      </c>
      <c r="E11" s="382">
        <v>36700775</v>
      </c>
    </row>
    <row r="12" spans="1:5" s="179" customFormat="1" ht="28.15" customHeight="1">
      <c r="A12" s="197" t="s">
        <v>454</v>
      </c>
      <c r="B12" s="214" t="s">
        <v>695</v>
      </c>
      <c r="C12" s="214"/>
      <c r="D12" s="605">
        <v>18373187</v>
      </c>
      <c r="E12" s="383">
        <v>252840511</v>
      </c>
    </row>
    <row r="13" spans="1:5" s="179" customFormat="1" ht="28.15" customHeight="1" thickBot="1">
      <c r="A13" s="212"/>
      <c r="B13" s="211" t="s">
        <v>2</v>
      </c>
      <c r="C13" s="167"/>
      <c r="D13" s="397">
        <f>SUM(D4:D12)</f>
        <v>82386758</v>
      </c>
      <c r="E13" s="384">
        <f>SUM(E4:E12)</f>
        <v>329277514</v>
      </c>
    </row>
    <row r="14" spans="1:5" ht="35.25" customHeight="1" thickTop="1">
      <c r="A14" s="199"/>
      <c r="B14" s="202"/>
      <c r="C14" s="202"/>
      <c r="D14" s="201"/>
      <c r="E14" s="200"/>
    </row>
    <row r="15" spans="1:5" s="88" customFormat="1" ht="25.5" customHeight="1">
      <c r="A15" s="750" t="s">
        <v>220</v>
      </c>
      <c r="B15" s="750"/>
      <c r="C15" s="215"/>
      <c r="D15" s="220"/>
      <c r="E15" s="89"/>
    </row>
    <row r="16" spans="1:5" s="88" customFormat="1" ht="54.75" customHeight="1">
      <c r="A16" s="751" t="s">
        <v>2541</v>
      </c>
      <c r="B16" s="751"/>
      <c r="C16" s="751"/>
      <c r="D16" s="751"/>
      <c r="E16" s="751"/>
    </row>
    <row r="17" spans="1:5" ht="21.75" customHeight="1">
      <c r="A17" s="219"/>
      <c r="B17" s="219"/>
      <c r="C17" s="219"/>
      <c r="D17" s="219"/>
      <c r="E17" s="219"/>
    </row>
    <row r="18" spans="1:5" ht="21.75" customHeight="1">
      <c r="A18" s="219"/>
      <c r="B18" s="219"/>
      <c r="C18" s="219"/>
      <c r="D18" s="219"/>
      <c r="E18" s="219"/>
    </row>
    <row r="19" spans="1:5" ht="6" customHeight="1">
      <c r="A19" s="219"/>
      <c r="B19" s="219"/>
      <c r="C19" s="219"/>
      <c r="D19" s="219"/>
      <c r="E19" s="219"/>
    </row>
    <row r="20" spans="1:5" ht="3.75" customHeight="1">
      <c r="A20" s="219"/>
      <c r="B20" s="219"/>
      <c r="C20" s="219"/>
      <c r="D20" s="219"/>
      <c r="E20" s="219"/>
    </row>
    <row r="21" spans="1:5">
      <c r="A21" s="163"/>
      <c r="B21" s="166"/>
      <c r="C21" s="166"/>
      <c r="D21" s="217"/>
      <c r="E21" s="166"/>
    </row>
    <row r="22" spans="1:5">
      <c r="A22" s="163"/>
      <c r="B22" s="166"/>
      <c r="C22" s="166"/>
      <c r="D22" s="217"/>
      <c r="E22" s="166"/>
    </row>
    <row r="23" spans="1:5">
      <c r="A23" s="163"/>
      <c r="B23" s="166"/>
      <c r="C23" s="166"/>
      <c r="D23" s="217"/>
      <c r="E23" s="166"/>
    </row>
    <row r="24" spans="1:5">
      <c r="A24" s="163"/>
      <c r="B24" s="166"/>
      <c r="C24" s="166"/>
      <c r="D24" s="217"/>
      <c r="E24" s="166"/>
    </row>
    <row r="25" spans="1:5">
      <c r="A25" s="163"/>
      <c r="B25" s="166"/>
      <c r="C25" s="166"/>
      <c r="D25" s="217"/>
      <c r="E25" s="166"/>
    </row>
    <row r="26" spans="1:5">
      <c r="A26" s="163"/>
      <c r="B26" s="166"/>
      <c r="C26" s="166"/>
      <c r="D26" s="217"/>
      <c r="E26" s="166"/>
    </row>
    <row r="27" spans="1:5">
      <c r="A27" s="163"/>
      <c r="B27" s="166"/>
      <c r="C27" s="166"/>
      <c r="D27" s="217"/>
      <c r="E27" s="166"/>
    </row>
    <row r="28" spans="1:5">
      <c r="A28" s="163"/>
      <c r="B28" s="166"/>
      <c r="C28" s="166"/>
      <c r="D28" s="217"/>
      <c r="E28" s="166"/>
    </row>
    <row r="29" spans="1:5">
      <c r="A29" s="163"/>
      <c r="B29" s="166"/>
      <c r="C29" s="166"/>
      <c r="D29" s="217"/>
      <c r="E29" s="166"/>
    </row>
    <row r="30" spans="1:5">
      <c r="A30" s="163"/>
      <c r="B30" s="166"/>
      <c r="C30" s="166"/>
      <c r="D30" s="217"/>
      <c r="E30" s="166"/>
    </row>
    <row r="31" spans="1:5">
      <c r="A31" s="163"/>
      <c r="B31" s="166"/>
      <c r="C31" s="166"/>
      <c r="D31" s="217"/>
      <c r="E31" s="166"/>
    </row>
    <row r="32" spans="1:5">
      <c r="A32" s="163"/>
      <c r="B32" s="166"/>
      <c r="C32" s="166"/>
      <c r="D32" s="217"/>
      <c r="E32" s="166"/>
    </row>
    <row r="33" spans="1:5">
      <c r="A33" s="163"/>
      <c r="B33" s="166"/>
      <c r="C33" s="166"/>
      <c r="D33" s="217"/>
      <c r="E33" s="166"/>
    </row>
    <row r="34" spans="1:5">
      <c r="A34" s="163"/>
      <c r="B34" s="166"/>
      <c r="C34" s="166"/>
      <c r="D34" s="217"/>
      <c r="E34" s="166"/>
    </row>
    <row r="35" spans="1:5">
      <c r="A35" s="163"/>
      <c r="B35" s="166"/>
      <c r="C35" s="166"/>
      <c r="D35" s="217"/>
      <c r="E35" s="166"/>
    </row>
    <row r="36" spans="1:5">
      <c r="A36" s="163"/>
      <c r="B36" s="166"/>
      <c r="C36" s="166"/>
      <c r="D36" s="217"/>
      <c r="E36" s="166"/>
    </row>
    <row r="37" spans="1:5">
      <c r="A37" s="163"/>
      <c r="B37" s="166"/>
      <c r="C37" s="166"/>
      <c r="D37" s="217"/>
      <c r="E37" s="166"/>
    </row>
    <row r="38" spans="1:5">
      <c r="A38" s="163"/>
      <c r="B38" s="166"/>
      <c r="C38" s="166"/>
      <c r="D38" s="217"/>
      <c r="E38" s="166"/>
    </row>
    <row r="39" spans="1:5">
      <c r="A39" s="163"/>
      <c r="B39" s="166"/>
      <c r="C39" s="166"/>
      <c r="D39" s="217"/>
      <c r="E39" s="166"/>
    </row>
    <row r="40" spans="1:5">
      <c r="A40" s="163"/>
      <c r="B40" s="166"/>
      <c r="C40" s="166"/>
      <c r="D40" s="217"/>
      <c r="E40" s="166"/>
    </row>
    <row r="41" spans="1:5">
      <c r="A41" s="163"/>
      <c r="B41" s="166"/>
      <c r="C41" s="166"/>
      <c r="D41" s="217"/>
      <c r="E41" s="166"/>
    </row>
    <row r="42" spans="1:5">
      <c r="A42" s="163"/>
      <c r="B42" s="166"/>
      <c r="C42" s="166"/>
      <c r="D42" s="217"/>
      <c r="E42" s="166"/>
    </row>
    <row r="43" spans="1:5">
      <c r="A43" s="163"/>
      <c r="B43" s="166"/>
      <c r="C43" s="166"/>
      <c r="D43" s="217"/>
      <c r="E43" s="166"/>
    </row>
    <row r="44" spans="1:5">
      <c r="A44" s="163"/>
      <c r="B44" s="166"/>
      <c r="C44" s="166"/>
      <c r="D44" s="217"/>
      <c r="E44" s="166"/>
    </row>
    <row r="45" spans="1:5">
      <c r="A45" s="163"/>
      <c r="B45" s="166"/>
      <c r="C45" s="166"/>
      <c r="D45" s="217"/>
      <c r="E45" s="166"/>
    </row>
    <row r="46" spans="1:5">
      <c r="A46" s="163"/>
      <c r="B46" s="166"/>
      <c r="C46" s="166"/>
      <c r="D46" s="217"/>
      <c r="E46" s="166"/>
    </row>
    <row r="47" spans="1:5">
      <c r="A47" s="163"/>
      <c r="B47" s="166"/>
      <c r="C47" s="166"/>
      <c r="D47" s="217"/>
      <c r="E47" s="166"/>
    </row>
    <row r="48" spans="1:5">
      <c r="A48" s="163"/>
      <c r="B48" s="166"/>
      <c r="C48" s="166"/>
      <c r="D48" s="217"/>
      <c r="E48" s="166"/>
    </row>
    <row r="49" spans="1:5">
      <c r="A49" s="163"/>
      <c r="B49" s="166"/>
      <c r="C49" s="166"/>
      <c r="D49" s="217"/>
      <c r="E49" s="166"/>
    </row>
    <row r="50" spans="1:5">
      <c r="A50" s="163"/>
      <c r="B50" s="166"/>
      <c r="C50" s="166"/>
      <c r="D50" s="217"/>
      <c r="E50" s="166"/>
    </row>
    <row r="51" spans="1:5">
      <c r="A51" s="163"/>
      <c r="B51" s="166"/>
      <c r="C51" s="166"/>
      <c r="D51" s="217"/>
      <c r="E51" s="166"/>
    </row>
    <row r="52" spans="1:5">
      <c r="A52" s="163"/>
      <c r="B52" s="166"/>
      <c r="C52" s="166"/>
      <c r="D52" s="217"/>
      <c r="E52" s="166"/>
    </row>
    <row r="53" spans="1:5">
      <c r="A53" s="163"/>
      <c r="B53" s="166"/>
      <c r="C53" s="166"/>
      <c r="D53" s="217"/>
      <c r="E53" s="166"/>
    </row>
    <row r="54" spans="1:5">
      <c r="A54" s="163"/>
      <c r="B54" s="166"/>
      <c r="C54" s="166"/>
      <c r="D54" s="217"/>
      <c r="E54" s="166"/>
    </row>
    <row r="55" spans="1:5">
      <c r="A55" s="163"/>
      <c r="B55" s="166"/>
      <c r="C55" s="166"/>
      <c r="D55" s="217"/>
      <c r="E55" s="166"/>
    </row>
    <row r="56" spans="1:5">
      <c r="A56" s="163"/>
      <c r="B56" s="166"/>
      <c r="C56" s="166"/>
      <c r="D56" s="217"/>
      <c r="E56" s="166"/>
    </row>
    <row r="57" spans="1:5">
      <c r="A57" s="163"/>
      <c r="B57" s="166"/>
      <c r="C57" s="166"/>
      <c r="D57" s="217"/>
      <c r="E57" s="166"/>
    </row>
    <row r="58" spans="1:5">
      <c r="A58" s="163"/>
      <c r="B58" s="166"/>
      <c r="C58" s="166"/>
      <c r="D58" s="217"/>
      <c r="E58" s="166"/>
    </row>
    <row r="59" spans="1:5">
      <c r="A59" s="163"/>
      <c r="B59" s="166"/>
      <c r="C59" s="166"/>
      <c r="D59" s="217"/>
      <c r="E59" s="166"/>
    </row>
    <row r="60" spans="1:5">
      <c r="A60" s="163"/>
      <c r="B60" s="166"/>
      <c r="C60" s="166"/>
      <c r="D60" s="217"/>
      <c r="E60" s="166"/>
    </row>
    <row r="61" spans="1:5">
      <c r="A61" s="163"/>
      <c r="B61" s="166"/>
      <c r="C61" s="166"/>
      <c r="D61" s="217"/>
      <c r="E61" s="166"/>
    </row>
    <row r="62" spans="1:5">
      <c r="A62" s="163"/>
      <c r="B62" s="166"/>
      <c r="C62" s="166"/>
      <c r="D62" s="217"/>
      <c r="E62" s="166"/>
    </row>
    <row r="63" spans="1:5">
      <c r="A63" s="163"/>
      <c r="B63" s="166"/>
      <c r="C63" s="166"/>
      <c r="D63" s="217"/>
      <c r="E63" s="166"/>
    </row>
    <row r="64" spans="1:5">
      <c r="A64" s="163"/>
      <c r="B64" s="166"/>
      <c r="C64" s="166"/>
      <c r="D64" s="217"/>
      <c r="E64" s="166"/>
    </row>
    <row r="65" spans="1:5">
      <c r="A65" s="163"/>
      <c r="B65" s="166"/>
      <c r="C65" s="166"/>
      <c r="D65" s="217"/>
      <c r="E65" s="166"/>
    </row>
    <row r="66" spans="1:5">
      <c r="A66" s="163"/>
      <c r="B66" s="166"/>
      <c r="C66" s="166"/>
      <c r="D66" s="217"/>
      <c r="E66" s="166"/>
    </row>
    <row r="67" spans="1:5">
      <c r="A67" s="163"/>
      <c r="B67" s="166"/>
      <c r="C67" s="166"/>
      <c r="D67" s="217"/>
      <c r="E67" s="166"/>
    </row>
    <row r="68" spans="1:5">
      <c r="A68" s="163"/>
      <c r="B68" s="166"/>
      <c r="C68" s="166"/>
      <c r="D68" s="217"/>
      <c r="E68" s="166"/>
    </row>
    <row r="69" spans="1:5">
      <c r="A69" s="163"/>
      <c r="B69" s="166"/>
      <c r="C69" s="166"/>
      <c r="D69" s="217"/>
      <c r="E69" s="166"/>
    </row>
    <row r="70" spans="1:5">
      <c r="A70" s="163"/>
      <c r="B70" s="166"/>
      <c r="C70" s="166"/>
      <c r="D70" s="217"/>
      <c r="E70" s="166"/>
    </row>
    <row r="71" spans="1:5">
      <c r="A71" s="163"/>
      <c r="B71" s="166"/>
      <c r="C71" s="166"/>
      <c r="D71" s="217"/>
      <c r="E71" s="166"/>
    </row>
    <row r="72" spans="1:5">
      <c r="A72" s="163"/>
      <c r="B72" s="166"/>
      <c r="C72" s="166"/>
      <c r="D72" s="217"/>
      <c r="E72" s="166"/>
    </row>
    <row r="73" spans="1:5">
      <c r="A73" s="163"/>
      <c r="B73" s="166"/>
      <c r="C73" s="166"/>
      <c r="D73" s="217"/>
      <c r="E73" s="166"/>
    </row>
    <row r="74" spans="1:5">
      <c r="A74" s="163"/>
      <c r="B74" s="166"/>
      <c r="C74" s="166"/>
      <c r="D74" s="217"/>
      <c r="E74" s="166"/>
    </row>
    <row r="75" spans="1:5">
      <c r="A75" s="163"/>
      <c r="B75" s="166"/>
      <c r="C75" s="166"/>
      <c r="D75" s="217"/>
      <c r="E75" s="166"/>
    </row>
    <row r="76" spans="1:5">
      <c r="A76" s="163"/>
      <c r="B76" s="166"/>
      <c r="C76" s="166"/>
      <c r="D76" s="217"/>
      <c r="E76" s="166"/>
    </row>
    <row r="77" spans="1:5">
      <c r="A77" s="163"/>
      <c r="B77" s="166"/>
      <c r="C77" s="166"/>
      <c r="D77" s="217"/>
      <c r="E77" s="166"/>
    </row>
    <row r="78" spans="1:5">
      <c r="A78" s="163"/>
      <c r="B78" s="166"/>
      <c r="C78" s="166"/>
      <c r="D78" s="217"/>
      <c r="E78" s="166"/>
    </row>
    <row r="79" spans="1:5">
      <c r="A79" s="163"/>
      <c r="B79" s="166"/>
      <c r="C79" s="166"/>
      <c r="D79" s="217"/>
      <c r="E79" s="166"/>
    </row>
    <row r="80" spans="1:5">
      <c r="A80" s="163"/>
      <c r="B80" s="166"/>
      <c r="C80" s="166"/>
      <c r="D80" s="217"/>
      <c r="E80" s="166"/>
    </row>
    <row r="81" spans="1:5">
      <c r="A81" s="163"/>
      <c r="B81" s="166"/>
      <c r="C81" s="166"/>
      <c r="D81" s="217"/>
      <c r="E81" s="166"/>
    </row>
    <row r="82" spans="1:5">
      <c r="A82" s="163"/>
      <c r="B82" s="166"/>
      <c r="C82" s="166"/>
      <c r="D82" s="217"/>
      <c r="E82" s="166"/>
    </row>
    <row r="83" spans="1:5">
      <c r="A83" s="163"/>
      <c r="B83" s="166"/>
      <c r="C83" s="166"/>
      <c r="D83" s="217"/>
      <c r="E83" s="166"/>
    </row>
    <row r="84" spans="1:5">
      <c r="A84" s="163"/>
      <c r="B84" s="166"/>
      <c r="C84" s="166"/>
      <c r="D84" s="217"/>
      <c r="E84" s="166"/>
    </row>
    <row r="85" spans="1:5">
      <c r="A85" s="163"/>
      <c r="B85" s="166"/>
      <c r="C85" s="166"/>
      <c r="D85" s="217"/>
      <c r="E85" s="166"/>
    </row>
    <row r="86" spans="1:5">
      <c r="A86" s="163"/>
      <c r="B86" s="166"/>
      <c r="C86" s="166"/>
      <c r="D86" s="217"/>
      <c r="E86" s="166"/>
    </row>
    <row r="87" spans="1:5">
      <c r="A87" s="163"/>
      <c r="B87" s="166"/>
      <c r="C87" s="166"/>
      <c r="D87" s="217"/>
      <c r="E87" s="166"/>
    </row>
    <row r="88" spans="1:5">
      <c r="A88" s="163"/>
      <c r="B88" s="166"/>
      <c r="C88" s="166"/>
      <c r="D88" s="217"/>
      <c r="E88" s="166"/>
    </row>
    <row r="89" spans="1:5">
      <c r="A89" s="163"/>
      <c r="B89" s="166"/>
      <c r="C89" s="166"/>
      <c r="D89" s="217"/>
      <c r="E89" s="166"/>
    </row>
    <row r="90" spans="1:5">
      <c r="A90" s="163"/>
      <c r="B90" s="166"/>
      <c r="C90" s="166"/>
      <c r="D90" s="217"/>
      <c r="E90" s="166"/>
    </row>
    <row r="91" spans="1:5">
      <c r="A91" s="163"/>
      <c r="B91" s="166"/>
      <c r="C91" s="166"/>
      <c r="D91" s="217"/>
      <c r="E91" s="166"/>
    </row>
    <row r="92" spans="1:5">
      <c r="A92" s="163"/>
      <c r="B92" s="166"/>
      <c r="C92" s="166"/>
      <c r="D92" s="217"/>
      <c r="E92" s="166"/>
    </row>
    <row r="93" spans="1:5">
      <c r="A93" s="163"/>
      <c r="B93" s="166"/>
      <c r="C93" s="166"/>
      <c r="D93" s="217"/>
      <c r="E93" s="166"/>
    </row>
    <row r="94" spans="1:5">
      <c r="A94" s="163"/>
      <c r="B94" s="166"/>
      <c r="C94" s="166"/>
      <c r="D94" s="217"/>
      <c r="E94" s="166"/>
    </row>
    <row r="95" spans="1:5">
      <c r="A95" s="163"/>
      <c r="B95" s="166"/>
      <c r="C95" s="166"/>
      <c r="D95" s="217"/>
      <c r="E95" s="166"/>
    </row>
    <row r="96" spans="1:5">
      <c r="A96" s="163"/>
      <c r="B96" s="166"/>
      <c r="C96" s="166"/>
      <c r="D96" s="217"/>
      <c r="E96" s="166"/>
    </row>
    <row r="97" spans="1:5">
      <c r="A97" s="163"/>
      <c r="B97" s="166"/>
      <c r="C97" s="166"/>
      <c r="D97" s="217"/>
      <c r="E97" s="166"/>
    </row>
    <row r="98" spans="1:5">
      <c r="A98" s="163"/>
      <c r="B98" s="166"/>
      <c r="C98" s="166"/>
      <c r="D98" s="217"/>
      <c r="E98" s="166"/>
    </row>
    <row r="99" spans="1:5">
      <c r="A99" s="163"/>
      <c r="B99" s="166"/>
      <c r="C99" s="166"/>
      <c r="D99" s="217"/>
      <c r="E99" s="166"/>
    </row>
    <row r="100" spans="1:5">
      <c r="A100" s="163"/>
      <c r="B100" s="166"/>
      <c r="C100" s="166"/>
      <c r="D100" s="217"/>
      <c r="E100" s="166"/>
    </row>
    <row r="101" spans="1:5">
      <c r="A101" s="163"/>
      <c r="B101" s="166"/>
      <c r="C101" s="166"/>
      <c r="D101" s="217"/>
      <c r="E101" s="166"/>
    </row>
    <row r="102" spans="1:5">
      <c r="A102" s="163"/>
      <c r="B102" s="166"/>
      <c r="C102" s="166"/>
      <c r="D102" s="217"/>
      <c r="E102" s="166"/>
    </row>
    <row r="103" spans="1:5">
      <c r="A103" s="163"/>
      <c r="B103" s="166"/>
      <c r="C103" s="166"/>
      <c r="D103" s="217"/>
      <c r="E103" s="166"/>
    </row>
    <row r="104" spans="1:5">
      <c r="A104" s="163"/>
      <c r="B104" s="166"/>
      <c r="C104" s="166"/>
      <c r="D104" s="217"/>
      <c r="E104" s="166"/>
    </row>
    <row r="105" spans="1:5">
      <c r="A105" s="163"/>
      <c r="B105" s="166"/>
      <c r="C105" s="166"/>
      <c r="D105" s="217"/>
      <c r="E105" s="166"/>
    </row>
    <row r="106" spans="1:5">
      <c r="A106" s="163"/>
      <c r="B106" s="166"/>
      <c r="C106" s="166"/>
      <c r="D106" s="217"/>
      <c r="E106" s="166"/>
    </row>
    <row r="107" spans="1:5">
      <c r="A107" s="163"/>
      <c r="B107" s="166"/>
      <c r="C107" s="166"/>
      <c r="D107" s="217"/>
      <c r="E107" s="166"/>
    </row>
    <row r="108" spans="1:5">
      <c r="A108" s="163"/>
      <c r="B108" s="166"/>
      <c r="C108" s="166"/>
      <c r="D108" s="217"/>
      <c r="E108" s="166"/>
    </row>
    <row r="109" spans="1:5">
      <c r="A109" s="163"/>
      <c r="B109" s="166"/>
      <c r="C109" s="166"/>
      <c r="D109" s="217"/>
      <c r="E109" s="166"/>
    </row>
    <row r="110" spans="1:5">
      <c r="A110" s="163"/>
      <c r="B110" s="166"/>
      <c r="C110" s="166"/>
      <c r="D110" s="217"/>
      <c r="E110" s="166"/>
    </row>
    <row r="111" spans="1:5">
      <c r="A111" s="163"/>
      <c r="B111" s="166"/>
      <c r="C111" s="166"/>
      <c r="D111" s="217"/>
      <c r="E111" s="166"/>
    </row>
    <row r="112" spans="1:5">
      <c r="A112" s="163"/>
      <c r="B112" s="166"/>
      <c r="C112" s="166"/>
      <c r="D112" s="217"/>
      <c r="E112" s="166"/>
    </row>
    <row r="113" spans="1:5">
      <c r="A113" s="163"/>
      <c r="B113" s="166"/>
      <c r="C113" s="166"/>
      <c r="D113" s="217"/>
      <c r="E113" s="166"/>
    </row>
    <row r="114" spans="1:5">
      <c r="A114" s="163"/>
      <c r="B114" s="166"/>
      <c r="C114" s="166"/>
      <c r="D114" s="217"/>
      <c r="E114" s="166"/>
    </row>
    <row r="115" spans="1:5">
      <c r="A115" s="163"/>
      <c r="B115" s="166"/>
      <c r="C115" s="166"/>
      <c r="D115" s="217"/>
      <c r="E115" s="166"/>
    </row>
    <row r="116" spans="1:5">
      <c r="A116" s="163"/>
      <c r="B116" s="166"/>
      <c r="C116" s="166"/>
      <c r="D116" s="217"/>
      <c r="E116" s="166"/>
    </row>
    <row r="117" spans="1:5">
      <c r="A117" s="163"/>
      <c r="B117" s="166"/>
      <c r="C117" s="166"/>
      <c r="D117" s="217"/>
      <c r="E117" s="166"/>
    </row>
    <row r="118" spans="1:5">
      <c r="A118" s="163"/>
      <c r="B118" s="166"/>
      <c r="C118" s="166"/>
      <c r="D118" s="217"/>
      <c r="E118" s="166"/>
    </row>
    <row r="119" spans="1:5">
      <c r="A119" s="163"/>
      <c r="B119" s="166"/>
      <c r="C119" s="166"/>
      <c r="D119" s="217"/>
      <c r="E119" s="166"/>
    </row>
    <row r="120" spans="1:5">
      <c r="A120" s="163"/>
      <c r="B120" s="166"/>
      <c r="C120" s="166"/>
      <c r="D120" s="217"/>
      <c r="E120" s="166"/>
    </row>
    <row r="121" spans="1:5">
      <c r="A121" s="163"/>
      <c r="B121" s="166"/>
      <c r="C121" s="166"/>
      <c r="D121" s="217"/>
      <c r="E121" s="166"/>
    </row>
    <row r="122" spans="1:5">
      <c r="A122" s="163"/>
      <c r="B122" s="166"/>
      <c r="C122" s="166"/>
      <c r="D122" s="217"/>
      <c r="E122" s="166"/>
    </row>
    <row r="123" spans="1:5">
      <c r="A123" s="163"/>
      <c r="B123" s="166"/>
      <c r="C123" s="166"/>
      <c r="D123" s="217"/>
      <c r="E123" s="166"/>
    </row>
    <row r="124" spans="1:5">
      <c r="A124" s="163"/>
      <c r="B124" s="166"/>
      <c r="C124" s="166"/>
      <c r="D124" s="217"/>
      <c r="E124" s="166"/>
    </row>
    <row r="125" spans="1:5">
      <c r="A125" s="163"/>
      <c r="B125" s="166"/>
      <c r="C125" s="166"/>
      <c r="D125" s="217"/>
      <c r="E125" s="166"/>
    </row>
    <row r="126" spans="1:5">
      <c r="A126" s="163"/>
      <c r="B126" s="166"/>
      <c r="C126" s="166"/>
      <c r="D126" s="217"/>
      <c r="E126" s="166"/>
    </row>
    <row r="127" spans="1:5">
      <c r="A127" s="163"/>
      <c r="B127" s="166"/>
      <c r="C127" s="166"/>
      <c r="D127" s="217"/>
      <c r="E127" s="166"/>
    </row>
    <row r="128" spans="1:5">
      <c r="A128" s="163"/>
      <c r="B128" s="166"/>
      <c r="C128" s="166"/>
      <c r="D128" s="217"/>
      <c r="E128" s="166"/>
    </row>
    <row r="129" spans="1:5">
      <c r="A129" s="163"/>
      <c r="B129" s="166"/>
      <c r="C129" s="166"/>
      <c r="D129" s="217"/>
      <c r="E129" s="166"/>
    </row>
    <row r="130" spans="1:5">
      <c r="A130" s="163"/>
      <c r="B130" s="166"/>
      <c r="C130" s="166"/>
      <c r="D130" s="217"/>
      <c r="E130" s="166"/>
    </row>
    <row r="131" spans="1:5">
      <c r="A131" s="163"/>
      <c r="B131" s="166"/>
      <c r="C131" s="166"/>
      <c r="D131" s="217"/>
      <c r="E131" s="166"/>
    </row>
    <row r="132" spans="1:5">
      <c r="A132" s="163"/>
      <c r="B132" s="166"/>
      <c r="C132" s="166"/>
      <c r="D132" s="217"/>
      <c r="E132" s="166"/>
    </row>
    <row r="133" spans="1:5">
      <c r="A133" s="163"/>
      <c r="B133" s="166"/>
      <c r="C133" s="166"/>
      <c r="D133" s="217"/>
      <c r="E133" s="166"/>
    </row>
    <row r="134" spans="1:5">
      <c r="A134" s="163"/>
      <c r="B134" s="166"/>
      <c r="C134" s="166"/>
      <c r="D134" s="217"/>
      <c r="E134" s="166"/>
    </row>
    <row r="135" spans="1:5">
      <c r="A135" s="163"/>
      <c r="B135" s="166"/>
      <c r="C135" s="166"/>
      <c r="D135" s="217"/>
      <c r="E135" s="166"/>
    </row>
    <row r="136" spans="1:5">
      <c r="A136" s="163"/>
      <c r="B136" s="166"/>
      <c r="C136" s="166"/>
      <c r="D136" s="217"/>
      <c r="E136" s="166"/>
    </row>
    <row r="137" spans="1:5">
      <c r="A137" s="163"/>
      <c r="B137" s="166"/>
      <c r="C137" s="166"/>
      <c r="D137" s="217"/>
      <c r="E137" s="166"/>
    </row>
    <row r="138" spans="1:5">
      <c r="A138" s="163"/>
      <c r="B138" s="166"/>
      <c r="C138" s="166"/>
      <c r="D138" s="217"/>
      <c r="E138" s="166"/>
    </row>
    <row r="139" spans="1:5">
      <c r="A139" s="163"/>
      <c r="B139" s="166"/>
      <c r="C139" s="166"/>
      <c r="D139" s="217"/>
      <c r="E139" s="166"/>
    </row>
    <row r="140" spans="1:5">
      <c r="A140" s="163"/>
      <c r="B140" s="166"/>
      <c r="C140" s="166"/>
      <c r="D140" s="217"/>
      <c r="E140" s="166"/>
    </row>
    <row r="141" spans="1:5">
      <c r="A141" s="163"/>
      <c r="B141" s="166"/>
      <c r="C141" s="166"/>
      <c r="D141" s="217"/>
      <c r="E141" s="166"/>
    </row>
    <row r="142" spans="1:5">
      <c r="A142" s="163"/>
      <c r="B142" s="166"/>
      <c r="C142" s="166"/>
      <c r="D142" s="217"/>
      <c r="E142" s="166"/>
    </row>
    <row r="143" spans="1:5">
      <c r="A143" s="163"/>
      <c r="B143" s="166"/>
      <c r="C143" s="166"/>
      <c r="D143" s="217"/>
      <c r="E143" s="166"/>
    </row>
    <row r="144" spans="1:5">
      <c r="A144" s="163"/>
      <c r="B144" s="166"/>
      <c r="C144" s="166"/>
      <c r="D144" s="217"/>
      <c r="E144" s="166"/>
    </row>
    <row r="145" spans="1:5">
      <c r="A145" s="163"/>
      <c r="B145" s="166"/>
      <c r="C145" s="166"/>
      <c r="D145" s="217"/>
      <c r="E145" s="166"/>
    </row>
    <row r="146" spans="1:5">
      <c r="A146" s="163"/>
      <c r="B146" s="166"/>
      <c r="C146" s="166"/>
      <c r="D146" s="217"/>
      <c r="E146" s="166"/>
    </row>
    <row r="147" spans="1:5">
      <c r="A147" s="163"/>
      <c r="B147" s="166"/>
      <c r="C147" s="166"/>
      <c r="D147" s="217"/>
      <c r="E147" s="166"/>
    </row>
    <row r="148" spans="1:5">
      <c r="A148" s="163"/>
      <c r="B148" s="166"/>
      <c r="C148" s="166"/>
      <c r="D148" s="217"/>
      <c r="E148" s="166"/>
    </row>
    <row r="149" spans="1:5">
      <c r="A149" s="163"/>
      <c r="B149" s="166"/>
      <c r="C149" s="166"/>
      <c r="D149" s="217"/>
      <c r="E149" s="166"/>
    </row>
    <row r="150" spans="1:5">
      <c r="A150" s="163"/>
      <c r="B150" s="166"/>
      <c r="C150" s="166"/>
      <c r="D150" s="217"/>
      <c r="E150" s="166"/>
    </row>
    <row r="151" spans="1:5">
      <c r="A151" s="163"/>
      <c r="B151" s="166"/>
      <c r="C151" s="166"/>
      <c r="D151" s="217"/>
      <c r="E151" s="166"/>
    </row>
    <row r="152" spans="1:5">
      <c r="A152" s="163"/>
      <c r="B152" s="166"/>
      <c r="C152" s="166"/>
      <c r="D152" s="217"/>
      <c r="E152" s="166"/>
    </row>
    <row r="153" spans="1:5">
      <c r="A153" s="163"/>
      <c r="B153" s="166"/>
      <c r="C153" s="166"/>
      <c r="D153" s="217"/>
      <c r="E153" s="166"/>
    </row>
    <row r="154" spans="1:5">
      <c r="A154" s="163"/>
      <c r="B154" s="166"/>
      <c r="C154" s="166"/>
      <c r="D154" s="217"/>
      <c r="E154" s="166"/>
    </row>
    <row r="155" spans="1:5">
      <c r="A155" s="163"/>
      <c r="B155" s="166"/>
      <c r="C155" s="166"/>
      <c r="D155" s="217"/>
      <c r="E155" s="166"/>
    </row>
    <row r="156" spans="1:5">
      <c r="A156" s="163"/>
      <c r="B156" s="166"/>
      <c r="C156" s="166"/>
      <c r="D156" s="217"/>
      <c r="E156" s="166"/>
    </row>
    <row r="157" spans="1:5">
      <c r="A157" s="163"/>
      <c r="B157" s="166"/>
      <c r="C157" s="166"/>
      <c r="D157" s="217"/>
      <c r="E157" s="166"/>
    </row>
    <row r="158" spans="1:5">
      <c r="A158" s="163"/>
      <c r="B158" s="166"/>
      <c r="C158" s="166"/>
      <c r="D158" s="217"/>
      <c r="E158" s="166"/>
    </row>
    <row r="159" spans="1:5">
      <c r="A159" s="163"/>
      <c r="B159" s="166"/>
      <c r="C159" s="166"/>
      <c r="D159" s="217"/>
      <c r="E159" s="166"/>
    </row>
    <row r="160" spans="1:5">
      <c r="A160" s="163"/>
      <c r="B160" s="166"/>
      <c r="C160" s="166"/>
      <c r="D160" s="217"/>
      <c r="E160" s="166"/>
    </row>
    <row r="161" spans="1:5">
      <c r="A161" s="163"/>
      <c r="B161" s="166"/>
      <c r="C161" s="166"/>
      <c r="D161" s="217"/>
      <c r="E161" s="166"/>
    </row>
    <row r="162" spans="1:5">
      <c r="A162" s="163"/>
      <c r="B162" s="166"/>
      <c r="C162" s="166"/>
      <c r="D162" s="217"/>
      <c r="E162" s="166"/>
    </row>
    <row r="163" spans="1:5">
      <c r="A163" s="163"/>
      <c r="B163" s="166"/>
      <c r="C163" s="166"/>
      <c r="D163" s="217"/>
      <c r="E163" s="166"/>
    </row>
    <row r="164" spans="1:5">
      <c r="A164" s="163"/>
      <c r="B164" s="166"/>
      <c r="C164" s="166"/>
      <c r="D164" s="217"/>
      <c r="E164" s="166"/>
    </row>
    <row r="165" spans="1:5">
      <c r="A165" s="163"/>
      <c r="B165" s="166"/>
      <c r="C165" s="166"/>
      <c r="D165" s="217"/>
      <c r="E165" s="166"/>
    </row>
    <row r="166" spans="1:5">
      <c r="A166" s="163"/>
      <c r="B166" s="166"/>
      <c r="C166" s="166"/>
      <c r="D166" s="217"/>
      <c r="E166" s="166"/>
    </row>
    <row r="167" spans="1:5">
      <c r="A167" s="163"/>
      <c r="B167" s="166"/>
      <c r="C167" s="166"/>
      <c r="D167" s="217"/>
      <c r="E167" s="166"/>
    </row>
    <row r="168" spans="1:5">
      <c r="A168" s="163"/>
      <c r="B168" s="166"/>
      <c r="C168" s="166"/>
      <c r="D168" s="217"/>
      <c r="E168" s="166"/>
    </row>
    <row r="169" spans="1:5">
      <c r="A169" s="163"/>
      <c r="B169" s="166"/>
      <c r="C169" s="166"/>
      <c r="D169" s="217"/>
      <c r="E169" s="166"/>
    </row>
    <row r="170" spans="1:5">
      <c r="A170" s="163"/>
      <c r="B170" s="166"/>
      <c r="C170" s="166"/>
      <c r="D170" s="217"/>
      <c r="E170" s="166"/>
    </row>
    <row r="171" spans="1:5">
      <c r="A171" s="163"/>
      <c r="B171" s="166"/>
      <c r="C171" s="166"/>
      <c r="D171" s="217"/>
      <c r="E171" s="166"/>
    </row>
    <row r="172" spans="1:5">
      <c r="A172" s="163"/>
      <c r="B172" s="166"/>
      <c r="C172" s="166"/>
      <c r="D172" s="217"/>
      <c r="E172" s="166"/>
    </row>
    <row r="173" spans="1:5">
      <c r="A173" s="163"/>
      <c r="B173" s="166"/>
      <c r="C173" s="166"/>
      <c r="D173" s="217"/>
      <c r="E173" s="166"/>
    </row>
    <row r="174" spans="1:5">
      <c r="A174" s="163"/>
      <c r="B174" s="166"/>
      <c r="C174" s="166"/>
      <c r="D174" s="217"/>
      <c r="E174" s="166"/>
    </row>
    <row r="175" spans="1:5">
      <c r="A175" s="163"/>
      <c r="B175" s="166"/>
      <c r="C175" s="166"/>
      <c r="D175" s="217"/>
      <c r="E175" s="166"/>
    </row>
    <row r="176" spans="1:5">
      <c r="A176" s="163"/>
      <c r="B176" s="166"/>
      <c r="C176" s="166"/>
      <c r="D176" s="217"/>
      <c r="E176" s="166"/>
    </row>
    <row r="177" spans="1:5">
      <c r="A177" s="163"/>
      <c r="B177" s="166"/>
      <c r="C177" s="166"/>
      <c r="D177" s="217"/>
      <c r="E177" s="166"/>
    </row>
    <row r="178" spans="1:5">
      <c r="A178" s="163"/>
      <c r="B178" s="166"/>
      <c r="C178" s="166"/>
      <c r="D178" s="217"/>
      <c r="E178" s="166"/>
    </row>
    <row r="179" spans="1:5">
      <c r="A179" s="163"/>
      <c r="B179" s="166"/>
      <c r="C179" s="166"/>
      <c r="D179" s="217"/>
      <c r="E179" s="166"/>
    </row>
    <row r="180" spans="1:5">
      <c r="A180" s="163"/>
      <c r="B180" s="166"/>
      <c r="C180" s="166"/>
      <c r="D180" s="217"/>
      <c r="E180" s="166"/>
    </row>
    <row r="181" spans="1:5">
      <c r="A181" s="163"/>
      <c r="B181" s="166"/>
      <c r="C181" s="166"/>
      <c r="D181" s="217"/>
      <c r="E181" s="166"/>
    </row>
    <row r="182" spans="1:5">
      <c r="A182" s="163"/>
      <c r="B182" s="166"/>
      <c r="C182" s="166"/>
      <c r="D182" s="217"/>
      <c r="E182" s="166"/>
    </row>
    <row r="183" spans="1:5">
      <c r="A183" s="163"/>
      <c r="B183" s="166"/>
      <c r="C183" s="166"/>
      <c r="D183" s="217"/>
      <c r="E183" s="166"/>
    </row>
    <row r="184" spans="1:5">
      <c r="A184" s="163"/>
      <c r="B184" s="166"/>
      <c r="C184" s="166"/>
      <c r="D184" s="217"/>
      <c r="E184" s="166"/>
    </row>
    <row r="185" spans="1:5">
      <c r="A185" s="163"/>
      <c r="B185" s="166"/>
      <c r="C185" s="166"/>
      <c r="D185" s="217"/>
      <c r="E185" s="166"/>
    </row>
    <row r="186" spans="1:5">
      <c r="A186" s="163"/>
      <c r="B186" s="166"/>
      <c r="C186" s="166"/>
      <c r="D186" s="217"/>
      <c r="E186" s="166"/>
    </row>
    <row r="187" spans="1:5">
      <c r="A187" s="163"/>
      <c r="B187" s="166"/>
      <c r="C187" s="166"/>
      <c r="D187" s="217"/>
      <c r="E187" s="166"/>
    </row>
    <row r="188" spans="1:5">
      <c r="A188" s="163"/>
      <c r="B188" s="166"/>
      <c r="C188" s="166"/>
      <c r="D188" s="217"/>
      <c r="E188" s="166"/>
    </row>
    <row r="189" spans="1:5">
      <c r="A189" s="163"/>
      <c r="B189" s="166"/>
      <c r="C189" s="166"/>
      <c r="D189" s="217"/>
      <c r="E189" s="166"/>
    </row>
    <row r="190" spans="1:5">
      <c r="A190" s="163"/>
      <c r="B190" s="166"/>
      <c r="C190" s="166"/>
      <c r="D190" s="217"/>
      <c r="E190" s="166"/>
    </row>
    <row r="191" spans="1:5">
      <c r="A191" s="163"/>
      <c r="B191" s="166"/>
      <c r="C191" s="166"/>
      <c r="D191" s="217"/>
      <c r="E191" s="166"/>
    </row>
    <row r="192" spans="1:5">
      <c r="A192" s="163"/>
      <c r="B192" s="166"/>
      <c r="C192" s="166"/>
      <c r="D192" s="217"/>
      <c r="E192" s="166"/>
    </row>
    <row r="193" spans="1:5">
      <c r="A193" s="163"/>
      <c r="B193" s="166"/>
      <c r="C193" s="166"/>
      <c r="D193" s="217"/>
      <c r="E193" s="166"/>
    </row>
    <row r="194" spans="1:5">
      <c r="A194" s="163"/>
      <c r="B194" s="166"/>
      <c r="C194" s="166"/>
      <c r="D194" s="217"/>
      <c r="E194" s="166"/>
    </row>
    <row r="195" spans="1:5">
      <c r="A195" s="163"/>
      <c r="B195" s="166"/>
      <c r="C195" s="166"/>
      <c r="D195" s="217"/>
      <c r="E195" s="166"/>
    </row>
    <row r="196" spans="1:5">
      <c r="A196" s="163"/>
      <c r="B196" s="166"/>
      <c r="C196" s="166"/>
      <c r="D196" s="217"/>
      <c r="E196" s="166"/>
    </row>
    <row r="197" spans="1:5">
      <c r="A197" s="163"/>
      <c r="B197" s="166"/>
      <c r="C197" s="166"/>
      <c r="D197" s="217"/>
      <c r="E197" s="166"/>
    </row>
    <row r="198" spans="1:5">
      <c r="A198" s="163"/>
      <c r="B198" s="166"/>
      <c r="C198" s="166"/>
      <c r="D198" s="217"/>
      <c r="E198" s="166"/>
    </row>
    <row r="199" spans="1:5">
      <c r="A199" s="163"/>
      <c r="B199" s="166"/>
      <c r="C199" s="166"/>
      <c r="D199" s="217"/>
      <c r="E199" s="166"/>
    </row>
    <row r="200" spans="1:5">
      <c r="A200" s="163"/>
      <c r="B200" s="166"/>
      <c r="C200" s="166"/>
      <c r="D200" s="217"/>
      <c r="E200" s="166"/>
    </row>
    <row r="201" spans="1:5">
      <c r="A201" s="163"/>
      <c r="B201" s="166"/>
      <c r="C201" s="166"/>
      <c r="D201" s="217"/>
      <c r="E201" s="166"/>
    </row>
    <row r="202" spans="1:5">
      <c r="A202" s="163"/>
      <c r="B202" s="166"/>
      <c r="C202" s="166"/>
      <c r="D202" s="217"/>
      <c r="E202" s="166"/>
    </row>
    <row r="203" spans="1:5">
      <c r="A203" s="163"/>
      <c r="B203" s="166"/>
      <c r="C203" s="166"/>
      <c r="D203" s="217"/>
      <c r="E203" s="166"/>
    </row>
    <row r="204" spans="1:5">
      <c r="A204" s="163"/>
      <c r="B204" s="166"/>
      <c r="C204" s="166"/>
      <c r="D204" s="217"/>
      <c r="E204" s="166"/>
    </row>
    <row r="205" spans="1:5">
      <c r="A205" s="163"/>
      <c r="B205" s="166"/>
      <c r="C205" s="166"/>
      <c r="D205" s="217"/>
      <c r="E205" s="166"/>
    </row>
    <row r="206" spans="1:5">
      <c r="A206" s="163"/>
      <c r="B206" s="166"/>
      <c r="C206" s="166"/>
      <c r="D206" s="217"/>
      <c r="E206" s="166"/>
    </row>
    <row r="207" spans="1:5">
      <c r="A207" s="163"/>
      <c r="B207" s="166"/>
      <c r="C207" s="166"/>
      <c r="D207" s="217"/>
      <c r="E207" s="166"/>
    </row>
    <row r="208" spans="1:5">
      <c r="A208" s="163"/>
      <c r="B208" s="166"/>
      <c r="C208" s="166"/>
      <c r="D208" s="217"/>
      <c r="E208" s="166"/>
    </row>
    <row r="209" spans="1:5">
      <c r="A209" s="163"/>
      <c r="B209" s="166"/>
      <c r="C209" s="166"/>
      <c r="D209" s="217"/>
      <c r="E209" s="166"/>
    </row>
    <row r="210" spans="1:5">
      <c r="A210" s="163"/>
      <c r="B210" s="166"/>
      <c r="C210" s="166"/>
      <c r="D210" s="217"/>
      <c r="E210" s="166"/>
    </row>
    <row r="211" spans="1:5">
      <c r="A211" s="163"/>
      <c r="B211" s="166"/>
      <c r="C211" s="166"/>
      <c r="D211" s="217"/>
      <c r="E211" s="166"/>
    </row>
    <row r="212" spans="1:5">
      <c r="A212" s="163"/>
      <c r="B212" s="166"/>
      <c r="C212" s="166"/>
      <c r="D212" s="217"/>
      <c r="E212" s="166"/>
    </row>
    <row r="213" spans="1:5">
      <c r="A213" s="163"/>
      <c r="B213" s="166"/>
      <c r="C213" s="166"/>
      <c r="D213" s="217"/>
      <c r="E213" s="166"/>
    </row>
    <row r="214" spans="1:5">
      <c r="A214" s="163"/>
      <c r="B214" s="166"/>
      <c r="C214" s="166"/>
      <c r="D214" s="217"/>
      <c r="E214" s="166"/>
    </row>
    <row r="215" spans="1:5">
      <c r="A215" s="163"/>
      <c r="B215" s="166"/>
      <c r="C215" s="166"/>
      <c r="D215" s="217"/>
      <c r="E215" s="166"/>
    </row>
    <row r="216" spans="1:5">
      <c r="A216" s="163"/>
      <c r="B216" s="166"/>
      <c r="C216" s="166"/>
      <c r="D216" s="217"/>
      <c r="E216" s="166"/>
    </row>
    <row r="217" spans="1:5">
      <c r="A217" s="163"/>
      <c r="B217" s="166"/>
      <c r="C217" s="166"/>
      <c r="D217" s="217"/>
      <c r="E217" s="166"/>
    </row>
    <row r="218" spans="1:5">
      <c r="A218" s="163"/>
      <c r="B218" s="166"/>
      <c r="C218" s="166"/>
      <c r="D218" s="217"/>
      <c r="E218" s="166"/>
    </row>
    <row r="219" spans="1:5">
      <c r="A219" s="163"/>
      <c r="B219" s="166"/>
      <c r="C219" s="166"/>
      <c r="D219" s="217"/>
      <c r="E219" s="166"/>
    </row>
    <row r="220" spans="1:5">
      <c r="A220" s="163"/>
      <c r="B220" s="166"/>
      <c r="C220" s="166"/>
      <c r="D220" s="217"/>
      <c r="E220" s="166"/>
    </row>
    <row r="221" spans="1:5">
      <c r="A221" s="163"/>
      <c r="B221" s="166"/>
      <c r="C221" s="166"/>
      <c r="D221" s="217"/>
      <c r="E221" s="166"/>
    </row>
    <row r="222" spans="1:5">
      <c r="A222" s="163"/>
      <c r="B222" s="166"/>
      <c r="C222" s="166"/>
      <c r="D222" s="217"/>
      <c r="E222" s="166"/>
    </row>
    <row r="223" spans="1:5">
      <c r="A223" s="163"/>
      <c r="B223" s="166"/>
      <c r="C223" s="166"/>
      <c r="D223" s="217"/>
      <c r="E223" s="166"/>
    </row>
    <row r="224" spans="1:5">
      <c r="A224" s="163"/>
      <c r="B224" s="166"/>
      <c r="C224" s="166"/>
      <c r="D224" s="217"/>
      <c r="E224" s="166"/>
    </row>
    <row r="225" spans="1:5">
      <c r="A225" s="163"/>
      <c r="B225" s="166"/>
      <c r="C225" s="166"/>
      <c r="D225" s="217"/>
      <c r="E225" s="166"/>
    </row>
    <row r="226" spans="1:5">
      <c r="A226" s="163"/>
      <c r="B226" s="166"/>
      <c r="C226" s="166"/>
      <c r="D226" s="217"/>
      <c r="E226" s="166"/>
    </row>
    <row r="227" spans="1:5">
      <c r="A227" s="163"/>
      <c r="B227" s="166"/>
      <c r="C227" s="166"/>
      <c r="D227" s="217"/>
      <c r="E227" s="166"/>
    </row>
    <row r="228" spans="1:5">
      <c r="A228" s="163"/>
      <c r="B228" s="166"/>
      <c r="C228" s="166"/>
      <c r="D228" s="217"/>
      <c r="E228" s="166"/>
    </row>
    <row r="229" spans="1:5">
      <c r="A229" s="163"/>
      <c r="B229" s="166"/>
      <c r="C229" s="166"/>
      <c r="D229" s="217"/>
      <c r="E229" s="166"/>
    </row>
    <row r="230" spans="1:5">
      <c r="A230" s="163"/>
      <c r="B230" s="166"/>
      <c r="C230" s="166"/>
      <c r="D230" s="217"/>
      <c r="E230" s="166"/>
    </row>
    <row r="231" spans="1:5">
      <c r="A231" s="163"/>
      <c r="B231" s="166"/>
      <c r="C231" s="166"/>
      <c r="D231" s="217"/>
      <c r="E231" s="166"/>
    </row>
    <row r="232" spans="1:5">
      <c r="A232" s="163"/>
      <c r="B232" s="166"/>
      <c r="C232" s="166"/>
      <c r="D232" s="217"/>
      <c r="E232" s="166"/>
    </row>
    <row r="233" spans="1:5">
      <c r="A233" s="163"/>
      <c r="B233" s="166"/>
      <c r="C233" s="166"/>
      <c r="D233" s="217"/>
      <c r="E233" s="166"/>
    </row>
    <row r="234" spans="1:5">
      <c r="A234" s="163"/>
      <c r="B234" s="166"/>
      <c r="C234" s="166"/>
      <c r="D234" s="217"/>
      <c r="E234" s="166"/>
    </row>
    <row r="235" spans="1:5">
      <c r="A235" s="163"/>
      <c r="B235" s="166"/>
      <c r="C235" s="166"/>
      <c r="D235" s="217"/>
      <c r="E235" s="166"/>
    </row>
    <row r="236" spans="1:5">
      <c r="A236" s="163"/>
      <c r="B236" s="166"/>
      <c r="C236" s="166"/>
      <c r="D236" s="217"/>
      <c r="E236" s="166"/>
    </row>
    <row r="237" spans="1:5">
      <c r="A237" s="163"/>
      <c r="B237" s="166"/>
      <c r="C237" s="166"/>
      <c r="D237" s="217"/>
      <c r="E237" s="166"/>
    </row>
    <row r="238" spans="1:5">
      <c r="A238" s="163"/>
      <c r="B238" s="166"/>
      <c r="C238" s="166"/>
      <c r="D238" s="217"/>
      <c r="E238" s="166"/>
    </row>
    <row r="239" spans="1:5">
      <c r="A239" s="163"/>
      <c r="B239" s="166"/>
      <c r="C239" s="166"/>
      <c r="D239" s="217"/>
      <c r="E239" s="166"/>
    </row>
    <row r="240" spans="1:5">
      <c r="A240" s="163"/>
      <c r="B240" s="166"/>
      <c r="C240" s="166"/>
      <c r="D240" s="217"/>
      <c r="E240" s="166"/>
    </row>
    <row r="241" spans="1:5">
      <c r="A241" s="163"/>
      <c r="B241" s="166"/>
      <c r="C241" s="166"/>
      <c r="D241" s="217"/>
      <c r="E241" s="166"/>
    </row>
    <row r="242" spans="1:5">
      <c r="A242" s="163"/>
      <c r="B242" s="166"/>
      <c r="C242" s="166"/>
      <c r="D242" s="217"/>
      <c r="E242" s="166"/>
    </row>
    <row r="243" spans="1:5">
      <c r="A243" s="163"/>
      <c r="B243" s="166"/>
      <c r="C243" s="166"/>
      <c r="D243" s="217"/>
      <c r="E243" s="166"/>
    </row>
    <row r="244" spans="1:5">
      <c r="A244" s="163"/>
      <c r="B244" s="166"/>
      <c r="C244" s="166"/>
      <c r="D244" s="217"/>
      <c r="E244" s="166"/>
    </row>
    <row r="245" spans="1:5">
      <c r="A245" s="163"/>
      <c r="B245" s="166"/>
      <c r="C245" s="166"/>
      <c r="D245" s="217"/>
      <c r="E245" s="166"/>
    </row>
    <row r="246" spans="1:5">
      <c r="A246" s="163"/>
      <c r="B246" s="166"/>
      <c r="C246" s="166"/>
      <c r="D246" s="217"/>
      <c r="E246" s="166"/>
    </row>
    <row r="247" spans="1:5">
      <c r="A247" s="163"/>
      <c r="B247" s="166"/>
      <c r="C247" s="166"/>
      <c r="D247" s="217"/>
      <c r="E247" s="166"/>
    </row>
    <row r="248" spans="1:5">
      <c r="A248" s="163"/>
      <c r="B248" s="166"/>
      <c r="C248" s="166"/>
      <c r="D248" s="217"/>
      <c r="E248" s="166"/>
    </row>
    <row r="249" spans="1:5">
      <c r="A249" s="163"/>
      <c r="B249" s="166"/>
      <c r="C249" s="166"/>
      <c r="D249" s="217"/>
      <c r="E249" s="166"/>
    </row>
    <row r="250" spans="1:5">
      <c r="A250" s="163"/>
      <c r="B250" s="166"/>
      <c r="C250" s="166"/>
      <c r="D250" s="217"/>
      <c r="E250" s="166"/>
    </row>
    <row r="251" spans="1:5">
      <c r="A251" s="163"/>
      <c r="B251" s="166"/>
      <c r="C251" s="166"/>
      <c r="D251" s="217"/>
      <c r="E251" s="166"/>
    </row>
    <row r="252" spans="1:5">
      <c r="A252" s="163"/>
      <c r="B252" s="166"/>
      <c r="C252" s="166"/>
      <c r="D252" s="217"/>
      <c r="E252" s="166"/>
    </row>
    <row r="253" spans="1:5">
      <c r="A253" s="163"/>
      <c r="B253" s="166"/>
      <c r="C253" s="166"/>
      <c r="D253" s="217"/>
      <c r="E253" s="166"/>
    </row>
    <row r="254" spans="1:5">
      <c r="A254" s="163"/>
      <c r="B254" s="166"/>
      <c r="C254" s="166"/>
      <c r="D254" s="217"/>
      <c r="E254" s="166"/>
    </row>
    <row r="255" spans="1:5">
      <c r="A255" s="163"/>
      <c r="B255" s="166"/>
      <c r="C255" s="166"/>
      <c r="D255" s="217"/>
      <c r="E255" s="166"/>
    </row>
    <row r="256" spans="1:5">
      <c r="A256" s="163"/>
      <c r="B256" s="166"/>
      <c r="C256" s="166"/>
      <c r="D256" s="217"/>
      <c r="E256" s="166"/>
    </row>
    <row r="257" spans="1:5">
      <c r="A257" s="163"/>
      <c r="B257" s="166"/>
      <c r="C257" s="166"/>
      <c r="D257" s="217"/>
      <c r="E257" s="166"/>
    </row>
    <row r="258" spans="1:5">
      <c r="A258" s="163"/>
      <c r="B258" s="166"/>
      <c r="C258" s="166"/>
      <c r="D258" s="217"/>
      <c r="E258" s="166"/>
    </row>
    <row r="259" spans="1:5">
      <c r="A259" s="163"/>
      <c r="B259" s="166"/>
      <c r="C259" s="166"/>
      <c r="D259" s="217"/>
      <c r="E259" s="166"/>
    </row>
    <row r="260" spans="1:5">
      <c r="A260" s="163"/>
      <c r="B260" s="166"/>
      <c r="C260" s="166"/>
      <c r="D260" s="217"/>
      <c r="E260" s="166"/>
    </row>
    <row r="261" spans="1:5">
      <c r="A261" s="163"/>
      <c r="B261" s="166"/>
      <c r="C261" s="166"/>
      <c r="D261" s="217"/>
      <c r="E261" s="166"/>
    </row>
    <row r="262" spans="1:5">
      <c r="A262" s="163"/>
      <c r="B262" s="166"/>
      <c r="C262" s="166"/>
      <c r="D262" s="217"/>
      <c r="E262" s="166"/>
    </row>
    <row r="263" spans="1:5">
      <c r="A263" s="163"/>
      <c r="B263" s="166"/>
      <c r="C263" s="166"/>
      <c r="D263" s="217"/>
      <c r="E263" s="166"/>
    </row>
    <row r="264" spans="1:5">
      <c r="A264" s="163"/>
      <c r="B264" s="166"/>
      <c r="C264" s="166"/>
      <c r="D264" s="217"/>
      <c r="E264" s="166"/>
    </row>
    <row r="265" spans="1:5">
      <c r="A265" s="163"/>
      <c r="B265" s="166"/>
      <c r="C265" s="166"/>
      <c r="D265" s="217"/>
      <c r="E265" s="166"/>
    </row>
    <row r="266" spans="1:5">
      <c r="A266" s="163"/>
      <c r="B266" s="166"/>
      <c r="C266" s="166"/>
      <c r="D266" s="217"/>
      <c r="E266" s="166"/>
    </row>
    <row r="267" spans="1:5">
      <c r="A267" s="163"/>
      <c r="B267" s="166"/>
      <c r="C267" s="166"/>
      <c r="D267" s="217"/>
      <c r="E267" s="166"/>
    </row>
    <row r="268" spans="1:5">
      <c r="A268" s="163"/>
      <c r="B268" s="166"/>
      <c r="C268" s="166"/>
      <c r="D268" s="217"/>
      <c r="E268" s="166"/>
    </row>
    <row r="269" spans="1:5">
      <c r="A269" s="163"/>
      <c r="B269" s="166"/>
      <c r="C269" s="166"/>
      <c r="D269" s="217"/>
      <c r="E269" s="166"/>
    </row>
    <row r="270" spans="1:5">
      <c r="A270" s="163"/>
      <c r="B270" s="166"/>
      <c r="C270" s="166"/>
      <c r="D270" s="217"/>
      <c r="E270" s="166"/>
    </row>
    <row r="271" spans="1:5">
      <c r="A271" s="163"/>
      <c r="B271" s="166"/>
      <c r="C271" s="166"/>
      <c r="D271" s="217"/>
      <c r="E271" s="166"/>
    </row>
    <row r="272" spans="1:5">
      <c r="A272" s="163"/>
      <c r="B272" s="166"/>
      <c r="C272" s="166"/>
      <c r="D272" s="217"/>
      <c r="E272" s="166"/>
    </row>
    <row r="273" spans="1:5">
      <c r="A273" s="163"/>
      <c r="B273" s="166"/>
      <c r="C273" s="166"/>
      <c r="D273" s="217"/>
      <c r="E273" s="166"/>
    </row>
    <row r="274" spans="1:5">
      <c r="A274" s="163"/>
      <c r="B274" s="166"/>
      <c r="C274" s="166"/>
      <c r="D274" s="217"/>
      <c r="E274" s="166"/>
    </row>
    <row r="275" spans="1:5">
      <c r="A275" s="163"/>
      <c r="B275" s="166"/>
      <c r="C275" s="166"/>
      <c r="D275" s="217"/>
      <c r="E275" s="166"/>
    </row>
    <row r="276" spans="1:5">
      <c r="A276" s="163"/>
      <c r="B276" s="166"/>
      <c r="C276" s="166"/>
      <c r="D276" s="217"/>
      <c r="E276" s="166"/>
    </row>
    <row r="277" spans="1:5">
      <c r="A277" s="163"/>
      <c r="B277" s="166"/>
      <c r="C277" s="166"/>
      <c r="D277" s="217"/>
      <c r="E277" s="166"/>
    </row>
    <row r="278" spans="1:5">
      <c r="A278" s="163"/>
      <c r="B278" s="166"/>
      <c r="C278" s="166"/>
      <c r="D278" s="217"/>
      <c r="E278" s="166"/>
    </row>
    <row r="279" spans="1:5">
      <c r="A279" s="163"/>
      <c r="B279" s="166"/>
      <c r="C279" s="166"/>
      <c r="D279" s="217"/>
      <c r="E279" s="166"/>
    </row>
    <row r="280" spans="1:5">
      <c r="A280" s="163"/>
      <c r="B280" s="166"/>
      <c r="C280" s="166"/>
      <c r="D280" s="217"/>
      <c r="E280" s="166"/>
    </row>
    <row r="281" spans="1:5">
      <c r="A281" s="163"/>
      <c r="B281" s="166"/>
      <c r="C281" s="166"/>
      <c r="D281" s="217"/>
      <c r="E281" s="166"/>
    </row>
    <row r="282" spans="1:5">
      <c r="A282" s="163"/>
      <c r="B282" s="166"/>
      <c r="C282" s="166"/>
      <c r="D282" s="217"/>
      <c r="E282" s="166"/>
    </row>
    <row r="283" spans="1:5">
      <c r="A283" s="163"/>
      <c r="B283" s="166"/>
      <c r="C283" s="166"/>
      <c r="D283" s="217"/>
      <c r="E283" s="166"/>
    </row>
    <row r="284" spans="1:5">
      <c r="A284" s="163"/>
      <c r="B284" s="166"/>
      <c r="C284" s="166"/>
      <c r="D284" s="217"/>
      <c r="E284" s="166"/>
    </row>
    <row r="285" spans="1:5">
      <c r="A285" s="163"/>
      <c r="B285" s="166"/>
      <c r="C285" s="166"/>
      <c r="D285" s="217"/>
      <c r="E285" s="166"/>
    </row>
    <row r="286" spans="1:5">
      <c r="A286" s="163"/>
      <c r="B286" s="166"/>
      <c r="C286" s="166"/>
      <c r="D286" s="217"/>
      <c r="E286" s="166"/>
    </row>
    <row r="287" spans="1:5">
      <c r="A287" s="163"/>
      <c r="B287" s="166"/>
      <c r="C287" s="166"/>
      <c r="D287" s="217"/>
      <c r="E287" s="166"/>
    </row>
    <row r="288" spans="1:5">
      <c r="A288" s="163"/>
      <c r="B288" s="166"/>
      <c r="C288" s="166"/>
      <c r="D288" s="217"/>
      <c r="E288" s="166"/>
    </row>
    <row r="289" spans="1:5">
      <c r="A289" s="163"/>
      <c r="B289" s="166"/>
      <c r="C289" s="166"/>
      <c r="D289" s="217"/>
      <c r="E289" s="166"/>
    </row>
    <row r="290" spans="1:5">
      <c r="A290" s="163"/>
      <c r="B290" s="166"/>
      <c r="C290" s="166"/>
      <c r="D290" s="217"/>
      <c r="E290" s="166"/>
    </row>
    <row r="291" spans="1:5">
      <c r="A291" s="163"/>
      <c r="B291" s="166"/>
      <c r="C291" s="166"/>
      <c r="D291" s="217"/>
      <c r="E291" s="166"/>
    </row>
    <row r="292" spans="1:5">
      <c r="A292" s="163"/>
      <c r="B292" s="166"/>
      <c r="C292" s="166"/>
      <c r="D292" s="217"/>
      <c r="E292" s="166"/>
    </row>
    <row r="293" spans="1:5">
      <c r="A293" s="163"/>
      <c r="B293" s="166"/>
      <c r="C293" s="166"/>
      <c r="D293" s="217"/>
      <c r="E293" s="166"/>
    </row>
    <row r="294" spans="1:5">
      <c r="A294" s="163"/>
      <c r="B294" s="166"/>
      <c r="C294" s="166"/>
      <c r="D294" s="217"/>
      <c r="E294" s="166"/>
    </row>
    <row r="295" spans="1:5">
      <c r="A295" s="163"/>
      <c r="B295" s="166"/>
      <c r="C295" s="166"/>
      <c r="D295" s="217"/>
      <c r="E295" s="166"/>
    </row>
    <row r="296" spans="1:5">
      <c r="A296" s="163"/>
      <c r="B296" s="166"/>
      <c r="C296" s="166"/>
      <c r="D296" s="217"/>
      <c r="E296" s="166"/>
    </row>
    <row r="297" spans="1:5">
      <c r="A297" s="163"/>
      <c r="B297" s="166"/>
      <c r="C297" s="166"/>
      <c r="D297" s="217"/>
      <c r="E297" s="166"/>
    </row>
    <row r="298" spans="1:5">
      <c r="A298" s="163"/>
      <c r="B298" s="166"/>
      <c r="C298" s="166"/>
      <c r="D298" s="217"/>
      <c r="E298" s="166"/>
    </row>
    <row r="299" spans="1:5">
      <c r="A299" s="163"/>
      <c r="B299" s="166"/>
      <c r="C299" s="166"/>
      <c r="D299" s="217"/>
      <c r="E299" s="166"/>
    </row>
    <row r="300" spans="1:5">
      <c r="A300" s="163"/>
      <c r="B300" s="166"/>
      <c r="C300" s="166"/>
      <c r="D300" s="217"/>
      <c r="E300" s="166"/>
    </row>
    <row r="301" spans="1:5">
      <c r="A301" s="163"/>
      <c r="B301" s="166"/>
      <c r="C301" s="166"/>
      <c r="D301" s="217"/>
      <c r="E301" s="166"/>
    </row>
    <row r="302" spans="1:5">
      <c r="A302" s="163"/>
      <c r="B302" s="166"/>
      <c r="C302" s="166"/>
      <c r="D302" s="217"/>
      <c r="E302" s="166"/>
    </row>
    <row r="303" spans="1:5">
      <c r="A303" s="163"/>
      <c r="B303" s="166"/>
      <c r="C303" s="166"/>
      <c r="D303" s="217"/>
      <c r="E303" s="166"/>
    </row>
    <row r="304" spans="1:5">
      <c r="A304" s="163"/>
      <c r="B304" s="166"/>
      <c r="C304" s="166"/>
      <c r="D304" s="217"/>
      <c r="E304" s="166"/>
    </row>
    <row r="305" spans="1:5">
      <c r="A305" s="163"/>
      <c r="B305" s="166"/>
      <c r="C305" s="166"/>
      <c r="D305" s="217"/>
      <c r="E305" s="166"/>
    </row>
    <row r="306" spans="1:5">
      <c r="A306" s="163"/>
      <c r="B306" s="166"/>
      <c r="C306" s="166"/>
      <c r="D306" s="217"/>
      <c r="E306" s="166"/>
    </row>
    <row r="307" spans="1:5">
      <c r="A307" s="163"/>
      <c r="B307" s="166"/>
      <c r="C307" s="166"/>
      <c r="D307" s="217"/>
      <c r="E307" s="166"/>
    </row>
    <row r="308" spans="1:5">
      <c r="A308" s="163"/>
      <c r="B308" s="166"/>
      <c r="C308" s="166"/>
      <c r="D308" s="217"/>
      <c r="E308" s="166"/>
    </row>
    <row r="309" spans="1:5">
      <c r="A309" s="163"/>
      <c r="B309" s="166"/>
      <c r="C309" s="166"/>
      <c r="D309" s="217"/>
      <c r="E309" s="166"/>
    </row>
    <row r="310" spans="1:5">
      <c r="A310" s="163"/>
      <c r="B310" s="166"/>
      <c r="C310" s="166"/>
      <c r="D310" s="217"/>
      <c r="E310" s="166"/>
    </row>
    <row r="311" spans="1:5">
      <c r="A311" s="163"/>
      <c r="B311" s="166"/>
      <c r="C311" s="166"/>
      <c r="D311" s="217"/>
      <c r="E311" s="166"/>
    </row>
    <row r="312" spans="1:5">
      <c r="A312" s="163"/>
      <c r="B312" s="166"/>
      <c r="C312" s="166"/>
      <c r="D312" s="217"/>
      <c r="E312" s="166"/>
    </row>
    <row r="313" spans="1:5">
      <c r="A313" s="163"/>
      <c r="B313" s="166"/>
      <c r="C313" s="166"/>
      <c r="D313" s="217"/>
      <c r="E313" s="166"/>
    </row>
    <row r="314" spans="1:5">
      <c r="A314" s="163"/>
      <c r="B314" s="166"/>
      <c r="C314" s="166"/>
      <c r="D314" s="217"/>
      <c r="E314" s="166"/>
    </row>
    <row r="315" spans="1:5">
      <c r="A315" s="163"/>
      <c r="B315" s="166"/>
      <c r="C315" s="166"/>
      <c r="D315" s="217"/>
      <c r="E315" s="166"/>
    </row>
    <row r="316" spans="1:5">
      <c r="A316" s="163"/>
      <c r="B316" s="166"/>
      <c r="C316" s="166"/>
      <c r="D316" s="217"/>
      <c r="E316" s="166"/>
    </row>
    <row r="317" spans="1:5">
      <c r="A317" s="163"/>
      <c r="B317" s="166"/>
      <c r="C317" s="166"/>
      <c r="D317" s="217"/>
      <c r="E317" s="166"/>
    </row>
    <row r="318" spans="1:5">
      <c r="A318" s="163"/>
      <c r="B318" s="166"/>
      <c r="C318" s="166"/>
      <c r="D318" s="217"/>
      <c r="E318" s="166"/>
    </row>
    <row r="319" spans="1:5">
      <c r="A319" s="163"/>
      <c r="B319" s="166"/>
      <c r="C319" s="166"/>
      <c r="D319" s="217"/>
      <c r="E319" s="166"/>
    </row>
    <row r="320" spans="1:5">
      <c r="A320" s="163"/>
      <c r="B320" s="166"/>
      <c r="C320" s="166"/>
      <c r="D320" s="217"/>
      <c r="E320" s="166"/>
    </row>
    <row r="321" spans="1:5">
      <c r="A321" s="163"/>
      <c r="B321" s="166"/>
      <c r="C321" s="166"/>
      <c r="D321" s="217"/>
      <c r="E321" s="166"/>
    </row>
    <row r="322" spans="1:5">
      <c r="A322" s="163"/>
      <c r="B322" s="166"/>
      <c r="C322" s="166"/>
      <c r="D322" s="217"/>
      <c r="E322" s="166"/>
    </row>
    <row r="323" spans="1:5">
      <c r="A323" s="163"/>
      <c r="B323" s="166"/>
      <c r="C323" s="166"/>
      <c r="D323" s="217"/>
      <c r="E323" s="166"/>
    </row>
    <row r="324" spans="1:5">
      <c r="A324" s="163"/>
      <c r="B324" s="166"/>
      <c r="C324" s="166"/>
      <c r="D324" s="217"/>
      <c r="E324" s="166"/>
    </row>
    <row r="325" spans="1:5">
      <c r="A325" s="163"/>
      <c r="B325" s="166"/>
      <c r="C325" s="166"/>
      <c r="D325" s="217"/>
      <c r="E325" s="166"/>
    </row>
    <row r="326" spans="1:5">
      <c r="A326" s="163"/>
      <c r="B326" s="166"/>
      <c r="C326" s="166"/>
      <c r="D326" s="217"/>
      <c r="E326" s="166"/>
    </row>
    <row r="327" spans="1:5">
      <c r="A327" s="163"/>
      <c r="B327" s="166"/>
      <c r="C327" s="166"/>
      <c r="D327" s="217"/>
      <c r="E327" s="166"/>
    </row>
    <row r="328" spans="1:5">
      <c r="A328" s="163"/>
      <c r="B328" s="166"/>
      <c r="C328" s="166"/>
      <c r="D328" s="217"/>
      <c r="E328" s="166"/>
    </row>
    <row r="329" spans="1:5">
      <c r="A329" s="163"/>
      <c r="B329" s="166"/>
      <c r="C329" s="166"/>
      <c r="D329" s="217"/>
      <c r="E329" s="166"/>
    </row>
    <row r="330" spans="1:5">
      <c r="A330" s="163"/>
      <c r="B330" s="166"/>
      <c r="C330" s="166"/>
      <c r="D330" s="217"/>
      <c r="E330" s="166"/>
    </row>
    <row r="331" spans="1:5">
      <c r="A331" s="163"/>
      <c r="B331" s="166"/>
      <c r="C331" s="166"/>
      <c r="D331" s="217"/>
      <c r="E331" s="166"/>
    </row>
    <row r="332" spans="1:5">
      <c r="A332" s="163"/>
      <c r="B332" s="166"/>
      <c r="C332" s="166"/>
      <c r="D332" s="217"/>
      <c r="E332" s="166"/>
    </row>
    <row r="333" spans="1:5">
      <c r="A333" s="163"/>
      <c r="B333" s="166"/>
      <c r="C333" s="166"/>
      <c r="D333" s="217"/>
      <c r="E333" s="166"/>
    </row>
    <row r="334" spans="1:5">
      <c r="A334" s="163"/>
      <c r="B334" s="166"/>
      <c r="C334" s="166"/>
      <c r="D334" s="217"/>
      <c r="E334" s="166"/>
    </row>
    <row r="335" spans="1:5">
      <c r="A335" s="163"/>
      <c r="B335" s="166"/>
      <c r="C335" s="166"/>
      <c r="D335" s="217"/>
      <c r="E335" s="166"/>
    </row>
    <row r="336" spans="1:5">
      <c r="A336" s="163"/>
      <c r="B336" s="166"/>
      <c r="C336" s="166"/>
      <c r="D336" s="217"/>
      <c r="E336" s="166"/>
    </row>
    <row r="337" spans="1:5">
      <c r="A337" s="163"/>
      <c r="B337" s="166"/>
      <c r="C337" s="166"/>
      <c r="D337" s="217"/>
      <c r="E337" s="166"/>
    </row>
    <row r="338" spans="1:5">
      <c r="A338" s="163"/>
      <c r="B338" s="166"/>
      <c r="C338" s="166"/>
      <c r="D338" s="217"/>
      <c r="E338" s="166"/>
    </row>
    <row r="339" spans="1:5">
      <c r="A339" s="163"/>
      <c r="B339" s="166"/>
      <c r="C339" s="166"/>
      <c r="D339" s="217"/>
      <c r="E339" s="166"/>
    </row>
    <row r="340" spans="1:5">
      <c r="A340" s="163"/>
      <c r="B340" s="166"/>
      <c r="C340" s="166"/>
      <c r="D340" s="217"/>
      <c r="E340" s="166"/>
    </row>
    <row r="341" spans="1:5">
      <c r="A341" s="163"/>
      <c r="B341" s="166"/>
      <c r="C341" s="166"/>
      <c r="D341" s="217"/>
      <c r="E341" s="166"/>
    </row>
    <row r="342" spans="1:5">
      <c r="A342" s="163"/>
      <c r="B342" s="166"/>
      <c r="C342" s="166"/>
      <c r="D342" s="217"/>
      <c r="E342" s="166"/>
    </row>
    <row r="343" spans="1:5">
      <c r="A343" s="163"/>
      <c r="B343" s="166"/>
      <c r="C343" s="166"/>
      <c r="D343" s="217"/>
      <c r="E343" s="166"/>
    </row>
    <row r="344" spans="1:5">
      <c r="A344" s="163"/>
      <c r="B344" s="166"/>
      <c r="C344" s="166"/>
      <c r="D344" s="217"/>
      <c r="E344" s="166"/>
    </row>
    <row r="345" spans="1:5">
      <c r="A345" s="163"/>
      <c r="B345" s="166"/>
      <c r="C345" s="166"/>
      <c r="D345" s="217"/>
      <c r="E345" s="166"/>
    </row>
    <row r="346" spans="1:5">
      <c r="A346" s="163"/>
      <c r="B346" s="166"/>
      <c r="C346" s="166"/>
      <c r="D346" s="217"/>
      <c r="E346" s="166"/>
    </row>
    <row r="347" spans="1:5">
      <c r="A347" s="163"/>
      <c r="B347" s="166"/>
      <c r="C347" s="166"/>
      <c r="D347" s="217"/>
      <c r="E347" s="166"/>
    </row>
    <row r="348" spans="1:5">
      <c r="A348" s="163"/>
      <c r="B348" s="166"/>
      <c r="C348" s="166"/>
      <c r="D348" s="217"/>
      <c r="E348" s="166"/>
    </row>
    <row r="349" spans="1:5">
      <c r="A349" s="163"/>
      <c r="B349" s="166"/>
      <c r="C349" s="166"/>
      <c r="D349" s="217"/>
      <c r="E349" s="166"/>
    </row>
    <row r="350" spans="1:5">
      <c r="A350" s="163"/>
      <c r="B350" s="166"/>
      <c r="C350" s="166"/>
      <c r="D350" s="217"/>
      <c r="E350" s="166"/>
    </row>
    <row r="351" spans="1:5">
      <c r="A351" s="163"/>
      <c r="B351" s="166"/>
      <c r="C351" s="166"/>
      <c r="D351" s="217"/>
      <c r="E351" s="166"/>
    </row>
    <row r="352" spans="1:5">
      <c r="A352" s="163"/>
      <c r="B352" s="166"/>
      <c r="C352" s="166"/>
      <c r="D352" s="217"/>
      <c r="E352" s="166"/>
    </row>
  </sheetData>
  <mergeCells count="4">
    <mergeCell ref="A1:E1"/>
    <mergeCell ref="B10:C10"/>
    <mergeCell ref="A15:B15"/>
    <mergeCell ref="A16:E16"/>
  </mergeCells>
  <printOptions horizontalCentered="1"/>
  <pageMargins left="0.7" right="0.7" top="1.25" bottom="0.7" header="0.5" footer="0.27"/>
  <pageSetup paperSize="9" firstPageNumber="38" orientation="portrait" useFirstPageNumber="1" r:id="rId1"/>
  <headerFooter alignWithMargins="0">
    <oddHeader xml:space="preserve"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2020&amp;"+,Regular"
</oddHeader>
    <oddFooter>&amp;C&amp;"Arial,Bold"&amp;20___________________________________________&amp;"Arial,Regular"&amp;10
&amp;"Times New Roman,Regular"&amp;14&amp;P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6"/>
  <sheetViews>
    <sheetView rightToLeft="1" view="pageBreakPreview" zoomScaleNormal="100" zoomScaleSheetLayoutView="100" workbookViewId="0">
      <selection sqref="A1:E1"/>
    </sheetView>
  </sheetViews>
  <sheetFormatPr defaultColWidth="9.140625" defaultRowHeight="12.75"/>
  <cols>
    <col min="1" max="1" width="8.7109375" style="152" customWidth="1"/>
    <col min="2" max="2" width="33.85546875" style="151" customWidth="1"/>
    <col min="3" max="3" width="8.28515625" style="151" customWidth="1"/>
    <col min="4" max="4" width="17" style="210" customWidth="1"/>
    <col min="5" max="5" width="17" style="151" customWidth="1"/>
    <col min="6" max="6" width="14.28515625" style="151" bestFit="1" customWidth="1"/>
    <col min="7" max="7" width="11.7109375" style="151" bestFit="1" customWidth="1"/>
    <col min="8" max="8" width="16.42578125" style="151" bestFit="1" customWidth="1"/>
    <col min="9" max="9" width="14.42578125" style="151" bestFit="1" customWidth="1"/>
    <col min="10" max="16384" width="9.140625" style="151"/>
  </cols>
  <sheetData>
    <row r="1" spans="1:9" s="204" customFormat="1" ht="30.95" customHeight="1">
      <c r="A1" s="729" t="s">
        <v>265</v>
      </c>
      <c r="B1" s="729"/>
      <c r="C1" s="729"/>
      <c r="D1" s="729"/>
      <c r="E1" s="729"/>
    </row>
    <row r="2" spans="1:9" ht="21.6" customHeight="1">
      <c r="A2" s="163"/>
      <c r="B2" s="166"/>
      <c r="C2" s="166"/>
      <c r="D2" s="225"/>
      <c r="E2" s="381" t="s">
        <v>455</v>
      </c>
    </row>
    <row r="3" spans="1:9" s="88" customFormat="1" ht="28.9" customHeight="1">
      <c r="A3" s="209" t="s">
        <v>0</v>
      </c>
      <c r="B3" s="209" t="s">
        <v>217</v>
      </c>
      <c r="C3" s="209"/>
      <c r="D3" s="226" t="s">
        <v>2516</v>
      </c>
      <c r="E3" s="226" t="s">
        <v>2394</v>
      </c>
    </row>
    <row r="4" spans="1:9" s="179" customFormat="1" ht="28.15" customHeight="1">
      <c r="A4" s="198">
        <v>1</v>
      </c>
      <c r="B4" s="216" t="s">
        <v>3</v>
      </c>
      <c r="C4" s="216"/>
      <c r="D4" s="196">
        <v>2723268</v>
      </c>
      <c r="E4" s="196">
        <v>4316267</v>
      </c>
      <c r="G4" s="234"/>
      <c r="H4" s="235"/>
      <c r="I4" s="234"/>
    </row>
    <row r="5" spans="1:9" s="179" customFormat="1" ht="28.15" customHeight="1">
      <c r="A5" s="198">
        <v>2</v>
      </c>
      <c r="B5" s="216" t="s">
        <v>4</v>
      </c>
      <c r="C5" s="216"/>
      <c r="D5" s="196">
        <v>21644408</v>
      </c>
      <c r="E5" s="196">
        <v>24316829</v>
      </c>
      <c r="G5" s="234"/>
      <c r="H5" s="235"/>
      <c r="I5" s="234"/>
    </row>
    <row r="6" spans="1:9" s="179" customFormat="1" ht="28.15" customHeight="1">
      <c r="A6" s="198">
        <v>3</v>
      </c>
      <c r="B6" s="216" t="s">
        <v>1656</v>
      </c>
      <c r="C6" s="216"/>
      <c r="D6" s="196">
        <v>6424084</v>
      </c>
      <c r="E6" s="196">
        <v>1941117</v>
      </c>
      <c r="G6" s="234"/>
      <c r="H6" s="235"/>
      <c r="I6" s="234"/>
    </row>
    <row r="7" spans="1:9" s="179" customFormat="1" ht="28.15" customHeight="1">
      <c r="A7" s="198">
        <v>4</v>
      </c>
      <c r="B7" s="216" t="s">
        <v>5</v>
      </c>
      <c r="C7" s="216"/>
      <c r="D7" s="196">
        <v>531451</v>
      </c>
      <c r="E7" s="196">
        <v>667595</v>
      </c>
      <c r="G7" s="234"/>
      <c r="H7" s="235"/>
      <c r="I7" s="234"/>
    </row>
    <row r="8" spans="1:9" s="179" customFormat="1" ht="28.15" customHeight="1">
      <c r="A8" s="198">
        <v>5</v>
      </c>
      <c r="B8" s="216" t="s">
        <v>6</v>
      </c>
      <c r="C8" s="216"/>
      <c r="D8" s="196">
        <v>1690619</v>
      </c>
      <c r="E8" s="196">
        <v>2398040</v>
      </c>
      <c r="G8" s="234"/>
      <c r="H8" s="235"/>
      <c r="I8" s="234"/>
    </row>
    <row r="9" spans="1:9" s="179" customFormat="1" ht="28.15" customHeight="1">
      <c r="A9" s="198">
        <v>6</v>
      </c>
      <c r="B9" s="216" t="s">
        <v>1714</v>
      </c>
      <c r="C9" s="216"/>
      <c r="D9" s="196">
        <v>131925940</v>
      </c>
      <c r="E9" s="196">
        <v>37096474</v>
      </c>
      <c r="G9" s="234"/>
      <c r="H9" s="235"/>
      <c r="I9" s="234"/>
    </row>
    <row r="10" spans="1:9" s="179" customFormat="1" ht="28.15" customHeight="1">
      <c r="A10" s="198">
        <v>7</v>
      </c>
      <c r="B10" s="216" t="s">
        <v>279</v>
      </c>
      <c r="C10" s="216"/>
      <c r="D10" s="196">
        <v>2623678</v>
      </c>
      <c r="E10" s="196">
        <v>3300164</v>
      </c>
      <c r="G10" s="234"/>
      <c r="H10" s="235"/>
      <c r="I10" s="234"/>
    </row>
    <row r="11" spans="1:9" s="179" customFormat="1" ht="28.15" customHeight="1">
      <c r="A11" s="198">
        <v>8</v>
      </c>
      <c r="B11" s="216" t="s">
        <v>7</v>
      </c>
      <c r="C11" s="216"/>
      <c r="D11" s="196">
        <v>67350562</v>
      </c>
      <c r="E11" s="196">
        <v>66555256</v>
      </c>
      <c r="F11" s="227"/>
      <c r="G11" s="234"/>
      <c r="H11" s="235"/>
      <c r="I11" s="234"/>
    </row>
    <row r="12" spans="1:9" s="179" customFormat="1" ht="28.15" customHeight="1">
      <c r="A12" s="197" t="s">
        <v>454</v>
      </c>
      <c r="B12" s="214" t="s">
        <v>695</v>
      </c>
      <c r="C12" s="214"/>
      <c r="D12" s="640">
        <v>0</v>
      </c>
      <c r="E12" s="637">
        <v>813230</v>
      </c>
      <c r="F12" s="227"/>
      <c r="G12" s="234"/>
      <c r="H12" s="235"/>
      <c r="I12" s="234"/>
    </row>
    <row r="13" spans="1:9" s="179" customFormat="1" ht="28.15" customHeight="1" thickBot="1">
      <c r="A13" s="228"/>
      <c r="B13" s="229" t="s">
        <v>2</v>
      </c>
      <c r="C13" s="230"/>
      <c r="D13" s="638">
        <f>SUM(D4:D12)</f>
        <v>234914010</v>
      </c>
      <c r="E13" s="639">
        <f>SUM(E4:E12)</f>
        <v>141404972</v>
      </c>
    </row>
    <row r="14" spans="1:9" ht="24.6" customHeight="1" thickTop="1">
      <c r="A14" s="228"/>
      <c r="B14" s="231"/>
      <c r="C14" s="202"/>
      <c r="D14" s="232"/>
      <c r="E14" s="232"/>
    </row>
    <row r="15" spans="1:9" ht="25.5" customHeight="1">
      <c r="A15" s="750" t="s">
        <v>221</v>
      </c>
      <c r="B15" s="750"/>
      <c r="C15" s="215"/>
      <c r="D15" s="220"/>
      <c r="E15" s="233"/>
    </row>
    <row r="16" spans="1:9" ht="75" customHeight="1">
      <c r="A16" s="752" t="s">
        <v>2542</v>
      </c>
      <c r="B16" s="752"/>
      <c r="C16" s="752"/>
      <c r="D16" s="752"/>
      <c r="E16" s="752"/>
    </row>
  </sheetData>
  <mergeCells count="3">
    <mergeCell ref="A1:E1"/>
    <mergeCell ref="A15:B15"/>
    <mergeCell ref="A16:E16"/>
  </mergeCells>
  <printOptions horizontalCentered="1"/>
  <pageMargins left="0.7" right="0.7" top="1.25" bottom="0.7" header="0.5" footer="0.27"/>
  <pageSetup paperSize="9" firstPageNumber="39" orientation="portrait" useFirstPageNumber="1" r:id="rId1"/>
  <headerFooter alignWithMargins="0">
    <oddHeader xml:space="preserve"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2020&amp;"+,Regular"
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1"/>
  <sheetViews>
    <sheetView rightToLeft="1" view="pageBreakPreview" zoomScaleNormal="100" zoomScaleSheetLayoutView="100" workbookViewId="0">
      <selection sqref="A1:D1"/>
    </sheetView>
  </sheetViews>
  <sheetFormatPr defaultColWidth="9.140625" defaultRowHeight="12.75"/>
  <cols>
    <col min="1" max="1" width="8.7109375" style="163" customWidth="1"/>
    <col min="2" max="2" width="43" style="166" customWidth="1"/>
    <col min="3" max="3" width="17" style="247" customWidth="1"/>
    <col min="4" max="4" width="17" style="166" customWidth="1"/>
    <col min="5" max="5" width="9.140625" style="166"/>
    <col min="6" max="6" width="10.5703125" style="166" bestFit="1" customWidth="1"/>
    <col min="7" max="16384" width="9.140625" style="166"/>
  </cols>
  <sheetData>
    <row r="1" spans="1:6" s="236" customFormat="1" ht="30.95" customHeight="1">
      <c r="A1" s="729" t="s">
        <v>1715</v>
      </c>
      <c r="B1" s="729"/>
      <c r="C1" s="729"/>
      <c r="D1" s="729"/>
    </row>
    <row r="2" spans="1:6" ht="21.6" customHeight="1">
      <c r="A2" s="237"/>
      <c r="B2" s="238"/>
      <c r="C2" s="238"/>
      <c r="D2" s="239" t="s">
        <v>455</v>
      </c>
    </row>
    <row r="3" spans="1:6" s="89" customFormat="1" ht="28.9" customHeight="1">
      <c r="A3" s="209" t="s">
        <v>0</v>
      </c>
      <c r="B3" s="209" t="s">
        <v>217</v>
      </c>
      <c r="C3" s="240" t="s">
        <v>2516</v>
      </c>
      <c r="D3" s="240" t="s">
        <v>2394</v>
      </c>
    </row>
    <row r="4" spans="1:6" s="95" customFormat="1" ht="28.15" customHeight="1">
      <c r="A4" s="198">
        <v>1</v>
      </c>
      <c r="B4" s="216" t="s">
        <v>3</v>
      </c>
      <c r="C4" s="382">
        <v>329297</v>
      </c>
      <c r="D4" s="382">
        <v>687633</v>
      </c>
      <c r="F4" s="196"/>
    </row>
    <row r="5" spans="1:6" s="95" customFormat="1" ht="28.15" customHeight="1">
      <c r="A5" s="198">
        <v>2</v>
      </c>
      <c r="B5" s="216" t="s">
        <v>4</v>
      </c>
      <c r="C5" s="382">
        <v>2702805</v>
      </c>
      <c r="D5" s="382">
        <v>6575135</v>
      </c>
      <c r="F5" s="196"/>
    </row>
    <row r="6" spans="1:6" s="95" customFormat="1" ht="28.15" customHeight="1">
      <c r="A6" s="198">
        <v>3</v>
      </c>
      <c r="B6" s="216" t="s">
        <v>1656</v>
      </c>
      <c r="C6" s="382">
        <v>453082</v>
      </c>
      <c r="D6" s="382">
        <v>470245</v>
      </c>
      <c r="F6" s="196"/>
    </row>
    <row r="7" spans="1:6" s="95" customFormat="1" ht="28.15" customHeight="1">
      <c r="A7" s="198">
        <v>4</v>
      </c>
      <c r="B7" s="216" t="s">
        <v>5</v>
      </c>
      <c r="C7" s="382">
        <v>254114</v>
      </c>
      <c r="D7" s="382">
        <v>312234</v>
      </c>
      <c r="F7" s="196"/>
    </row>
    <row r="8" spans="1:6" s="95" customFormat="1" ht="28.15" customHeight="1">
      <c r="A8" s="198">
        <v>5</v>
      </c>
      <c r="B8" s="216" t="s">
        <v>6</v>
      </c>
      <c r="C8" s="382">
        <v>336284</v>
      </c>
      <c r="D8" s="382">
        <v>414772</v>
      </c>
      <c r="F8" s="196"/>
    </row>
    <row r="9" spans="1:6" s="95" customFormat="1" ht="28.15" customHeight="1">
      <c r="A9" s="198">
        <v>6</v>
      </c>
      <c r="B9" s="241" t="s">
        <v>1714</v>
      </c>
      <c r="C9" s="382">
        <v>51606</v>
      </c>
      <c r="D9" s="382">
        <v>62178</v>
      </c>
      <c r="F9" s="196"/>
    </row>
    <row r="10" spans="1:6" s="95" customFormat="1" ht="28.15" customHeight="1">
      <c r="A10" s="198">
        <v>7</v>
      </c>
      <c r="B10" s="216" t="s">
        <v>279</v>
      </c>
      <c r="C10" s="382">
        <v>326316</v>
      </c>
      <c r="D10" s="382">
        <v>166137</v>
      </c>
      <c r="F10" s="196"/>
    </row>
    <row r="11" spans="1:6" s="95" customFormat="1" ht="28.15" customHeight="1">
      <c r="A11" s="198">
        <v>8</v>
      </c>
      <c r="B11" s="216" t="s">
        <v>7</v>
      </c>
      <c r="C11" s="382">
        <v>20203201</v>
      </c>
      <c r="D11" s="382">
        <v>27026163</v>
      </c>
      <c r="F11" s="196"/>
    </row>
    <row r="12" spans="1:6" s="95" customFormat="1" ht="28.15" customHeight="1" thickBot="1">
      <c r="A12" s="242"/>
      <c r="B12" s="243" t="s">
        <v>2</v>
      </c>
      <c r="C12" s="398">
        <f>SUM(C4:C11)</f>
        <v>24656705</v>
      </c>
      <c r="D12" s="385">
        <f>SUM(D4:D11)</f>
        <v>35714497</v>
      </c>
    </row>
    <row r="13" spans="1:6" ht="38.25" customHeight="1" thickTop="1">
      <c r="A13" s="244"/>
      <c r="C13" s="245"/>
      <c r="D13" s="200"/>
    </row>
    <row r="14" spans="1:6" ht="27" customHeight="1">
      <c r="A14" s="753" t="s">
        <v>2543</v>
      </c>
      <c r="B14" s="753"/>
      <c r="C14" s="246"/>
      <c r="D14" s="89"/>
    </row>
    <row r="15" spans="1:6" ht="16.899999999999999" customHeight="1">
      <c r="A15" s="751" t="s">
        <v>2544</v>
      </c>
      <c r="B15" s="751"/>
      <c r="C15" s="751"/>
      <c r="D15" s="751"/>
    </row>
    <row r="16" spans="1:6">
      <c r="A16" s="751"/>
      <c r="B16" s="751"/>
      <c r="C16" s="751"/>
      <c r="D16" s="751"/>
    </row>
    <row r="17" spans="1:4">
      <c r="A17" s="751"/>
      <c r="B17" s="751"/>
      <c r="C17" s="751"/>
      <c r="D17" s="751"/>
    </row>
    <row r="18" spans="1:4">
      <c r="A18" s="751"/>
      <c r="B18" s="751"/>
      <c r="C18" s="751"/>
      <c r="D18" s="751"/>
    </row>
    <row r="19" spans="1:4">
      <c r="A19" s="751"/>
      <c r="B19" s="751"/>
      <c r="C19" s="751"/>
      <c r="D19" s="751"/>
    </row>
    <row r="20" spans="1:4">
      <c r="A20" s="751"/>
      <c r="B20" s="751"/>
      <c r="C20" s="751"/>
      <c r="D20" s="751"/>
    </row>
    <row r="21" spans="1:4">
      <c r="A21" s="751"/>
      <c r="B21" s="751"/>
      <c r="C21" s="751"/>
      <c r="D21" s="751"/>
    </row>
  </sheetData>
  <mergeCells count="3">
    <mergeCell ref="A1:D1"/>
    <mergeCell ref="A14:B14"/>
    <mergeCell ref="A15:D21"/>
  </mergeCells>
  <printOptions horizontalCentered="1"/>
  <pageMargins left="0.7" right="0.7" top="1.25" bottom="0.7" header="0.5" footer="0.27"/>
  <pageSetup paperSize="9" firstPageNumber="40" orientation="portrait" useFirstPageNumber="1" r:id="rId1"/>
  <headerFooter alignWithMargins="0">
    <oddHeader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2020</oddHeader>
    <oddFooter>&amp;C&amp;"Arial,Bold"&amp;20___________________________________________&amp;"Arabic Transparent,Regular"&amp;14
&amp;"Times New Roman,Regular"&amp;P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16"/>
  <sheetViews>
    <sheetView rightToLeft="1" view="pageBreakPreview" zoomScaleNormal="100" zoomScaleSheetLayoutView="100" workbookViewId="0">
      <selection sqref="A1:F1"/>
    </sheetView>
  </sheetViews>
  <sheetFormatPr defaultColWidth="6.140625" defaultRowHeight="27" customHeight="1"/>
  <cols>
    <col min="1" max="1" width="24.42578125" style="15" customWidth="1"/>
    <col min="2" max="4" width="12.28515625" style="16" customWidth="1"/>
    <col min="5" max="5" width="13.7109375" style="16" customWidth="1"/>
    <col min="6" max="6" width="12.7109375" style="16" customWidth="1"/>
    <col min="7" max="16384" width="6.140625" style="15"/>
  </cols>
  <sheetData>
    <row r="1" spans="1:6" ht="30.95" customHeight="1">
      <c r="A1" s="754" t="s">
        <v>569</v>
      </c>
      <c r="B1" s="754"/>
      <c r="C1" s="754"/>
      <c r="D1" s="754"/>
      <c r="E1" s="754"/>
      <c r="F1" s="754"/>
    </row>
    <row r="2" spans="1:6" ht="21.6" customHeight="1">
      <c r="A2" s="662"/>
      <c r="B2" s="663"/>
      <c r="C2" s="663"/>
      <c r="D2" s="663"/>
      <c r="E2" s="755" t="s">
        <v>1657</v>
      </c>
      <c r="F2" s="755"/>
    </row>
    <row r="3" spans="1:6" s="19" customFormat="1" ht="36" customHeight="1">
      <c r="A3" s="664" t="s">
        <v>196</v>
      </c>
      <c r="B3" s="665" t="s">
        <v>2517</v>
      </c>
      <c r="C3" s="665" t="s">
        <v>28</v>
      </c>
      <c r="D3" s="665" t="s">
        <v>29</v>
      </c>
      <c r="E3" s="665" t="s">
        <v>180</v>
      </c>
      <c r="F3" s="665" t="s">
        <v>2518</v>
      </c>
    </row>
    <row r="4" spans="1:6" s="18" customFormat="1" ht="22.15" customHeight="1">
      <c r="A4" s="594" t="s">
        <v>241</v>
      </c>
      <c r="B4" s="642">
        <v>2110000</v>
      </c>
      <c r="C4" s="642">
        <v>4490000</v>
      </c>
      <c r="D4" s="642">
        <v>-4490000</v>
      </c>
      <c r="E4" s="646">
        <f>C4+D4</f>
        <v>0</v>
      </c>
      <c r="F4" s="642">
        <f t="shared" ref="F4:F8" si="0">SUM(E4+B4)</f>
        <v>2110000</v>
      </c>
    </row>
    <row r="5" spans="1:6" s="18" customFormat="1" ht="22.15" customHeight="1">
      <c r="A5" s="594" t="s">
        <v>243</v>
      </c>
      <c r="B5" s="642">
        <v>129000</v>
      </c>
      <c r="C5" s="642">
        <v>516000</v>
      </c>
      <c r="D5" s="642">
        <v>-516000</v>
      </c>
      <c r="E5" s="646">
        <f t="shared" ref="E5:E8" si="1">C5+D5</f>
        <v>0</v>
      </c>
      <c r="F5" s="642">
        <f t="shared" si="0"/>
        <v>129000</v>
      </c>
    </row>
    <row r="6" spans="1:6" s="18" customFormat="1" ht="22.15" customHeight="1">
      <c r="A6" s="594" t="s">
        <v>242</v>
      </c>
      <c r="B6" s="642">
        <v>831000</v>
      </c>
      <c r="C6" s="642">
        <v>437000</v>
      </c>
      <c r="D6" s="642">
        <v>-437000</v>
      </c>
      <c r="E6" s="646">
        <f t="shared" si="1"/>
        <v>0</v>
      </c>
      <c r="F6" s="642">
        <f t="shared" si="0"/>
        <v>831000</v>
      </c>
    </row>
    <row r="7" spans="1:6" s="18" customFormat="1" ht="25.15" hidden="1" customHeight="1">
      <c r="A7" s="248" t="s">
        <v>30</v>
      </c>
      <c r="B7" s="641">
        <v>0</v>
      </c>
      <c r="C7" s="642"/>
      <c r="D7" s="642"/>
      <c r="E7" s="646">
        <f t="shared" si="1"/>
        <v>0</v>
      </c>
      <c r="F7" s="642">
        <f t="shared" si="0"/>
        <v>0</v>
      </c>
    </row>
    <row r="8" spans="1:6" s="18" customFormat="1" ht="22.15" customHeight="1">
      <c r="A8" s="249" t="s">
        <v>488</v>
      </c>
      <c r="B8" s="641">
        <v>2320000</v>
      </c>
      <c r="C8" s="642">
        <v>450000</v>
      </c>
      <c r="D8" s="642">
        <v>-450000</v>
      </c>
      <c r="E8" s="646">
        <f t="shared" si="1"/>
        <v>0</v>
      </c>
      <c r="F8" s="642">
        <f t="shared" si="0"/>
        <v>2320000</v>
      </c>
    </row>
    <row r="9" spans="1:6" s="18" customFormat="1" ht="22.9" customHeight="1">
      <c r="A9" s="250" t="s">
        <v>681</v>
      </c>
      <c r="B9" s="643">
        <f>SUM(B4:B8)</f>
        <v>5390000</v>
      </c>
      <c r="C9" s="643">
        <f>SUM(C4:C8)</f>
        <v>5893000</v>
      </c>
      <c r="D9" s="643">
        <f>SUM(D4:D8)</f>
        <v>-5893000</v>
      </c>
      <c r="E9" s="647">
        <f>C9+D9</f>
        <v>0</v>
      </c>
      <c r="F9" s="643">
        <f t="shared" ref="F9:F12" si="2">SUM(E9+B9)</f>
        <v>5390000</v>
      </c>
    </row>
    <row r="10" spans="1:6" s="18" customFormat="1" ht="29.25" customHeight="1">
      <c r="A10" s="251" t="s">
        <v>283</v>
      </c>
      <c r="B10" s="641">
        <v>1635600</v>
      </c>
      <c r="C10" s="642">
        <v>752000</v>
      </c>
      <c r="D10" s="645">
        <v>0</v>
      </c>
      <c r="E10" s="446">
        <f>C10+D10</f>
        <v>752000</v>
      </c>
      <c r="F10" s="642">
        <f t="shared" si="2"/>
        <v>2387600</v>
      </c>
    </row>
    <row r="11" spans="1:6" s="18" customFormat="1" ht="22.15" customHeight="1">
      <c r="A11" s="248" t="s">
        <v>461</v>
      </c>
      <c r="B11" s="641">
        <v>5019600</v>
      </c>
      <c r="C11" s="641">
        <v>752000</v>
      </c>
      <c r="D11" s="642">
        <v>-470000</v>
      </c>
      <c r="E11" s="446">
        <f t="shared" ref="E11:E12" si="3">C11+D11</f>
        <v>282000</v>
      </c>
      <c r="F11" s="642">
        <f t="shared" si="2"/>
        <v>5301600</v>
      </c>
    </row>
    <row r="12" spans="1:6" s="18" customFormat="1" ht="22.15" customHeight="1">
      <c r="A12" s="594" t="s">
        <v>2456</v>
      </c>
      <c r="B12" s="655">
        <v>1519728</v>
      </c>
      <c r="C12" s="642">
        <v>368044</v>
      </c>
      <c r="D12" s="642">
        <v>-11542</v>
      </c>
      <c r="E12" s="446">
        <f t="shared" si="3"/>
        <v>356502</v>
      </c>
      <c r="F12" s="642">
        <f t="shared" si="2"/>
        <v>1876230</v>
      </c>
    </row>
    <row r="13" spans="1:6" s="18" customFormat="1" ht="22.9" customHeight="1">
      <c r="A13" s="250" t="s">
        <v>505</v>
      </c>
      <c r="B13" s="643">
        <f>SUM(B10:B12)</f>
        <v>8174928</v>
      </c>
      <c r="C13" s="643">
        <f>SUM(C10:C12)</f>
        <v>1872044</v>
      </c>
      <c r="D13" s="643">
        <f>SUM(D10:D12)</f>
        <v>-481542</v>
      </c>
      <c r="E13" s="447">
        <f>C13+D13</f>
        <v>1390502</v>
      </c>
      <c r="F13" s="643">
        <f t="shared" ref="F13" si="4">SUM(E13+B13)</f>
        <v>9565430</v>
      </c>
    </row>
    <row r="14" spans="1:6" s="17" customFormat="1" ht="22.9" customHeight="1" thickBot="1">
      <c r="A14" s="252" t="s">
        <v>197</v>
      </c>
      <c r="B14" s="644">
        <f>B13+B9</f>
        <v>13564928</v>
      </c>
      <c r="C14" s="644">
        <f>C13+C9</f>
        <v>7765044</v>
      </c>
      <c r="D14" s="644">
        <f>D13+D9</f>
        <v>-6374542</v>
      </c>
      <c r="E14" s="448">
        <f>C14+D14</f>
        <v>1390502</v>
      </c>
      <c r="F14" s="644">
        <f>F13+F9</f>
        <v>14955430</v>
      </c>
    </row>
    <row r="15" spans="1:6" ht="27" customHeight="1" thickTop="1"/>
    <row r="16" spans="1:6" ht="66.75" customHeight="1">
      <c r="A16" s="756" t="s">
        <v>2473</v>
      </c>
      <c r="B16" s="756"/>
      <c r="C16" s="756"/>
      <c r="D16" s="756"/>
      <c r="E16" s="756"/>
      <c r="F16" s="756"/>
    </row>
  </sheetData>
  <mergeCells count="3">
    <mergeCell ref="A1:F1"/>
    <mergeCell ref="E2:F2"/>
    <mergeCell ref="A16:F16"/>
  </mergeCells>
  <printOptions horizontalCentered="1"/>
  <pageMargins left="0.7" right="0.7" top="1.25" bottom="0.7" header="0.5" footer="0.27"/>
  <pageSetup paperSize="9" firstPageNumber="41" orientation="portrait" useFirstPageNumber="1" r:id="rId1"/>
  <headerFooter alignWithMargins="0">
    <oddHeader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2020</oddHeader>
    <oddFooter>&amp;C&amp;"Arial,Bold"&amp;20___________________________________________&amp;"Arabic Transparent,Regular"&amp;14
&amp;"Times New Roman,Regular"&amp;P</oddFooter>
  </headerFooter>
  <ignoredErrors>
    <ignoredError sqref="E9 E13:E14" formula="1"/>
  </ignoredError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9"/>
  <sheetViews>
    <sheetView rightToLeft="1" tabSelected="1" view="pageBreakPreview" zoomScaleNormal="100" zoomScaleSheetLayoutView="100" workbookViewId="0">
      <selection sqref="A1:D1"/>
    </sheetView>
  </sheetViews>
  <sheetFormatPr defaultColWidth="9.140625" defaultRowHeight="12.75"/>
  <cols>
    <col min="1" max="1" width="38.140625" style="72" customWidth="1"/>
    <col min="2" max="2" width="15.85546875" style="72" customWidth="1"/>
    <col min="3" max="3" width="15.7109375" style="260" customWidth="1"/>
    <col min="4" max="4" width="15.7109375" style="261" customWidth="1"/>
    <col min="5" max="16384" width="9.140625" style="72"/>
  </cols>
  <sheetData>
    <row r="1" spans="1:7" ht="30.95" customHeight="1">
      <c r="A1" s="757" t="s">
        <v>1716</v>
      </c>
      <c r="B1" s="757"/>
      <c r="C1" s="757"/>
      <c r="D1" s="757"/>
      <c r="E1" s="253"/>
      <c r="F1" s="253"/>
      <c r="G1" s="253"/>
    </row>
    <row r="2" spans="1:7" ht="21.6" customHeight="1">
      <c r="A2" s="758" t="s">
        <v>1657</v>
      </c>
      <c r="B2" s="758"/>
      <c r="C2" s="758"/>
      <c r="D2" s="758"/>
      <c r="E2" s="253"/>
      <c r="F2" s="253"/>
      <c r="G2" s="253"/>
    </row>
    <row r="3" spans="1:7" s="34" customFormat="1" ht="28.9" customHeight="1">
      <c r="A3" s="254" t="s">
        <v>177</v>
      </c>
      <c r="B3" s="255"/>
      <c r="C3" s="254">
        <v>2020</v>
      </c>
      <c r="D3" s="254">
        <v>2019</v>
      </c>
    </row>
    <row r="4" spans="1:7" s="35" customFormat="1" ht="24.75" hidden="1" customHeight="1">
      <c r="A4" s="256" t="s">
        <v>183</v>
      </c>
      <c r="B4" s="256"/>
      <c r="C4" s="257">
        <v>0</v>
      </c>
      <c r="D4" s="257">
        <v>0</v>
      </c>
    </row>
    <row r="5" spans="1:7" s="35" customFormat="1" ht="24.75" hidden="1" customHeight="1">
      <c r="A5" s="256" t="s">
        <v>31</v>
      </c>
      <c r="B5" s="256"/>
      <c r="C5" s="257">
        <v>0</v>
      </c>
      <c r="D5" s="257">
        <v>0</v>
      </c>
    </row>
    <row r="6" spans="1:7" s="35" customFormat="1" ht="28.7" customHeight="1">
      <c r="A6" s="256" t="s">
        <v>32</v>
      </c>
      <c r="B6" s="256"/>
      <c r="C6" s="386">
        <v>125100</v>
      </c>
      <c r="D6" s="386">
        <v>125100</v>
      </c>
    </row>
    <row r="7" spans="1:7" s="35" customFormat="1" ht="28.7" customHeight="1">
      <c r="A7" s="258" t="s">
        <v>33</v>
      </c>
      <c r="B7" s="258"/>
      <c r="C7" s="386">
        <v>-55354</v>
      </c>
      <c r="D7" s="386">
        <v>-91905</v>
      </c>
    </row>
    <row r="8" spans="1:7" s="35" customFormat="1" ht="24.75" hidden="1" customHeight="1">
      <c r="A8" s="256" t="s">
        <v>34</v>
      </c>
      <c r="B8" s="256"/>
      <c r="C8" s="386"/>
      <c r="D8" s="386"/>
    </row>
    <row r="9" spans="1:7" s="35" customFormat="1" ht="25.15" customHeight="1" thickBot="1">
      <c r="A9" s="259" t="s">
        <v>223</v>
      </c>
      <c r="B9" s="259"/>
      <c r="C9" s="387">
        <f>SUM(C4:C7)</f>
        <v>69746</v>
      </c>
      <c r="D9" s="387">
        <f>SUM(D4:D7)</f>
        <v>33195</v>
      </c>
    </row>
    <row r="10" spans="1:7" ht="13.5" thickTop="1">
      <c r="A10" s="76"/>
      <c r="B10" s="76"/>
      <c r="D10" s="260"/>
    </row>
    <row r="11" spans="1:7">
      <c r="A11" s="76"/>
      <c r="B11" s="76"/>
      <c r="D11" s="260"/>
    </row>
    <row r="12" spans="1:7" ht="24.75" customHeight="1">
      <c r="A12" s="76"/>
      <c r="B12" s="76"/>
      <c r="D12" s="260"/>
    </row>
    <row r="13" spans="1:7" ht="42" customHeight="1">
      <c r="A13" s="759" t="s">
        <v>1717</v>
      </c>
      <c r="B13" s="759"/>
      <c r="C13" s="759"/>
      <c r="D13" s="759"/>
    </row>
    <row r="14" spans="1:7" ht="20.25" customHeight="1">
      <c r="A14" s="73"/>
      <c r="B14" s="73"/>
      <c r="D14" s="260"/>
    </row>
    <row r="15" spans="1:7">
      <c r="A15" s="76"/>
      <c r="B15" s="76"/>
      <c r="D15" s="260"/>
    </row>
    <row r="16" spans="1:7">
      <c r="A16" s="76"/>
      <c r="B16" s="76"/>
      <c r="D16" s="260"/>
    </row>
    <row r="17" spans="1:4">
      <c r="A17" s="76"/>
      <c r="B17" s="76"/>
      <c r="D17" s="260"/>
    </row>
    <row r="18" spans="1:4">
      <c r="A18" s="76"/>
      <c r="B18" s="76"/>
      <c r="D18" s="260"/>
    </row>
    <row r="19" spans="1:4">
      <c r="A19" s="76"/>
      <c r="B19" s="76"/>
      <c r="D19" s="260"/>
    </row>
    <row r="20" spans="1:4">
      <c r="A20" s="76"/>
      <c r="B20" s="76"/>
      <c r="D20" s="260"/>
    </row>
    <row r="21" spans="1:4">
      <c r="A21" s="76"/>
      <c r="B21" s="76"/>
      <c r="D21" s="260"/>
    </row>
    <row r="22" spans="1:4">
      <c r="A22" s="76"/>
      <c r="B22" s="76"/>
      <c r="D22" s="260"/>
    </row>
    <row r="23" spans="1:4">
      <c r="A23" s="76"/>
      <c r="B23" s="76"/>
      <c r="D23" s="260"/>
    </row>
    <row r="24" spans="1:4">
      <c r="A24" s="76"/>
      <c r="B24" s="76"/>
      <c r="D24" s="260"/>
    </row>
    <row r="25" spans="1:4">
      <c r="A25" s="76"/>
      <c r="B25" s="76"/>
      <c r="D25" s="260"/>
    </row>
    <row r="26" spans="1:4">
      <c r="A26" s="76"/>
      <c r="B26" s="76"/>
      <c r="D26" s="260"/>
    </row>
    <row r="27" spans="1:4">
      <c r="A27" s="76"/>
      <c r="B27" s="76"/>
      <c r="D27" s="260"/>
    </row>
    <row r="28" spans="1:4">
      <c r="A28" s="76"/>
      <c r="B28" s="76"/>
      <c r="D28" s="260"/>
    </row>
    <row r="29" spans="1:4">
      <c r="A29" s="76"/>
      <c r="B29" s="76"/>
      <c r="D29" s="260"/>
    </row>
    <row r="30" spans="1:4">
      <c r="A30" s="76"/>
      <c r="B30" s="76"/>
      <c r="D30" s="260"/>
    </row>
    <row r="31" spans="1:4">
      <c r="A31" s="76"/>
      <c r="B31" s="76"/>
      <c r="D31" s="260"/>
    </row>
    <row r="32" spans="1:4">
      <c r="A32" s="76"/>
      <c r="B32" s="76"/>
      <c r="D32" s="260"/>
    </row>
    <row r="33" spans="1:4">
      <c r="A33" s="76"/>
      <c r="B33" s="76"/>
      <c r="D33" s="260"/>
    </row>
    <row r="34" spans="1:4">
      <c r="A34" s="76"/>
      <c r="B34" s="76"/>
      <c r="D34" s="260"/>
    </row>
    <row r="35" spans="1:4">
      <c r="A35" s="76"/>
      <c r="B35" s="76"/>
      <c r="D35" s="260"/>
    </row>
    <row r="36" spans="1:4">
      <c r="A36" s="76"/>
      <c r="B36" s="76"/>
      <c r="D36" s="260"/>
    </row>
    <row r="37" spans="1:4">
      <c r="A37" s="76"/>
      <c r="B37" s="76"/>
      <c r="D37" s="260"/>
    </row>
    <row r="38" spans="1:4">
      <c r="A38" s="76"/>
      <c r="B38" s="76"/>
      <c r="D38" s="260"/>
    </row>
    <row r="39" spans="1:4">
      <c r="A39" s="76"/>
      <c r="B39" s="76"/>
      <c r="D39" s="260"/>
    </row>
    <row r="40" spans="1:4">
      <c r="A40" s="76"/>
      <c r="B40" s="76"/>
      <c r="D40" s="260"/>
    </row>
    <row r="41" spans="1:4">
      <c r="A41" s="76"/>
      <c r="B41" s="76"/>
      <c r="D41" s="260"/>
    </row>
    <row r="42" spans="1:4">
      <c r="A42" s="76"/>
      <c r="B42" s="76"/>
      <c r="D42" s="260"/>
    </row>
    <row r="43" spans="1:4">
      <c r="A43" s="76"/>
      <c r="B43" s="76"/>
      <c r="D43" s="260"/>
    </row>
    <row r="44" spans="1:4">
      <c r="A44" s="76"/>
      <c r="B44" s="76"/>
      <c r="D44" s="260"/>
    </row>
    <row r="45" spans="1:4">
      <c r="A45" s="76"/>
      <c r="B45" s="76"/>
      <c r="D45" s="260"/>
    </row>
    <row r="46" spans="1:4">
      <c r="A46" s="76"/>
      <c r="B46" s="76"/>
      <c r="D46" s="260"/>
    </row>
    <row r="47" spans="1:4">
      <c r="A47" s="76"/>
      <c r="B47" s="76"/>
      <c r="D47" s="260"/>
    </row>
    <row r="48" spans="1:4">
      <c r="A48" s="76"/>
      <c r="B48" s="76"/>
      <c r="D48" s="260"/>
    </row>
    <row r="49" spans="1:4">
      <c r="A49" s="76"/>
      <c r="B49" s="76"/>
      <c r="D49" s="260"/>
    </row>
  </sheetData>
  <mergeCells count="3">
    <mergeCell ref="A1:D1"/>
    <mergeCell ref="A2:D2"/>
    <mergeCell ref="A13:D13"/>
  </mergeCells>
  <printOptions horizontalCentered="1"/>
  <pageMargins left="0.7" right="0.7" top="1.25" bottom="0.7" header="0.5" footer="0.27"/>
  <pageSetup paperSize="9" firstPageNumber="42" orientation="portrait" useFirstPageNumber="1" r:id="rId1"/>
  <headerFooter alignWithMargins="0">
    <oddHeader>&amp;C&amp;"+,Bold"&amp;16
&amp;"Times New Roman,Bold"&amp;20________________________________________________________________&amp;R&amp;"Times New Roman,Regular"&amp;11  
  مملكة البحرين 
  ملحقات الحساب الختامي الموحد للدولة للسنة المالية المنتهية في 31 ديسمبر 2020</oddHeader>
    <oddFooter>&amp;C&amp;"Arial,Bold"&amp;20___________________________________________&amp;"Arabic Transparent,Regular"&amp;14
&amp;"Times New Roman,Regular"&amp;P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b001d4-b64a-4cc2-a75a-fead1b2f6020">
      <Terms xmlns="http://schemas.microsoft.com/office/infopath/2007/PartnerControls"/>
    </lcf76f155ced4ddcb4097134ff3c332f>
    <TaxCatchAll xmlns="32107bfa-4e49-45ab-ad8a-454b984b5d0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5B03B9154354895BFFC7068516087" ma:contentTypeVersion="15" ma:contentTypeDescription="Create a new document." ma:contentTypeScope="" ma:versionID="cddb55bcb9ad7506566802fa8b9437af">
  <xsd:schema xmlns:xsd="http://www.w3.org/2001/XMLSchema" xmlns:xs="http://www.w3.org/2001/XMLSchema" xmlns:p="http://schemas.microsoft.com/office/2006/metadata/properties" xmlns:ns2="b3b001d4-b64a-4cc2-a75a-fead1b2f6020" xmlns:ns3="32107bfa-4e49-45ab-ad8a-454b984b5d0f" xmlns:ns4="a6cfa33b-2bf5-4bf7-928c-6cc2294ff38c" targetNamespace="http://schemas.microsoft.com/office/2006/metadata/properties" ma:root="true" ma:fieldsID="59df69b08e92f86ba1dafd5766b1b210" ns2:_="" ns3:_="" ns4:_="">
    <xsd:import namespace="b3b001d4-b64a-4cc2-a75a-fead1b2f6020"/>
    <xsd:import namespace="32107bfa-4e49-45ab-ad8a-454b984b5d0f"/>
    <xsd:import namespace="a6cfa33b-2bf5-4bf7-928c-6cc2294ff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001d4-b64a-4cc2-a75a-fead1b2f6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07bfa-4e49-45ab-ad8a-454b984b5d0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484bab9-8efc-419c-af10-fff908a4231e}" ma:internalName="TaxCatchAll" ma:showField="CatchAllData" ma:web="32107bfa-4e49-45ab-ad8a-454b984b5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a33b-2bf5-4bf7-928c-6cc2294f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9DA190-BC99-42F9-9FFC-0B3D9404ACE1}">
  <ds:schemaRefs>
    <ds:schemaRef ds:uri="http://schemas.microsoft.com/office/2006/metadata/properties"/>
    <ds:schemaRef ds:uri="http://schemas.microsoft.com/office/infopath/2007/PartnerControls"/>
    <ds:schemaRef ds:uri="b3b001d4-b64a-4cc2-a75a-fead1b2f6020"/>
    <ds:schemaRef ds:uri="32107bfa-4e49-45ab-ad8a-454b984b5d0f"/>
  </ds:schemaRefs>
</ds:datastoreItem>
</file>

<file path=customXml/itemProps2.xml><?xml version="1.0" encoding="utf-8"?>
<ds:datastoreItem xmlns:ds="http://schemas.openxmlformats.org/officeDocument/2006/customXml" ds:itemID="{071B92C2-EF0C-4B7D-AECF-7DEAC6C601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001d4-b64a-4cc2-a75a-fead1b2f6020"/>
    <ds:schemaRef ds:uri="32107bfa-4e49-45ab-ad8a-454b984b5d0f"/>
    <ds:schemaRef ds:uri="a6cfa33b-2bf5-4bf7-928c-6cc2294ff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C5F4E4-D49A-4EC7-ACF0-61CA13A57D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Meta3</vt:lpstr>
      <vt:lpstr>Meta4</vt:lpstr>
      <vt:lpstr>Meta5&amp;9</vt:lpstr>
      <vt:lpstr>Meta8</vt:lpstr>
      <vt:lpstr>Meta11</vt:lpstr>
      <vt:lpstr>Meta</vt:lpstr>
      <vt:lpstr> بيان الإيرادات والمصروفات</vt:lpstr>
      <vt:lpstr>إيرادات النفط </vt:lpstr>
      <vt:lpstr>مصروفات وايرادات الوزارات</vt:lpstr>
      <vt:lpstr>الايرادات</vt:lpstr>
      <vt:lpstr>تفصيل الإيرادات</vt:lpstr>
      <vt:lpstr>الميزانية المعتمدة</vt:lpstr>
      <vt:lpstr>مناقلات الميزانية  </vt:lpstr>
      <vt:lpstr>مصروفات الوزارات</vt:lpstr>
      <vt:lpstr>تفصيل المصروفات</vt:lpstr>
      <vt:lpstr>Meta 12</vt:lpstr>
      <vt:lpstr>مصروفات الميزانية التحويلية</vt:lpstr>
      <vt:lpstr>مشاريع </vt:lpstr>
      <vt:lpstr>المقبوضات والمدفوعات</vt:lpstr>
      <vt:lpstr>المطلوبات المستحقة</vt:lpstr>
      <vt:lpstr>المصروفات المستحقة</vt:lpstr>
      <vt:lpstr>الارتباطات</vt:lpstr>
      <vt:lpstr>التمويـل</vt:lpstr>
      <vt:lpstr>التسهيلات الإئتمانية </vt:lpstr>
      <vt:lpstr>' بيان الإيرادات والمصروفات'!Print_Area</vt:lpstr>
      <vt:lpstr>الارتباطات!Print_Area</vt:lpstr>
      <vt:lpstr>الايرادات!Print_Area</vt:lpstr>
      <vt:lpstr>'التسهيلات الإئتمانية '!Print_Area</vt:lpstr>
      <vt:lpstr>التمويـل!Print_Area</vt:lpstr>
      <vt:lpstr>'المصروفات المستحقة'!Print_Area</vt:lpstr>
      <vt:lpstr>'المطلوبات المستحقة'!Print_Area</vt:lpstr>
      <vt:lpstr>'المقبوضات والمدفوعات'!Print_Area</vt:lpstr>
      <vt:lpstr>'الميزانية المعتمدة'!Print_Area</vt:lpstr>
      <vt:lpstr>'إيرادات النفط '!Print_Area</vt:lpstr>
      <vt:lpstr>'تفصيل الإيرادات'!Print_Area</vt:lpstr>
      <vt:lpstr>'تفصيل المصروفات'!Print_Area</vt:lpstr>
      <vt:lpstr>'مشاريع '!Print_Area</vt:lpstr>
      <vt:lpstr>'مصروفات الميزانية التحويلية'!Print_Area</vt:lpstr>
      <vt:lpstr>'مصروفات الوزارات'!Print_Area</vt:lpstr>
      <vt:lpstr>'مصروفات وايرادات الوزارات'!Print_Area</vt:lpstr>
      <vt:lpstr>'مناقلات الميزانية  '!Print_Area</vt:lpstr>
      <vt:lpstr>'تفصيل الإيرادات'!Print_Titles</vt:lpstr>
      <vt:lpstr>'تفصيل المصروفات'!Print_Titles</vt:lpstr>
      <vt:lpstr>'مصروفات الميزانية التحويلية'!Print_Titles</vt:lpstr>
      <vt:lpstr>'مصروفات الوزارات'!Print_Titles</vt:lpstr>
      <vt:lpstr>'مصروفات وايرادات الوزارات'!Print_Titles</vt:lpstr>
      <vt:lpstr>'مناقلات الميزانية  '!Print_Titles</vt:lpstr>
    </vt:vector>
  </TitlesOfParts>
  <Company>Ministry of Finance &amp; National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mffimaf</dc:creator>
  <cp:lastModifiedBy>Layla Abdulla Hamza</cp:lastModifiedBy>
  <cp:lastPrinted>2021-08-01T10:35:02Z</cp:lastPrinted>
  <dcterms:created xsi:type="dcterms:W3CDTF">2003-05-10T11:11:16Z</dcterms:created>
  <dcterms:modified xsi:type="dcterms:W3CDTF">2023-12-07T06:14:56Z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0x0101009AD5B03B9154354895BFFC7068516087</vt:lpwstr>
  </property>
  <property fmtid="{D5CDD505-2E9C-101B-9397-08002B2CF9AE}" pid="3" name="Order">
    <vt:r8>5342400</vt:r8>
  </property>
  <property fmtid="{D5CDD505-2E9C-101B-9397-08002B2CF9AE}" pid="4" name="MediaServiceImageTags">
    <vt:lpwstr/>
  </property>
</Properties>
</file>